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255" windowWidth="14625" windowHeight="11805" tabRatio="713" activeTab="0"/>
  </bookViews>
  <sheets>
    <sheet name="Shembuj ne Manual" sheetId="1" r:id="rId1"/>
    <sheet name="Perllogaritje e AAR dhe NDER" sheetId="2" r:id="rId2"/>
    <sheet name="Shembull 1" sheetId="3" r:id="rId3"/>
    <sheet name="Shembull 2" sheetId="4" r:id="rId4"/>
    <sheet name="Shembull 3" sheetId="5" r:id="rId5"/>
    <sheet name="Shembull 4" sheetId="6" r:id="rId6"/>
  </sheets>
  <definedNames>
    <definedName name="_xlfn.IFERROR" hidden="1">#NAME?</definedName>
    <definedName name="_xlnm.Print_Area" localSheetId="1">'Perllogaritje e AAR dhe NDER'!$A$1:$L$65</definedName>
    <definedName name="_xlnm.Print_Area" localSheetId="0">'Shembuj ne Manual'!$A$1:$L$65</definedName>
    <definedName name="_xlnm.Print_Area" localSheetId="2">'Shembull 1'!$A$1:$BT$83</definedName>
    <definedName name="_xlnm.Print_Area" localSheetId="3">'Shembull 2'!$A$1:$L$91</definedName>
    <definedName name="_xlnm.Print_Area" localSheetId="4">'Shembull 3'!$A$1:$M$147</definedName>
    <definedName name="_xlnm.Print_Area" localSheetId="5">'Shembull 4'!$A$1:$S$77</definedName>
    <definedName name="solver_adj" localSheetId="1" hidden="1">'Perllogaritje e AAR dhe NDER'!$K$22</definedName>
    <definedName name="solver_adj" localSheetId="2" hidden="1">'Shembull 1'!$K$57</definedName>
    <definedName name="solver_adj" localSheetId="3" hidden="1">'Shembull 2'!$K$64</definedName>
    <definedName name="solver_adj" localSheetId="4" hidden="1">'Shembull 3'!$L$116</definedName>
    <definedName name="solver_adj" localSheetId="5" hidden="1">'Shembull 4'!$L$12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eng" localSheetId="1" hidden="1">1</definedName>
    <definedName name="solver_eng" localSheetId="2" hidden="1">1</definedName>
    <definedName name="solver_eng" localSheetId="3" hidden="1">1</definedName>
    <definedName name="solver_eng" localSheetId="4" hidden="1">1</definedName>
    <definedName name="solver_eng" localSheetId="5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itr" localSheetId="1" hidden="1">100</definedName>
    <definedName name="solver_itr" localSheetId="2" hidden="1">2147483647</definedName>
    <definedName name="solver_itr" localSheetId="3" hidden="1">2147483647</definedName>
    <definedName name="solver_itr" localSheetId="4" hidden="1">100</definedName>
    <definedName name="solver_itr" localSheetId="5" hidden="1">100</definedName>
    <definedName name="solver_lin" localSheetId="1" hidden="1">2</definedName>
    <definedName name="solver_lin" localSheetId="4" hidden="1">2</definedName>
    <definedName name="solver_lin" localSheetId="5" hidden="1">2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ip" localSheetId="4" hidden="1">2147483647</definedName>
    <definedName name="solver_mip" localSheetId="5" hidden="1">2147483647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ni" localSheetId="4" hidden="1">30</definedName>
    <definedName name="solver_mni" localSheetId="5" hidden="1">30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rt" localSheetId="4" hidden="1">0.075</definedName>
    <definedName name="solver_mrt" localSheetId="5" hidden="1">0.075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msl" localSheetId="4" hidden="1">2</definedName>
    <definedName name="solver_msl" localSheetId="5" hidden="1">2</definedName>
    <definedName name="solver_neg" localSheetId="1" hidden="1">2</definedName>
    <definedName name="solver_neg" localSheetId="2" hidden="1">1</definedName>
    <definedName name="solver_neg" localSheetId="3" hidden="1">1</definedName>
    <definedName name="solver_neg" localSheetId="4" hidden="1">2</definedName>
    <definedName name="solver_neg" localSheetId="5" hidden="1">2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od" localSheetId="4" hidden="1">2147483647</definedName>
    <definedName name="solver_nod" localSheetId="5" hidden="1">2147483647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opt" localSheetId="1" hidden="1">'Perllogaritje e AAR dhe NDER'!$J$64</definedName>
    <definedName name="solver_opt" localSheetId="2" hidden="1">'Shembull 1'!$J$82</definedName>
    <definedName name="solver_opt" localSheetId="3" hidden="1">'Shembull 2'!$J$90</definedName>
    <definedName name="solver_opt" localSheetId="4" hidden="1">'Shembull 3'!$K$146</definedName>
    <definedName name="solver_opt" localSheetId="5" hidden="1">'Shembull 4'!$K$42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rbv" localSheetId="1" hidden="1">1</definedName>
    <definedName name="solver_rbv" localSheetId="2" hidden="1">1</definedName>
    <definedName name="solver_rbv" localSheetId="3" hidden="1">1</definedName>
    <definedName name="solver_rbv" localSheetId="4" hidden="1">1</definedName>
    <definedName name="solver_rbv" localSheetId="5" hidden="1">1</definedName>
    <definedName name="solver_rlx" localSheetId="1" hidden="1">1</definedName>
    <definedName name="solver_rlx" localSheetId="2" hidden="1">2</definedName>
    <definedName name="solver_rlx" localSheetId="3" hidden="1">2</definedName>
    <definedName name="solver_rlx" localSheetId="4" hidden="1">1</definedName>
    <definedName name="solver_rlx" localSheetId="5" hidden="1">1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rsd" localSheetId="4" hidden="1">0</definedName>
    <definedName name="solver_rsd" localSheetId="5" hidden="1">0</definedName>
    <definedName name="solver_scl" localSheetId="1" hidden="1">2</definedName>
    <definedName name="solver_scl" localSheetId="2" hidden="1">1</definedName>
    <definedName name="solver_scl" localSheetId="3" hidden="1">1</definedName>
    <definedName name="solver_scl" localSheetId="4" hidden="1">2</definedName>
    <definedName name="solver_scl" localSheetId="5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ssz" localSheetId="4" hidden="1">100</definedName>
    <definedName name="solver_ssz" localSheetId="5" hidden="1">100</definedName>
    <definedName name="solver_tim" localSheetId="1" hidden="1">100</definedName>
    <definedName name="solver_tim" localSheetId="2" hidden="1">2147483647</definedName>
    <definedName name="solver_tim" localSheetId="3" hidden="1">2147483647</definedName>
    <definedName name="solver_tim" localSheetId="4" hidden="1">100</definedName>
    <definedName name="solver_tim" localSheetId="5" hidden="1">100</definedName>
    <definedName name="solver_tol" localSheetId="1" hidden="1">0.05</definedName>
    <definedName name="solver_tol" localSheetId="2" hidden="1">0.01</definedName>
    <definedName name="solver_tol" localSheetId="3" hidden="1">0.01</definedName>
    <definedName name="solver_tol" localSheetId="4" hidden="1">0.05</definedName>
    <definedName name="solver_tol" localSheetId="5" hidden="1">0.05</definedName>
    <definedName name="solver_typ" localSheetId="1" hidden="1">3</definedName>
    <definedName name="solver_typ" localSheetId="2" hidden="1">3</definedName>
    <definedName name="solver_typ" localSheetId="3" hidden="1">3</definedName>
    <definedName name="solver_typ" localSheetId="4" hidden="1">3</definedName>
    <definedName name="solver_typ" localSheetId="5" hidden="1">3</definedName>
    <definedName name="solver_val" localSheetId="1" hidden="1">10000</definedName>
    <definedName name="solver_val" localSheetId="2" hidden="1">10000</definedName>
    <definedName name="solver_val" localSheetId="3" hidden="1">10000</definedName>
    <definedName name="solver_val" localSheetId="4" hidden="1">10000</definedName>
    <definedName name="solver_val" localSheetId="5" hidden="1">9900</definedName>
    <definedName name="solver_ver" localSheetId="1" hidden="1">3</definedName>
    <definedName name="solver_ver" localSheetId="2" hidden="1">3</definedName>
    <definedName name="solver_ver" localSheetId="3" hidden="1">3</definedName>
    <definedName name="solver_ver" localSheetId="4" hidden="1">3</definedName>
    <definedName name="solver_ver" localSheetId="5" hidden="1">3</definedName>
  </definedNames>
  <calcPr fullCalcOnLoad="1"/>
</workbook>
</file>

<file path=xl/sharedStrings.xml><?xml version="1.0" encoding="utf-8"?>
<sst xmlns="http://schemas.openxmlformats.org/spreadsheetml/2006/main" count="584" uniqueCount="203">
  <si>
    <t>Cash flow</t>
  </si>
  <si>
    <t>NDER</t>
  </si>
  <si>
    <t>t</t>
  </si>
  <si>
    <t>NDER: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</si>
  <si>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</si>
  <si>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</si>
  <si>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</si>
  <si>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</si>
  <si>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</si>
  <si>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</si>
  <si>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</si>
  <si>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</si>
  <si>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</si>
  <si>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</si>
  <si>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=</t>
  </si>
  <si>
    <t>Solutions</t>
  </si>
  <si>
    <t>AAR</t>
  </si>
  <si>
    <t>n</t>
  </si>
  <si>
    <t>1YM1</t>
  </si>
  <si>
    <t>1YM2</t>
  </si>
  <si>
    <t>1YM3</t>
  </si>
  <si>
    <t>1YM4</t>
  </si>
  <si>
    <t>1YM5</t>
  </si>
  <si>
    <t>1YM6</t>
  </si>
  <si>
    <t>1YM7</t>
  </si>
  <si>
    <t>1YM8</t>
  </si>
  <si>
    <t>1YM9</t>
  </si>
  <si>
    <t>1YM10</t>
  </si>
  <si>
    <t>1YM11</t>
  </si>
  <si>
    <t>1YM12</t>
  </si>
  <si>
    <t>2YM1</t>
  </si>
  <si>
    <t>2YM2</t>
  </si>
  <si>
    <t>2YM3</t>
  </si>
  <si>
    <t>2YM4</t>
  </si>
  <si>
    <t>2YM5</t>
  </si>
  <si>
    <t>2YM6</t>
  </si>
  <si>
    <t>2YM7</t>
  </si>
  <si>
    <t>2YM8</t>
  </si>
  <si>
    <t>2YM9</t>
  </si>
  <si>
    <t>2YM10</t>
  </si>
  <si>
    <t>2YM11</t>
  </si>
  <si>
    <t>2YM12</t>
  </si>
  <si>
    <t>3YM1</t>
  </si>
  <si>
    <t>3YM2</t>
  </si>
  <si>
    <t>3YM3</t>
  </si>
  <si>
    <t>3YM4</t>
  </si>
  <si>
    <t>3YM5</t>
  </si>
  <si>
    <t>3YM6</t>
  </si>
  <si>
    <t>3YM7</t>
  </si>
  <si>
    <t>3YM8</t>
  </si>
  <si>
    <t>3YM9</t>
  </si>
  <si>
    <t>3YM10</t>
  </si>
  <si>
    <t>3YM11</t>
  </si>
  <si>
    <t>3YM12</t>
  </si>
  <si>
    <t>Sum</t>
  </si>
  <si>
    <t>RHS:</t>
  </si>
  <si>
    <r>
      <t>r</t>
    </r>
    <r>
      <rPr>
        <vertAlign val="subscript"/>
        <sz val="10"/>
        <rFont val="Arial"/>
        <family val="2"/>
      </rPr>
      <t>ag</t>
    </r>
  </si>
  <si>
    <t>x</t>
  </si>
  <si>
    <t>1YQ1</t>
  </si>
  <si>
    <t>1YQ2</t>
  </si>
  <si>
    <t>1YQ3</t>
  </si>
  <si>
    <t>1YQ4</t>
  </si>
  <si>
    <t>2YQ1</t>
  </si>
  <si>
    <t>2YQ2</t>
  </si>
  <si>
    <t>2YQ3</t>
  </si>
  <si>
    <t>2YQ4</t>
  </si>
  <si>
    <t>3YQ1</t>
  </si>
  <si>
    <t>3YQ2</t>
  </si>
  <si>
    <t>3YQ3</t>
  </si>
  <si>
    <t>3YQ4</t>
  </si>
  <si>
    <t>4YQ1</t>
  </si>
  <si>
    <t>4YQ2</t>
  </si>
  <si>
    <t>4YQ3</t>
  </si>
  <si>
    <t>4YQ4</t>
  </si>
  <si>
    <t>5YQ1</t>
  </si>
  <si>
    <t>5YQ2</t>
  </si>
  <si>
    <t>5YQ3</t>
  </si>
  <si>
    <t>5YQ4</t>
  </si>
  <si>
    <t>1)</t>
  </si>
  <si>
    <t>2)</t>
  </si>
  <si>
    <t>3)</t>
  </si>
  <si>
    <t xml:space="preserve">Sum </t>
  </si>
  <si>
    <r>
      <t>r</t>
    </r>
    <r>
      <rPr>
        <vertAlign val="subscript"/>
        <sz val="11"/>
        <rFont val="Calibri"/>
        <family val="2"/>
      </rPr>
      <t>ag</t>
    </r>
  </si>
  <si>
    <r>
      <t>r</t>
    </r>
    <r>
      <rPr>
        <b/>
        <vertAlign val="subscript"/>
        <sz val="10"/>
        <rFont val="Arial"/>
        <family val="2"/>
      </rPr>
      <t>ag</t>
    </r>
  </si>
  <si>
    <t>Shembull 2</t>
  </si>
  <si>
    <t>Normat e interesit te dakortesuara per te gjithe periudhen e raportimit</t>
  </si>
  <si>
    <t>interesit me frekuence tremujore, nderkohe qe principali do paguhet ne fund te maturimit.</t>
  </si>
  <si>
    <t>Supozojme qe viti ka 365 dite.</t>
  </si>
  <si>
    <t>Viti 1</t>
  </si>
  <si>
    <t>Viti 2</t>
  </si>
  <si>
    <t>Viti 3</t>
  </si>
  <si>
    <t>Viti 4</t>
  </si>
  <si>
    <t>Rasti 1</t>
  </si>
  <si>
    <t>Rasti 2</t>
  </si>
  <si>
    <t>Perllogarisni AAR dhe NDER</t>
  </si>
  <si>
    <t>Viti 5</t>
  </si>
  <si>
    <t>Vitet 1 -5</t>
  </si>
  <si>
    <t>Norma e dakortësuar</t>
  </si>
  <si>
    <t>NDER - Rasti 1</t>
  </si>
  <si>
    <t>NDER - rasti 2</t>
  </si>
  <si>
    <t>Gjendja ne fund te periudhes</t>
  </si>
  <si>
    <t>Pagesat e interesit</t>
  </si>
  <si>
    <t>Pagesat e principalit</t>
  </si>
  <si>
    <t>Faktori Discount = (1+NDER)
^(-t/365)</t>
  </si>
  <si>
    <t>Vlera aktuale e cash flow</t>
  </si>
  <si>
    <t>Norma e interesit e dakortesuar</t>
  </si>
  <si>
    <t>Shembull 3</t>
  </si>
  <si>
    <r>
      <t xml:space="preserve">Klienti vendos nje depozite me afat 2 vjecar ne shumen </t>
    </r>
    <r>
      <rPr>
        <b/>
        <sz val="12"/>
        <rFont val="Cambria"/>
        <family val="1"/>
      </rPr>
      <t xml:space="preserve">10 000 </t>
    </r>
    <r>
      <rPr>
        <sz val="12"/>
        <rFont val="Cambria"/>
        <family val="1"/>
      </rPr>
      <t xml:space="preserve">EUR </t>
    </r>
  </si>
  <si>
    <t>Normat e interesit jane fikse per te gjithe periudhën e maturimit</t>
  </si>
  <si>
    <t xml:space="preserve">Ne vitin e pare, normat e interesit eshte 10%, ne vitin e 2-te eshte 8%. </t>
  </si>
  <si>
    <t>pagesa e interesit behet cdo 6 muaj pa riinvesitm te interesit</t>
  </si>
  <si>
    <t>pagesa e interesit behet cdo 6 muaj me riinvestim automatik te interesit.</t>
  </si>
  <si>
    <t>si rasti 1) por norma e interesit 8% ne vitin e pare dhe  10% ne vitin e 2-te.</t>
  </si>
  <si>
    <r>
      <t>Perllogarit</t>
    </r>
    <r>
      <rPr>
        <b/>
        <sz val="12"/>
        <color indexed="10"/>
        <rFont val="Calibri"/>
        <family val="2"/>
      </rPr>
      <t xml:space="preserve"> NDER</t>
    </r>
    <r>
      <rPr>
        <sz val="12"/>
        <rFont val="Calibri"/>
        <family val="2"/>
      </rPr>
      <t xml:space="preserve"> nese viti ka 365 dite te shperndara njelloj ne 12 muaj.</t>
    </r>
  </si>
  <si>
    <t>1) pagesa e interesit behet cdo 6 muaj me riinvestim automatik te interesit.</t>
  </si>
  <si>
    <t>AAR - rasti 1</t>
  </si>
  <si>
    <t>NDER - rasti 1</t>
  </si>
  <si>
    <t>Interesi i riinvestuar</t>
  </si>
  <si>
    <t>Gjendja ne fund te periudhes e depozites</t>
  </si>
  <si>
    <t>3 ) si rasti 1) por norma e interesit 8% ne vitin e pare dhe  10% ne vitin e 2-te.</t>
  </si>
  <si>
    <t>AAR - pjesa 3</t>
  </si>
  <si>
    <t>NDER - pjesa 3</t>
  </si>
  <si>
    <t>NDER - pjesa 2</t>
  </si>
  <si>
    <t>AAR - pjesa 2</t>
  </si>
  <si>
    <t>2) pagesa e interesit behet cdo 6 muaj pa riinvesitim te interesit</t>
  </si>
  <si>
    <t>Shembull 4</t>
  </si>
  <si>
    <t>Pagesat e principalit dhe intresit do behen me keste mujore te rregullta.</t>
  </si>
  <si>
    <t>Pjesa 1</t>
  </si>
  <si>
    <t>Pjesa 2</t>
  </si>
  <si>
    <t>Me perllogaritje ditore</t>
  </si>
  <si>
    <t>me shperndarje standarte te barabarte (365 dite) pergjate muajve te vitit.</t>
  </si>
  <si>
    <t>Shpenzime shtese mujore</t>
  </si>
  <si>
    <t>Faktori Discount = (1+APRC)
^(-t/365)</t>
  </si>
  <si>
    <t>NEI</t>
  </si>
  <si>
    <t>Kesti mujor</t>
  </si>
  <si>
    <t>NEI- pjesa 1</t>
  </si>
  <si>
    <t>NEI- pjesa 2</t>
  </si>
  <si>
    <t>NEI:</t>
  </si>
  <si>
    <t>Formula e kesti mujor:</t>
  </si>
  <si>
    <t>Shuma</t>
  </si>
  <si>
    <t>Norma e interesit</t>
  </si>
  <si>
    <t>Afati i maturimit</t>
  </si>
  <si>
    <t>Numeruesi</t>
  </si>
  <si>
    <t>Emeruesi</t>
  </si>
  <si>
    <t>Ne excel</t>
  </si>
  <si>
    <t xml:space="preserve">Gjendja ne fund te periudhes </t>
  </si>
  <si>
    <t>Kredi me afat 5 vjeçar, pagesa mujore interesit, pagesa 3-mujore principali</t>
  </si>
  <si>
    <t>Norma e interesit e dakortesuar:  10%</t>
  </si>
  <si>
    <t>Shembull</t>
  </si>
  <si>
    <t>Gjendja e kredise</t>
  </si>
  <si>
    <t>Norma e intersit e dakortesuar</t>
  </si>
  <si>
    <t>Faktori Discount = (1+NDER)^(-t/365)</t>
  </si>
  <si>
    <r>
      <t xml:space="preserve">Ne daten 1 Janar 2014 klienti merr nje kredi ne shumen </t>
    </r>
    <r>
      <rPr>
        <b/>
        <sz val="12"/>
        <rFont val="Cambria"/>
        <family val="1"/>
      </rPr>
      <t xml:space="preserve">10 000 </t>
    </r>
    <r>
      <rPr>
        <sz val="12"/>
        <rFont val="Cambria"/>
        <family val="1"/>
      </rPr>
      <t>EUR per nje periudhe 2 vjecare.</t>
    </r>
  </si>
  <si>
    <r>
      <t xml:space="preserve">Nje klient merr nje kredi </t>
    </r>
    <r>
      <rPr>
        <b/>
        <sz val="12"/>
        <rFont val="Cambria"/>
        <family val="1"/>
      </rPr>
      <t xml:space="preserve">10 000 </t>
    </r>
    <r>
      <rPr>
        <sz val="12"/>
        <rFont val="Cambria"/>
        <family val="1"/>
      </rPr>
      <t>EUR per 5 vjet.</t>
    </r>
  </si>
  <si>
    <r>
      <t>paraqiten ne tabelen me poshte</t>
    </r>
    <r>
      <rPr>
        <b/>
        <sz val="12"/>
        <rFont val="Cambria"/>
        <family val="1"/>
      </rPr>
      <t xml:space="preserve">. </t>
    </r>
    <r>
      <rPr>
        <sz val="12"/>
        <rFont val="Cambria"/>
        <family val="1"/>
      </rPr>
      <t>Klienti do paguaje</t>
    </r>
  </si>
  <si>
    <t>Perllogarisni  kestin dhe NEI</t>
  </si>
  <si>
    <t>Shembull 1</t>
  </si>
  <si>
    <r>
      <t xml:space="preserve">Nje klienti merr nje kredi ne shumen </t>
    </r>
    <r>
      <rPr>
        <b/>
        <sz val="12"/>
        <rFont val="Cambria"/>
        <family val="1"/>
      </rPr>
      <t xml:space="preserve">10 000 </t>
    </r>
    <r>
      <rPr>
        <sz val="12"/>
        <rFont val="Cambria"/>
        <family val="1"/>
      </rPr>
      <t xml:space="preserve">EUR per </t>
    </r>
    <r>
      <rPr>
        <b/>
        <sz val="12"/>
        <rFont val="Cambria"/>
        <family val="1"/>
      </rPr>
      <t>5</t>
    </r>
    <r>
      <rPr>
        <sz val="12"/>
        <rFont val="Cambria"/>
        <family val="1"/>
      </rPr>
      <t xml:space="preserve"> vjet.</t>
    </r>
  </si>
  <si>
    <t>Norma e intersit eshte fikse per te gjithe jetegjatesine e kredise</t>
  </si>
  <si>
    <t>Supozojme qe viti permban 365 dite te shperndara ne menyre te barabarte.</t>
  </si>
  <si>
    <t>Principali paguhet ne fund te maturimit</t>
  </si>
  <si>
    <t>Principali paguhet me 5 keste.</t>
  </si>
  <si>
    <t>NDER - Pjesa 1</t>
  </si>
  <si>
    <t>NDER (Me shperndarje te barabarte pergjate vitit: 365/4)</t>
  </si>
  <si>
    <r>
      <t xml:space="preserve">Norma e dakortesuar eshte </t>
    </r>
    <r>
      <rPr>
        <b/>
        <sz val="12"/>
        <rFont val="Cambria"/>
        <family val="1"/>
      </rPr>
      <t xml:space="preserve">10% . </t>
    </r>
    <r>
      <rPr>
        <sz val="12"/>
        <rFont val="Cambria"/>
        <family val="1"/>
      </rPr>
      <t>Klienti do paguje interesin me keste tremujore</t>
    </r>
  </si>
  <si>
    <t>tremujore</t>
  </si>
  <si>
    <t>Per shembull, nje klient dhe nje banke</t>
  </si>
  <si>
    <t>lidhen nje kontrate kredie 5 vjecare me norme 10%</t>
  </si>
  <si>
    <t>per te gjithe maturitetin</t>
  </si>
  <si>
    <t xml:space="preserve">ku interesi paguhen ne fund te cdo </t>
  </si>
  <si>
    <t xml:space="preserve">tremujore dhe principali paguhen ne fund te </t>
  </si>
  <si>
    <t>vitit te 5-te. Norma vjetore e pranuar (AAR)</t>
  </si>
  <si>
    <t>per kete kredi eshte 10.3813% p.a. dhe perllogaritet</t>
  </si>
  <si>
    <t>si me poshte:</t>
  </si>
  <si>
    <t>Te dhenat</t>
  </si>
  <si>
    <t>Ekuacioni</t>
  </si>
  <si>
    <t>Numri i kapitalizimit te normes se interesit: 4 tremujore ne nje vit.</t>
  </si>
  <si>
    <t>mujore</t>
  </si>
  <si>
    <t>STATISTIKAT E  NORMAVE TE INTERESIT</t>
  </si>
  <si>
    <t>Norma Vjetore e Pranuar (AAR)</t>
  </si>
  <si>
    <t>Numri i kapitalizimit te normes se interesit: 12 muaj ne nje vit.</t>
  </si>
  <si>
    <t>me frekuence mujore, dhe</t>
  </si>
  <si>
    <t>ditore</t>
  </si>
  <si>
    <t>Si ne shembullin 1, pagesat e interesit</t>
  </si>
  <si>
    <t>norma vjetore e pranuar do te jete lehtesishte</t>
  </si>
  <si>
    <t>me e larte se 10.4713% dhe perllogaritet</t>
  </si>
  <si>
    <t>Ne rastin e kapitalizimit ditor te interesit , n =</t>
  </si>
  <si>
    <t>365 duhet te perdoret ne ekuacionin si me poshte</t>
  </si>
  <si>
    <t>Ne shembullin e mesiperm te kredise</t>
  </si>
  <si>
    <t>norma vjetore e pranuar per pagesa mujore interesi</t>
  </si>
  <si>
    <t xml:space="preserve">do te jete 10.5156% </t>
  </si>
  <si>
    <t>e perllogaritur si me poshte:</t>
  </si>
  <si>
    <t>Numri i kapitalizimit te normes se interesit: 365 dite ne nje vit</t>
  </si>
  <si>
    <t>Ekuacioni 1 mund te perdoret per te perllogaritur</t>
  </si>
  <si>
    <t>normen vjetore te pranuar, per shembull ne</t>
  </si>
  <si>
    <t>ne rastin e nje depozite 10,000 EUR e cila vendoset</t>
  </si>
  <si>
    <t xml:space="preserve">per 2 vjet ku 11,000 EUR i paguhet </t>
  </si>
  <si>
    <t>klientit ne fund te maturimit. Gjate 2 viteve</t>
  </si>
  <si>
    <t>klienti fiton10%. Norma vjetore e pranuar</t>
  </si>
  <si>
    <t>eshte 4.8809% dhe perllogaritet</t>
  </si>
  <si>
    <t>Norma nominale e interesit = klienti fiton ne vit = (11,000/10,000 - 1)/2</t>
  </si>
  <si>
    <t>Numri i kapitalizimit te normes se interesit: gjysma e  periudhes 2 vjecare.</t>
  </si>
  <si>
    <t>Norma e dakortesuar e interesit per te dy vitet eshte 9%, me nje komision fillestar 1% dhe shpenzime shtese mujore prej 3 euro.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</si>
</sst>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€&quot;#,##0.00;[Red]\-&quot;€&quot;#,##0.00"/>
    <numFmt numFmtId="181" formatCode="_(&quot;£&quot;* #,##0_);_(&quot;£&quot;* \(#,##0\);_(&quot;£&quot;* &quot;-&quot;_);_(@_)"/>
    <numFmt numFmtId="182" formatCode="_(&quot;£&quot;* #,##0.00_);_(&quot;£&quot;* \(#,##0.00\);_(&quot;£&quot;* &quot;-&quot;??_);_(@_)"/>
    <numFmt numFmtId="183" formatCode="0.0%"/>
    <numFmt numFmtId="184" formatCode="0.000000"/>
    <numFmt numFmtId="185" formatCode="0.000"/>
    <numFmt numFmtId="186" formatCode="0.0000%"/>
    <numFmt numFmtId="187" formatCode="0.00000%"/>
    <numFmt numFmtId="188" formatCode="#,##0.0"/>
    <numFmt numFmtId="189" formatCode="_(* #,##0.0_);_(* \(#,##0.0\);_(* &quot;-&quot;??_);_(@_)"/>
    <numFmt numFmtId="190" formatCode="_(* #,##0_);_(* \(#,##0\);_(* &quot;-&quot;??_);_(@_)"/>
  </numFmts>
  <fonts count="8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i/>
      <sz val="8"/>
      <name val="Arial"/>
      <family val="2"/>
    </font>
    <font>
      <b/>
      <u val="single"/>
      <sz val="11"/>
      <name val="Arial"/>
      <family val="2"/>
    </font>
    <font>
      <sz val="12"/>
      <name val="Cambria"/>
      <family val="1"/>
    </font>
    <font>
      <vertAlign val="subscript"/>
      <sz val="10"/>
      <name val="Arial"/>
      <family val="2"/>
    </font>
    <font>
      <sz val="10"/>
      <color indexed="18"/>
      <name val="Arial"/>
      <family val="2"/>
    </font>
    <font>
      <i/>
      <sz val="12"/>
      <name val="Calibri"/>
      <family val="2"/>
    </font>
    <font>
      <i/>
      <sz val="12"/>
      <name val="Gill Sans MT"/>
      <family val="2"/>
    </font>
    <font>
      <sz val="12"/>
      <name val="Gill Sans MT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2"/>
      <name val="Cambria"/>
      <family val="1"/>
    </font>
    <font>
      <sz val="10"/>
      <name val="Cambria"/>
      <family val="1"/>
    </font>
    <font>
      <u val="single"/>
      <sz val="10"/>
      <name val="Times New Roman"/>
      <family val="1"/>
    </font>
    <font>
      <i/>
      <sz val="11"/>
      <name val="Calibri"/>
      <family val="2"/>
    </font>
    <font>
      <vertAlign val="subscript"/>
      <sz val="11"/>
      <name val="Calibri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vertAlign val="subscript"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sz val="16"/>
      <color indexed="9"/>
      <name val="Calibri"/>
      <family val="2"/>
    </font>
    <font>
      <sz val="9"/>
      <color indexed="9"/>
      <name val="Arial"/>
      <family val="2"/>
    </font>
    <font>
      <sz val="9"/>
      <color indexed="9"/>
      <name val="Times New Roman"/>
      <family val="1"/>
    </font>
    <font>
      <sz val="8"/>
      <color indexed="9"/>
      <name val="Arial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6"/>
      <color indexed="9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Cambria Math"/>
      <family val="0"/>
    </font>
    <font>
      <sz val="11"/>
      <color indexed="8"/>
      <name val="Times New Roman"/>
      <family val="0"/>
    </font>
    <font>
      <sz val="11"/>
      <color indexed="8"/>
      <name val="Arial"/>
      <family val="0"/>
    </font>
    <font>
      <sz val="12"/>
      <color indexed="8"/>
      <name val="Times New Roman"/>
      <family val="0"/>
    </font>
    <font>
      <sz val="12"/>
      <color indexed="8"/>
      <name val="Symbol"/>
      <family val="0"/>
    </font>
    <font>
      <sz val="7"/>
      <color indexed="8"/>
      <name val="Times New Roman"/>
      <family val="0"/>
    </font>
    <font>
      <sz val="11"/>
      <color indexed="8"/>
      <name val="Symbo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58">
      <alignment/>
      <protection/>
    </xf>
    <xf numFmtId="0" fontId="4" fillId="33" borderId="0" xfId="58" applyFont="1" applyFill="1">
      <alignment/>
      <protection/>
    </xf>
    <xf numFmtId="0" fontId="0" fillId="33" borderId="0" xfId="58" applyFill="1">
      <alignment/>
      <protection/>
    </xf>
    <xf numFmtId="0" fontId="7" fillId="33" borderId="0" xfId="58" applyFont="1" applyFill="1">
      <alignment/>
      <protection/>
    </xf>
    <xf numFmtId="0" fontId="8" fillId="33" borderId="0" xfId="58" applyFont="1" applyFill="1">
      <alignment/>
      <protection/>
    </xf>
    <xf numFmtId="0" fontId="8" fillId="0" borderId="0" xfId="58" applyFont="1" applyFill="1">
      <alignment/>
      <protection/>
    </xf>
    <xf numFmtId="0" fontId="7" fillId="33" borderId="0" xfId="58" applyFont="1" applyFill="1" applyBorder="1">
      <alignment/>
      <protection/>
    </xf>
    <xf numFmtId="186" fontId="7" fillId="33" borderId="0" xfId="62" applyNumberFormat="1" applyFont="1" applyFill="1" applyAlignment="1">
      <alignment/>
    </xf>
    <xf numFmtId="0" fontId="8" fillId="33" borderId="0" xfId="58" applyFont="1" applyFill="1" applyBorder="1">
      <alignment/>
      <protection/>
    </xf>
    <xf numFmtId="0" fontId="0" fillId="33" borderId="0" xfId="58" applyFont="1" applyFill="1" applyBorder="1">
      <alignment/>
      <protection/>
    </xf>
    <xf numFmtId="4" fontId="7" fillId="33" borderId="0" xfId="58" applyNumberFormat="1" applyFont="1" applyFill="1" applyBorder="1" applyAlignment="1">
      <alignment horizontal="right"/>
      <protection/>
    </xf>
    <xf numFmtId="0" fontId="4" fillId="33" borderId="0" xfId="58" applyFont="1" applyFill="1" applyBorder="1">
      <alignment/>
      <protection/>
    </xf>
    <xf numFmtId="0" fontId="3" fillId="33" borderId="0" xfId="58" applyFont="1" applyFill="1" applyBorder="1" quotePrefix="1">
      <alignment/>
      <protection/>
    </xf>
    <xf numFmtId="0" fontId="0" fillId="33" borderId="0" xfId="58" applyFont="1" applyFill="1">
      <alignment/>
      <protection/>
    </xf>
    <xf numFmtId="0" fontId="9" fillId="33" borderId="0" xfId="58" applyFont="1" applyFill="1" quotePrefix="1">
      <alignment/>
      <protection/>
    </xf>
    <xf numFmtId="0" fontId="7" fillId="33" borderId="0" xfId="58" applyFont="1" applyFill="1" applyAlignment="1" quotePrefix="1">
      <alignment horizontal="center"/>
      <protection/>
    </xf>
    <xf numFmtId="0" fontId="0" fillId="0" borderId="0" xfId="58" applyFont="1" applyFill="1">
      <alignment/>
      <protection/>
    </xf>
    <xf numFmtId="0" fontId="7" fillId="33" borderId="10" xfId="58" applyFont="1" applyFill="1" applyBorder="1" applyAlignment="1">
      <alignment horizontal="center"/>
      <protection/>
    </xf>
    <xf numFmtId="0" fontId="7" fillId="33" borderId="10" xfId="58" applyFont="1" applyFill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4" fontId="7" fillId="0" borderId="10" xfId="58" applyNumberFormat="1" applyFont="1" applyBorder="1" applyAlignment="1">
      <alignment horizontal="center" vertical="center" wrapText="1"/>
      <protection/>
    </xf>
    <xf numFmtId="0" fontId="7" fillId="33" borderId="11" xfId="58" applyFont="1" applyFill="1" applyBorder="1" applyAlignment="1" quotePrefix="1">
      <alignment horizontal="center" vertical="center" wrapText="1"/>
      <protection/>
    </xf>
    <xf numFmtId="0" fontId="7" fillId="0" borderId="11" xfId="58" applyFont="1" applyBorder="1" applyAlignment="1" quotePrefix="1">
      <alignment horizontal="center" vertical="center" wrapText="1"/>
      <protection/>
    </xf>
    <xf numFmtId="14" fontId="7" fillId="33" borderId="12" xfId="58" applyNumberFormat="1" applyFont="1" applyFill="1" applyBorder="1" applyAlignment="1">
      <alignment horizontal="right"/>
      <protection/>
    </xf>
    <xf numFmtId="2" fontId="7" fillId="33" borderId="12" xfId="58" applyNumberFormat="1" applyFont="1" applyFill="1" applyBorder="1">
      <alignment/>
      <protection/>
    </xf>
    <xf numFmtId="10" fontId="7" fillId="34" borderId="12" xfId="58" applyNumberFormat="1" applyFont="1" applyFill="1" applyBorder="1" applyAlignment="1">
      <alignment horizontal="right"/>
      <protection/>
    </xf>
    <xf numFmtId="3" fontId="7" fillId="33" borderId="0" xfId="58" applyNumberFormat="1" applyFont="1" applyFill="1" applyBorder="1" applyAlignment="1">
      <alignment horizontal="right"/>
      <protection/>
    </xf>
    <xf numFmtId="3" fontId="9" fillId="33" borderId="0" xfId="58" applyNumberFormat="1" applyFont="1" applyFill="1" applyBorder="1" applyAlignment="1">
      <alignment horizontal="right"/>
      <protection/>
    </xf>
    <xf numFmtId="0" fontId="7" fillId="0" borderId="0" xfId="58" applyFont="1" applyFill="1" applyBorder="1">
      <alignment/>
      <protection/>
    </xf>
    <xf numFmtId="10" fontId="3" fillId="0" borderId="0" xfId="58" applyNumberFormat="1" applyFont="1" applyFill="1" applyBorder="1">
      <alignment/>
      <protection/>
    </xf>
    <xf numFmtId="10" fontId="7" fillId="33" borderId="0" xfId="58" applyNumberFormat="1" applyFont="1" applyFill="1" applyBorder="1">
      <alignment/>
      <protection/>
    </xf>
    <xf numFmtId="0" fontId="29" fillId="0" borderId="0" xfId="58" applyFont="1">
      <alignment/>
      <protection/>
    </xf>
    <xf numFmtId="0" fontId="30" fillId="0" borderId="0" xfId="58" applyFont="1">
      <alignment/>
      <protection/>
    </xf>
    <xf numFmtId="0" fontId="22" fillId="0" borderId="0" xfId="58" applyFont="1">
      <alignment/>
      <protection/>
    </xf>
    <xf numFmtId="0" fontId="28" fillId="35" borderId="0" xfId="58" applyFont="1" applyFill="1">
      <alignment/>
      <protection/>
    </xf>
    <xf numFmtId="0" fontId="27" fillId="36" borderId="0" xfId="58" applyFont="1" applyFill="1">
      <alignment/>
      <protection/>
    </xf>
    <xf numFmtId="0" fontId="28" fillId="36" borderId="0" xfId="58" applyFont="1" applyFill="1">
      <alignment/>
      <protection/>
    </xf>
    <xf numFmtId="0" fontId="31" fillId="36" borderId="0" xfId="58" applyFont="1" applyFill="1">
      <alignment/>
      <protection/>
    </xf>
    <xf numFmtId="0" fontId="31" fillId="35" borderId="0" xfId="58" applyFont="1" applyFill="1">
      <alignment/>
      <protection/>
    </xf>
    <xf numFmtId="0" fontId="11" fillId="33" borderId="0" xfId="58" applyFont="1" applyFill="1">
      <alignment/>
      <protection/>
    </xf>
    <xf numFmtId="0" fontId="20" fillId="33" borderId="0" xfId="58" applyFont="1" applyFill="1">
      <alignment/>
      <protection/>
    </xf>
    <xf numFmtId="0" fontId="14" fillId="33" borderId="0" xfId="58" applyFont="1" applyFill="1">
      <alignment/>
      <protection/>
    </xf>
    <xf numFmtId="10" fontId="7" fillId="34" borderId="13" xfId="58" applyNumberFormat="1" applyFont="1" applyFill="1" applyBorder="1" applyAlignment="1">
      <alignment horizontal="right"/>
      <protection/>
    </xf>
    <xf numFmtId="183" fontId="11" fillId="33" borderId="0" xfId="58" applyNumberFormat="1" applyFont="1" applyFill="1" applyAlignment="1">
      <alignment horizontal="right"/>
      <protection/>
    </xf>
    <xf numFmtId="0" fontId="8" fillId="33" borderId="0" xfId="58" applyFont="1" applyFill="1" applyAlignment="1">
      <alignment horizontal="center"/>
      <protection/>
    </xf>
    <xf numFmtId="0" fontId="8" fillId="33" borderId="0" xfId="58" applyFont="1" applyFill="1" applyAlignment="1">
      <alignment horizontal="left"/>
      <protection/>
    </xf>
    <xf numFmtId="4" fontId="8" fillId="33" borderId="0" xfId="58" applyNumberFormat="1" applyFont="1" applyFill="1">
      <alignment/>
      <protection/>
    </xf>
    <xf numFmtId="184" fontId="8" fillId="33" borderId="0" xfId="58" applyNumberFormat="1" applyFont="1" applyFill="1">
      <alignment/>
      <protection/>
    </xf>
    <xf numFmtId="0" fontId="20" fillId="33" borderId="0" xfId="58" applyFont="1" applyFill="1" applyAlignment="1">
      <alignment horizontal="right"/>
      <protection/>
    </xf>
    <xf numFmtId="0" fontId="1" fillId="33" borderId="0" xfId="58" applyFont="1" applyFill="1" applyAlignment="1">
      <alignment horizontal="right"/>
      <protection/>
    </xf>
    <xf numFmtId="183" fontId="20" fillId="33" borderId="0" xfId="58" applyNumberFormat="1" applyFont="1" applyFill="1" applyAlignment="1">
      <alignment horizontal="right"/>
      <protection/>
    </xf>
    <xf numFmtId="0" fontId="10" fillId="33" borderId="0" xfId="58" applyFont="1" applyFill="1">
      <alignment/>
      <protection/>
    </xf>
    <xf numFmtId="10" fontId="3" fillId="33" borderId="0" xfId="58" applyNumberFormat="1" applyFont="1" applyFill="1" applyBorder="1">
      <alignment/>
      <protection/>
    </xf>
    <xf numFmtId="0" fontId="2" fillId="33" borderId="0" xfId="58" applyFont="1" applyFill="1">
      <alignment/>
      <protection/>
    </xf>
    <xf numFmtId="0" fontId="1" fillId="33" borderId="0" xfId="58" applyFont="1" applyFill="1">
      <alignment/>
      <protection/>
    </xf>
    <xf numFmtId="10" fontId="7" fillId="33" borderId="0" xfId="62" applyNumberFormat="1" applyFont="1" applyFill="1" applyAlignment="1">
      <alignment/>
    </xf>
    <xf numFmtId="0" fontId="21" fillId="33" borderId="0" xfId="58" applyFont="1" applyFill="1" applyAlignment="1">
      <alignment horizontal="left"/>
      <protection/>
    </xf>
    <xf numFmtId="0" fontId="2" fillId="33" borderId="0" xfId="58" applyFont="1" applyFill="1" applyAlignment="1">
      <alignment horizontal="right"/>
      <protection/>
    </xf>
    <xf numFmtId="0" fontId="0" fillId="33" borderId="0" xfId="58" applyFill="1" applyAlignment="1">
      <alignment horizontal="center"/>
      <protection/>
    </xf>
    <xf numFmtId="2" fontId="1" fillId="33" borderId="0" xfId="58" applyNumberFormat="1" applyFont="1" applyFill="1" applyBorder="1" applyAlignment="1">
      <alignment horizontal="right" vertical="center" wrapText="1"/>
      <protection/>
    </xf>
    <xf numFmtId="0" fontId="1" fillId="33" borderId="0" xfId="58" applyFont="1" applyFill="1" applyBorder="1" applyAlignment="1">
      <alignment horizontal="right"/>
      <protection/>
    </xf>
    <xf numFmtId="1" fontId="1" fillId="33" borderId="0" xfId="58" applyNumberFormat="1" applyFont="1" applyFill="1" applyBorder="1" applyAlignment="1">
      <alignment horizontal="right"/>
      <protection/>
    </xf>
    <xf numFmtId="2" fontId="1" fillId="33" borderId="0" xfId="58" applyNumberFormat="1" applyFont="1" applyFill="1" applyBorder="1" applyAlignment="1">
      <alignment horizontal="right"/>
      <protection/>
    </xf>
    <xf numFmtId="0" fontId="17" fillId="33" borderId="0" xfId="58" applyFont="1" applyFill="1">
      <alignment/>
      <protection/>
    </xf>
    <xf numFmtId="184" fontId="8" fillId="33" borderId="0" xfId="58" applyNumberFormat="1" applyFont="1" applyFill="1" applyBorder="1">
      <alignment/>
      <protection/>
    </xf>
    <xf numFmtId="0" fontId="32" fillId="37" borderId="0" xfId="58" applyFont="1" applyFill="1">
      <alignment/>
      <protection/>
    </xf>
    <xf numFmtId="0" fontId="30" fillId="0" borderId="0" xfId="58" applyFont="1" applyFill="1">
      <alignment/>
      <protection/>
    </xf>
    <xf numFmtId="0" fontId="33" fillId="33" borderId="0" xfId="58" applyFont="1" applyFill="1" applyBorder="1" quotePrefix="1">
      <alignment/>
      <protection/>
    </xf>
    <xf numFmtId="0" fontId="34" fillId="33" borderId="0" xfId="58" applyFont="1" applyFill="1" applyBorder="1">
      <alignment/>
      <protection/>
    </xf>
    <xf numFmtId="0" fontId="35" fillId="33" borderId="0" xfId="58" applyFont="1" applyFill="1" applyBorder="1">
      <alignment/>
      <protection/>
    </xf>
    <xf numFmtId="10" fontId="33" fillId="33" borderId="0" xfId="58" applyNumberFormat="1" applyFont="1" applyFill="1" applyBorder="1">
      <alignment/>
      <protection/>
    </xf>
    <xf numFmtId="10" fontId="35" fillId="33" borderId="0" xfId="58" applyNumberFormat="1" applyFont="1" applyFill="1" applyBorder="1">
      <alignment/>
      <protection/>
    </xf>
    <xf numFmtId="0" fontId="36" fillId="0" borderId="0" xfId="58" applyFont="1">
      <alignment/>
      <protection/>
    </xf>
    <xf numFmtId="0" fontId="30" fillId="0" borderId="0" xfId="58" applyFont="1" applyAlignment="1">
      <alignment vertical="center"/>
      <protection/>
    </xf>
    <xf numFmtId="0" fontId="29" fillId="0" borderId="0" xfId="58" applyFont="1" applyAlignment="1">
      <alignment vertical="center"/>
      <protection/>
    </xf>
    <xf numFmtId="0" fontId="30" fillId="0" borderId="10" xfId="58" applyFont="1" applyBorder="1" applyAlignment="1">
      <alignment horizontal="right" vertical="center"/>
      <protection/>
    </xf>
    <xf numFmtId="0" fontId="36" fillId="36" borderId="0" xfId="58" applyFont="1" applyFill="1">
      <alignment/>
      <protection/>
    </xf>
    <xf numFmtId="0" fontId="36" fillId="33" borderId="0" xfId="58" applyFont="1" applyFill="1">
      <alignment/>
      <protection/>
    </xf>
    <xf numFmtId="0" fontId="29" fillId="33" borderId="0" xfId="58" applyFont="1" applyFill="1">
      <alignment/>
      <protection/>
    </xf>
    <xf numFmtId="0" fontId="30" fillId="33" borderId="0" xfId="58" applyFont="1" applyFill="1">
      <alignment/>
      <protection/>
    </xf>
    <xf numFmtId="0" fontId="30" fillId="33" borderId="0" xfId="58" applyFont="1" applyFill="1" applyAlignment="1">
      <alignment horizontal="left"/>
      <protection/>
    </xf>
    <xf numFmtId="0" fontId="30" fillId="36" borderId="0" xfId="58" applyFont="1" applyFill="1">
      <alignment/>
      <protection/>
    </xf>
    <xf numFmtId="0" fontId="29" fillId="36" borderId="0" xfId="58" applyFont="1" applyFill="1">
      <alignment/>
      <protection/>
    </xf>
    <xf numFmtId="0" fontId="30" fillId="36" borderId="0" xfId="58" applyFont="1" applyFill="1" applyAlignment="1">
      <alignment horizontal="right"/>
      <protection/>
    </xf>
    <xf numFmtId="0" fontId="27" fillId="36" borderId="0" xfId="58" applyFont="1" applyFill="1" applyAlignment="1">
      <alignment horizontal="right"/>
      <protection/>
    </xf>
    <xf numFmtId="0" fontId="30" fillId="33" borderId="0" xfId="58" applyFont="1" applyFill="1" applyBorder="1">
      <alignment/>
      <protection/>
    </xf>
    <xf numFmtId="0" fontId="30" fillId="33" borderId="0" xfId="58" applyFont="1" applyFill="1" applyBorder="1" applyAlignment="1" quotePrefix="1">
      <alignment horizontal="center"/>
      <protection/>
    </xf>
    <xf numFmtId="186" fontId="30" fillId="33" borderId="0" xfId="62" applyNumberFormat="1" applyFont="1" applyFill="1" applyAlignment="1">
      <alignment/>
    </xf>
    <xf numFmtId="0" fontId="39" fillId="33" borderId="0" xfId="58" applyFont="1" applyFill="1">
      <alignment/>
      <protection/>
    </xf>
    <xf numFmtId="0" fontId="39" fillId="0" borderId="0" xfId="58" applyFont="1" applyFill="1" applyBorder="1">
      <alignment/>
      <protection/>
    </xf>
    <xf numFmtId="0" fontId="39" fillId="33" borderId="0" xfId="58" applyFont="1" applyFill="1" applyBorder="1">
      <alignment/>
      <protection/>
    </xf>
    <xf numFmtId="0" fontId="40" fillId="33" borderId="0" xfId="58" applyFont="1" applyFill="1">
      <alignment/>
      <protection/>
    </xf>
    <xf numFmtId="0" fontId="40" fillId="36" borderId="0" xfId="58" applyFont="1" applyFill="1" applyAlignment="1">
      <alignment horizontal="right"/>
      <protection/>
    </xf>
    <xf numFmtId="0" fontId="41" fillId="33" borderId="0" xfId="58" applyFont="1" applyFill="1">
      <alignment/>
      <protection/>
    </xf>
    <xf numFmtId="10" fontId="7" fillId="38" borderId="10" xfId="58" applyNumberFormat="1" applyFont="1" applyFill="1" applyBorder="1" applyAlignment="1">
      <alignment horizontal="right"/>
      <protection/>
    </xf>
    <xf numFmtId="14" fontId="7" fillId="33" borderId="14" xfId="58" applyNumberFormat="1" applyFont="1" applyFill="1" applyBorder="1" applyAlignment="1">
      <alignment horizontal="right"/>
      <protection/>
    </xf>
    <xf numFmtId="2" fontId="7" fillId="33" borderId="14" xfId="58" applyNumberFormat="1" applyFont="1" applyFill="1" applyBorder="1" applyAlignment="1">
      <alignment horizontal="right" vertical="center" wrapText="1"/>
      <protection/>
    </xf>
    <xf numFmtId="0" fontId="7" fillId="0" borderId="14" xfId="58" applyFont="1" applyFill="1" applyBorder="1" applyAlignment="1">
      <alignment horizontal="center" vertical="center" wrapText="1"/>
      <protection/>
    </xf>
    <xf numFmtId="4" fontId="7" fillId="0" borderId="14" xfId="58" applyNumberFormat="1" applyFont="1" applyFill="1" applyBorder="1" applyAlignment="1">
      <alignment horizontal="right" vertical="center" wrapText="1"/>
      <protection/>
    </xf>
    <xf numFmtId="4" fontId="7" fillId="33" borderId="14" xfId="58" applyNumberFormat="1" applyFont="1" applyFill="1" applyBorder="1" applyAlignment="1">
      <alignment horizontal="right"/>
      <protection/>
    </xf>
    <xf numFmtId="14" fontId="7" fillId="33" borderId="15" xfId="58" applyNumberFormat="1" applyFont="1" applyFill="1" applyBorder="1" applyAlignment="1">
      <alignment horizontal="right"/>
      <protection/>
    </xf>
    <xf numFmtId="2" fontId="7" fillId="33" borderId="15" xfId="58" applyNumberFormat="1" applyFont="1" applyFill="1" applyBorder="1">
      <alignment/>
      <protection/>
    </xf>
    <xf numFmtId="10" fontId="7" fillId="34" borderId="15" xfId="58" applyNumberFormat="1" applyFont="1" applyFill="1" applyBorder="1" applyAlignment="1">
      <alignment horizontal="right"/>
      <protection/>
    </xf>
    <xf numFmtId="14" fontId="7" fillId="0" borderId="13" xfId="58" applyNumberFormat="1" applyFont="1" applyFill="1" applyBorder="1" applyAlignment="1">
      <alignment horizontal="right"/>
      <protection/>
    </xf>
    <xf numFmtId="2" fontId="7" fillId="0" borderId="13" xfId="58" applyNumberFormat="1" applyFont="1" applyFill="1" applyBorder="1">
      <alignment/>
      <protection/>
    </xf>
    <xf numFmtId="0" fontId="27" fillId="37" borderId="0" xfId="58" applyFont="1" applyFill="1" applyAlignment="1">
      <alignment horizontal="right"/>
      <protection/>
    </xf>
    <xf numFmtId="3" fontId="0" fillId="0" borderId="16" xfId="58" applyNumberFormat="1" applyFont="1" applyFill="1" applyBorder="1" applyAlignment="1">
      <alignment horizontal="right"/>
      <protection/>
    </xf>
    <xf numFmtId="10" fontId="0" fillId="38" borderId="0" xfId="62" applyNumberFormat="1" applyFont="1" applyFill="1" applyAlignment="1">
      <alignment/>
    </xf>
    <xf numFmtId="14" fontId="0" fillId="33" borderId="12" xfId="58" applyNumberFormat="1" applyFont="1" applyFill="1" applyBorder="1" applyAlignment="1">
      <alignment horizontal="right"/>
      <protection/>
    </xf>
    <xf numFmtId="9" fontId="0" fillId="39" borderId="12" xfId="62" applyNumberFormat="1" applyFont="1" applyFill="1" applyBorder="1" applyAlignment="1">
      <alignment horizontal="right"/>
    </xf>
    <xf numFmtId="10" fontId="0" fillId="34" borderId="12" xfId="62" applyNumberFormat="1" applyFont="1" applyFill="1" applyBorder="1" applyAlignment="1">
      <alignment horizontal="center"/>
    </xf>
    <xf numFmtId="14" fontId="0" fillId="33" borderId="15" xfId="58" applyNumberFormat="1" applyFont="1" applyFill="1" applyBorder="1" applyAlignment="1">
      <alignment horizontal="right"/>
      <protection/>
    </xf>
    <xf numFmtId="10" fontId="0" fillId="34" borderId="15" xfId="62" applyNumberFormat="1" applyFont="1" applyFill="1" applyBorder="1" applyAlignment="1">
      <alignment horizontal="center"/>
    </xf>
    <xf numFmtId="14" fontId="0" fillId="33" borderId="13" xfId="58" applyNumberFormat="1" applyFont="1" applyFill="1" applyBorder="1" applyAlignment="1">
      <alignment horizontal="right"/>
      <protection/>
    </xf>
    <xf numFmtId="10" fontId="0" fillId="34" borderId="13" xfId="62" applyNumberFormat="1" applyFont="1" applyFill="1" applyBorder="1" applyAlignment="1">
      <alignment horizontal="center"/>
    </xf>
    <xf numFmtId="0" fontId="42" fillId="37" borderId="0" xfId="58" applyFont="1" applyFill="1">
      <alignment/>
      <protection/>
    </xf>
    <xf numFmtId="0" fontId="0" fillId="37" borderId="0" xfId="58" applyFill="1">
      <alignment/>
      <protection/>
    </xf>
    <xf numFmtId="0" fontId="28" fillId="37" borderId="0" xfId="58" applyFont="1" applyFill="1">
      <alignment/>
      <protection/>
    </xf>
    <xf numFmtId="0" fontId="27" fillId="37" borderId="0" xfId="58" applyFont="1" applyFill="1">
      <alignment/>
      <protection/>
    </xf>
    <xf numFmtId="0" fontId="30" fillId="37" borderId="0" xfId="58" applyFont="1" applyFill="1">
      <alignment/>
      <protection/>
    </xf>
    <xf numFmtId="0" fontId="27" fillId="33" borderId="0" xfId="58" applyFont="1" applyFill="1">
      <alignment/>
      <protection/>
    </xf>
    <xf numFmtId="0" fontId="24" fillId="33" borderId="0" xfId="58" applyFont="1" applyFill="1">
      <alignment/>
      <protection/>
    </xf>
    <xf numFmtId="0" fontId="25" fillId="33" borderId="0" xfId="58" applyFont="1" applyFill="1">
      <alignment/>
      <protection/>
    </xf>
    <xf numFmtId="0" fontId="25" fillId="33" borderId="0" xfId="58" applyFont="1" applyFill="1" quotePrefix="1">
      <alignment/>
      <protection/>
    </xf>
    <xf numFmtId="0" fontId="0" fillId="33" borderId="0" xfId="58" applyFont="1" applyFill="1" applyAlignment="1" quotePrefix="1">
      <alignment horizontal="center"/>
      <protection/>
    </xf>
    <xf numFmtId="0" fontId="0" fillId="0" borderId="10" xfId="58" applyFont="1" applyBorder="1" applyAlignment="1">
      <alignment horizontal="center"/>
      <protection/>
    </xf>
    <xf numFmtId="0" fontId="0" fillId="0" borderId="10" xfId="58" applyFont="1" applyBorder="1" applyAlignment="1">
      <alignment horizontal="center" vertical="center" wrapText="1"/>
      <protection/>
    </xf>
    <xf numFmtId="4" fontId="0" fillId="0" borderId="10" xfId="58" applyNumberFormat="1" applyFont="1" applyBorder="1" applyAlignment="1">
      <alignment horizontal="center" vertical="center" wrapText="1"/>
      <protection/>
    </xf>
    <xf numFmtId="184" fontId="0" fillId="34" borderId="10" xfId="58" applyNumberFormat="1" applyFont="1" applyFill="1" applyBorder="1" applyAlignment="1">
      <alignment horizontal="center" vertical="center" wrapText="1"/>
      <protection/>
    </xf>
    <xf numFmtId="0" fontId="0" fillId="0" borderId="10" xfId="58" applyFont="1" applyBorder="1" applyAlignment="1" quotePrefix="1">
      <alignment horizontal="center" vertical="center" wrapText="1"/>
      <protection/>
    </xf>
    <xf numFmtId="0" fontId="0" fillId="34" borderId="10" xfId="58" applyFont="1" applyFill="1" applyBorder="1" applyAlignment="1" quotePrefix="1">
      <alignment horizontal="center" vertical="center" wrapText="1"/>
      <protection/>
    </xf>
    <xf numFmtId="14" fontId="0" fillId="0" borderId="14" xfId="58" applyNumberFormat="1" applyFont="1" applyBorder="1" applyAlignment="1">
      <alignment horizontal="right"/>
      <protection/>
    </xf>
    <xf numFmtId="1" fontId="0" fillId="0" borderId="14" xfId="58" applyNumberFormat="1" applyFont="1" applyBorder="1" applyAlignment="1">
      <alignment horizontal="right" vertical="center" wrapText="1"/>
      <protection/>
    </xf>
    <xf numFmtId="3" fontId="0" fillId="39" borderId="14" xfId="58" applyNumberFormat="1" applyFont="1" applyFill="1" applyBorder="1" applyAlignment="1">
      <alignment horizontal="right"/>
      <protection/>
    </xf>
    <xf numFmtId="0" fontId="0" fillId="0" borderId="14" xfId="58" applyFont="1" applyBorder="1" applyAlignment="1">
      <alignment horizontal="center" vertical="center" wrapText="1"/>
      <protection/>
    </xf>
    <xf numFmtId="0" fontId="0" fillId="33" borderId="17" xfId="58" applyFont="1" applyFill="1" applyBorder="1" applyAlignment="1">
      <alignment horizontal="right"/>
      <protection/>
    </xf>
    <xf numFmtId="3" fontId="13" fillId="39" borderId="14" xfId="58" applyNumberFormat="1" applyFont="1" applyFill="1" applyBorder="1" applyAlignment="1">
      <alignment horizontal="right" vertical="center" wrapText="1"/>
      <protection/>
    </xf>
    <xf numFmtId="4" fontId="0" fillId="0" borderId="14" xfId="58" applyNumberFormat="1" applyFont="1" applyBorder="1" applyAlignment="1">
      <alignment horizontal="center" vertical="center" wrapText="1"/>
      <protection/>
    </xf>
    <xf numFmtId="184" fontId="0" fillId="34" borderId="14" xfId="58" applyNumberFormat="1" applyFont="1" applyFill="1" applyBorder="1" applyAlignment="1">
      <alignment horizontal="center" vertical="center" wrapText="1"/>
      <protection/>
    </xf>
    <xf numFmtId="2" fontId="0" fillId="33" borderId="12" xfId="58" applyNumberFormat="1" applyFont="1" applyFill="1" applyBorder="1">
      <alignment/>
      <protection/>
    </xf>
    <xf numFmtId="3" fontId="0" fillId="39" borderId="12" xfId="58" applyNumberFormat="1" applyFont="1" applyFill="1" applyBorder="1">
      <alignment/>
      <protection/>
    </xf>
    <xf numFmtId="1" fontId="0" fillId="39" borderId="12" xfId="58" applyNumberFormat="1" applyFont="1" applyFill="1" applyBorder="1">
      <alignment/>
      <protection/>
    </xf>
    <xf numFmtId="0" fontId="0" fillId="39" borderId="12" xfId="58" applyFont="1" applyFill="1" applyBorder="1" applyAlignment="1">
      <alignment horizontal="right" vertical="center" wrapText="1"/>
      <protection/>
    </xf>
    <xf numFmtId="185" fontId="0" fillId="33" borderId="12" xfId="58" applyNumberFormat="1" applyFont="1" applyFill="1" applyBorder="1" applyAlignment="1">
      <alignment horizontal="center"/>
      <protection/>
    </xf>
    <xf numFmtId="2" fontId="0" fillId="33" borderId="12" xfId="58" applyNumberFormat="1" applyFont="1" applyFill="1" applyBorder="1" applyAlignment="1">
      <alignment horizontal="right" vertical="center" wrapText="1"/>
      <protection/>
    </xf>
    <xf numFmtId="9" fontId="0" fillId="39" borderId="12" xfId="58" applyNumberFormat="1" applyFont="1" applyFill="1" applyBorder="1" applyAlignment="1">
      <alignment horizontal="right"/>
      <protection/>
    </xf>
    <xf numFmtId="1" fontId="0" fillId="33" borderId="15" xfId="58" applyNumberFormat="1" applyFont="1" applyFill="1" applyBorder="1" applyAlignment="1">
      <alignment horizontal="right" vertical="center" wrapText="1"/>
      <protection/>
    </xf>
    <xf numFmtId="3" fontId="0" fillId="39" borderId="15" xfId="58" applyNumberFormat="1" applyFont="1" applyFill="1" applyBorder="1">
      <alignment/>
      <protection/>
    </xf>
    <xf numFmtId="9" fontId="0" fillId="39" borderId="15" xfId="58" applyNumberFormat="1" applyFont="1" applyFill="1" applyBorder="1" applyAlignment="1">
      <alignment horizontal="right"/>
      <protection/>
    </xf>
    <xf numFmtId="1" fontId="0" fillId="39" borderId="15" xfId="58" applyNumberFormat="1" applyFont="1" applyFill="1" applyBorder="1">
      <alignment/>
      <protection/>
    </xf>
    <xf numFmtId="0" fontId="0" fillId="39" borderId="15" xfId="58" applyFont="1" applyFill="1" applyBorder="1" applyAlignment="1">
      <alignment horizontal="right" vertical="center" wrapText="1"/>
      <protection/>
    </xf>
    <xf numFmtId="185" fontId="0" fillId="33" borderId="15" xfId="58" applyNumberFormat="1" applyFont="1" applyFill="1" applyBorder="1" applyAlignment="1">
      <alignment horizontal="center"/>
      <protection/>
    </xf>
    <xf numFmtId="1" fontId="0" fillId="33" borderId="13" xfId="58" applyNumberFormat="1" applyFont="1" applyFill="1" applyBorder="1" applyAlignment="1">
      <alignment horizontal="right" vertical="center" wrapText="1"/>
      <protection/>
    </xf>
    <xf numFmtId="3" fontId="0" fillId="39" borderId="13" xfId="58" applyNumberFormat="1" applyFont="1" applyFill="1" applyBorder="1">
      <alignment/>
      <protection/>
    </xf>
    <xf numFmtId="9" fontId="0" fillId="39" borderId="13" xfId="58" applyNumberFormat="1" applyFont="1" applyFill="1" applyBorder="1" applyAlignment="1">
      <alignment horizontal="right"/>
      <protection/>
    </xf>
    <xf numFmtId="1" fontId="0" fillId="39" borderId="13" xfId="58" applyNumberFormat="1" applyFont="1" applyFill="1" applyBorder="1">
      <alignment/>
      <protection/>
    </xf>
    <xf numFmtId="0" fontId="0" fillId="39" borderId="13" xfId="58" applyFont="1" applyFill="1" applyBorder="1" applyAlignment="1">
      <alignment horizontal="right" vertical="center" wrapText="1"/>
      <protection/>
    </xf>
    <xf numFmtId="185" fontId="0" fillId="33" borderId="13" xfId="58" applyNumberFormat="1" applyFont="1" applyFill="1" applyBorder="1" applyAlignment="1">
      <alignment horizontal="center"/>
      <protection/>
    </xf>
    <xf numFmtId="0" fontId="0" fillId="33" borderId="12" xfId="58" applyFont="1" applyFill="1" applyBorder="1">
      <alignment/>
      <protection/>
    </xf>
    <xf numFmtId="0" fontId="0" fillId="33" borderId="12" xfId="58" applyFont="1" applyFill="1" applyBorder="1" applyAlignment="1">
      <alignment horizontal="center"/>
      <protection/>
    </xf>
    <xf numFmtId="0" fontId="0" fillId="33" borderId="13" xfId="58" applyFont="1" applyFill="1" applyBorder="1">
      <alignment/>
      <protection/>
    </xf>
    <xf numFmtId="3" fontId="0" fillId="0" borderId="13" xfId="58" applyNumberFormat="1" applyFont="1" applyFill="1" applyBorder="1" applyAlignment="1">
      <alignment horizontal="right"/>
      <protection/>
    </xf>
    <xf numFmtId="3" fontId="0" fillId="33" borderId="17" xfId="58" applyNumberFormat="1" applyFont="1" applyFill="1" applyBorder="1" applyAlignment="1">
      <alignment horizontal="right"/>
      <protection/>
    </xf>
    <xf numFmtId="0" fontId="0" fillId="33" borderId="16" xfId="58" applyFont="1" applyFill="1" applyBorder="1">
      <alignment/>
      <protection/>
    </xf>
    <xf numFmtId="0" fontId="15" fillId="0" borderId="0" xfId="58" applyFont="1" quotePrefix="1">
      <alignment/>
      <protection/>
    </xf>
    <xf numFmtId="0" fontId="16" fillId="0" borderId="0" xfId="58" applyFont="1" applyFill="1">
      <alignment/>
      <protection/>
    </xf>
    <xf numFmtId="0" fontId="16" fillId="33" borderId="0" xfId="58" applyFont="1" applyFill="1">
      <alignment/>
      <protection/>
    </xf>
    <xf numFmtId="2" fontId="0" fillId="0" borderId="14" xfId="58" applyNumberFormat="1" applyFont="1" applyBorder="1" applyAlignment="1">
      <alignment horizontal="right" vertical="center" wrapText="1"/>
      <protection/>
    </xf>
    <xf numFmtId="0" fontId="0" fillId="33" borderId="13" xfId="58" applyFont="1" applyFill="1" applyBorder="1" applyAlignment="1">
      <alignment horizontal="right"/>
      <protection/>
    </xf>
    <xf numFmtId="4" fontId="0" fillId="33" borderId="12" xfId="58" applyNumberFormat="1" applyFont="1" applyFill="1" applyBorder="1" applyAlignment="1">
      <alignment horizontal="right"/>
      <protection/>
    </xf>
    <xf numFmtId="4" fontId="0" fillId="33" borderId="15" xfId="58" applyNumberFormat="1" applyFont="1" applyFill="1" applyBorder="1" applyAlignment="1">
      <alignment horizontal="right"/>
      <protection/>
    </xf>
    <xf numFmtId="4" fontId="0" fillId="33" borderId="13" xfId="58" applyNumberFormat="1" applyFont="1" applyFill="1" applyBorder="1" applyAlignment="1">
      <alignment horizontal="right"/>
      <protection/>
    </xf>
    <xf numFmtId="0" fontId="0" fillId="33" borderId="0" xfId="58" applyFont="1" applyFill="1" applyAlignment="1">
      <alignment horizontal="right"/>
      <protection/>
    </xf>
    <xf numFmtId="183" fontId="0" fillId="33" borderId="0" xfId="58" applyNumberFormat="1" applyFont="1" applyFill="1" applyAlignment="1">
      <alignment horizontal="right"/>
      <protection/>
    </xf>
    <xf numFmtId="0" fontId="0" fillId="33" borderId="0" xfId="58" applyFont="1" applyFill="1" applyBorder="1" applyAlignment="1" quotePrefix="1">
      <alignment horizontal="center"/>
      <protection/>
    </xf>
    <xf numFmtId="186" fontId="0" fillId="33" borderId="0" xfId="62" applyNumberFormat="1" applyFont="1" applyFill="1" applyAlignment="1">
      <alignment/>
    </xf>
    <xf numFmtId="0" fontId="0" fillId="33" borderId="0" xfId="58" applyFont="1" applyFill="1" applyAlignment="1">
      <alignment horizontal="left"/>
      <protection/>
    </xf>
    <xf numFmtId="4" fontId="0" fillId="33" borderId="0" xfId="58" applyNumberFormat="1" applyFont="1" applyFill="1">
      <alignment/>
      <protection/>
    </xf>
    <xf numFmtId="184" fontId="0" fillId="33" borderId="0" xfId="58" applyNumberFormat="1" applyFont="1" applyFill="1">
      <alignment/>
      <protection/>
    </xf>
    <xf numFmtId="0" fontId="0" fillId="33" borderId="0" xfId="58" applyFont="1" applyFill="1" applyAlignment="1">
      <alignment horizontal="center"/>
      <protection/>
    </xf>
    <xf numFmtId="0" fontId="0" fillId="33" borderId="10" xfId="58" applyFont="1" applyFill="1" applyBorder="1" applyAlignment="1">
      <alignment horizontal="right"/>
      <protection/>
    </xf>
    <xf numFmtId="183" fontId="0" fillId="39" borderId="10" xfId="58" applyNumberFormat="1" applyFont="1" applyFill="1" applyBorder="1" applyAlignment="1">
      <alignment horizontal="right"/>
      <protection/>
    </xf>
    <xf numFmtId="183" fontId="0" fillId="33" borderId="10" xfId="58" applyNumberFormat="1" applyFont="1" applyFill="1" applyBorder="1" applyAlignment="1">
      <alignment horizontal="right"/>
      <protection/>
    </xf>
    <xf numFmtId="10" fontId="0" fillId="38" borderId="10" xfId="58" applyNumberFormat="1" applyFont="1" applyFill="1" applyBorder="1">
      <alignment/>
      <protection/>
    </xf>
    <xf numFmtId="0" fontId="0" fillId="33" borderId="10" xfId="58" applyFont="1" applyFill="1" applyBorder="1" applyAlignment="1">
      <alignment horizontal="center"/>
      <protection/>
    </xf>
    <xf numFmtId="0" fontId="0" fillId="33" borderId="10" xfId="58" applyFont="1" applyFill="1" applyBorder="1" applyAlignment="1">
      <alignment horizontal="center" vertical="center" wrapText="1"/>
      <protection/>
    </xf>
    <xf numFmtId="0" fontId="0" fillId="33" borderId="10" xfId="58" applyFont="1" applyFill="1" applyBorder="1" applyAlignment="1" quotePrefix="1">
      <alignment horizontal="center" vertical="center" wrapText="1"/>
      <protection/>
    </xf>
    <xf numFmtId="0" fontId="0" fillId="0" borderId="18" xfId="58" applyFont="1" applyBorder="1" applyAlignment="1" quotePrefix="1">
      <alignment horizontal="center" vertical="center" wrapText="1"/>
      <protection/>
    </xf>
    <xf numFmtId="3" fontId="0" fillId="39" borderId="12" xfId="58" applyNumberFormat="1" applyFont="1" applyFill="1" applyBorder="1" applyAlignment="1">
      <alignment horizontal="right" vertical="center" wrapText="1"/>
      <protection/>
    </xf>
    <xf numFmtId="3" fontId="0" fillId="39" borderId="15" xfId="58" applyNumberFormat="1" applyFont="1" applyFill="1" applyBorder="1" applyAlignment="1">
      <alignment horizontal="right" vertical="center" wrapText="1"/>
      <protection/>
    </xf>
    <xf numFmtId="3" fontId="0" fillId="39" borderId="13" xfId="58" applyNumberFormat="1" applyFont="1" applyFill="1" applyBorder="1" applyAlignment="1">
      <alignment horizontal="right" vertical="center" wrapText="1"/>
      <protection/>
    </xf>
    <xf numFmtId="10" fontId="0" fillId="39" borderId="10" xfId="58" applyNumberFormat="1" applyFont="1" applyFill="1" applyBorder="1">
      <alignment/>
      <protection/>
    </xf>
    <xf numFmtId="0" fontId="0" fillId="39" borderId="10" xfId="58" applyFont="1" applyFill="1" applyBorder="1">
      <alignment/>
      <protection/>
    </xf>
    <xf numFmtId="10" fontId="4" fillId="38" borderId="10" xfId="58" applyNumberFormat="1" applyFont="1" applyFill="1" applyBorder="1">
      <alignment/>
      <protection/>
    </xf>
    <xf numFmtId="10" fontId="30" fillId="39" borderId="10" xfId="58" applyNumberFormat="1" applyFont="1" applyFill="1" applyBorder="1" applyAlignment="1">
      <alignment vertical="center"/>
      <protection/>
    </xf>
    <xf numFmtId="0" fontId="30" fillId="39" borderId="10" xfId="58" applyFont="1" applyFill="1" applyBorder="1" applyAlignment="1">
      <alignment vertical="center"/>
      <protection/>
    </xf>
    <xf numFmtId="186" fontId="29" fillId="38" borderId="10" xfId="58" applyNumberFormat="1" applyFont="1" applyFill="1" applyBorder="1" applyAlignment="1">
      <alignment vertical="center"/>
      <protection/>
    </xf>
    <xf numFmtId="186" fontId="29" fillId="38" borderId="10" xfId="58" applyNumberFormat="1" applyFont="1" applyFill="1" applyBorder="1" applyAlignment="1">
      <alignment horizontal="right" vertical="center"/>
      <protection/>
    </xf>
    <xf numFmtId="10" fontId="30" fillId="39" borderId="10" xfId="58" applyNumberFormat="1" applyFont="1" applyFill="1" applyBorder="1">
      <alignment/>
      <protection/>
    </xf>
    <xf numFmtId="0" fontId="30" fillId="39" borderId="10" xfId="58" applyFont="1" applyFill="1" applyBorder="1">
      <alignment/>
      <protection/>
    </xf>
    <xf numFmtId="10" fontId="29" fillId="38" borderId="10" xfId="58" applyNumberFormat="1" applyFont="1" applyFill="1" applyBorder="1">
      <alignment/>
      <protection/>
    </xf>
    <xf numFmtId="10" fontId="0" fillId="38" borderId="10" xfId="58" applyNumberFormat="1" applyFont="1" applyFill="1" applyBorder="1" applyAlignment="1">
      <alignment horizontal="right"/>
      <protection/>
    </xf>
    <xf numFmtId="0" fontId="7" fillId="33" borderId="19" xfId="58" applyFont="1" applyFill="1" applyBorder="1">
      <alignment/>
      <protection/>
    </xf>
    <xf numFmtId="0" fontId="7" fillId="33" borderId="20" xfId="58" applyFont="1" applyFill="1" applyBorder="1">
      <alignment/>
      <protection/>
    </xf>
    <xf numFmtId="0" fontId="7" fillId="33" borderId="21" xfId="58" applyFont="1" applyFill="1" applyBorder="1">
      <alignment/>
      <protection/>
    </xf>
    <xf numFmtId="0" fontId="0" fillId="33" borderId="20" xfId="58" applyFont="1" applyFill="1" applyBorder="1">
      <alignment/>
      <protection/>
    </xf>
    <xf numFmtId="0" fontId="0" fillId="33" borderId="11" xfId="58" applyFont="1" applyFill="1" applyBorder="1" applyAlignment="1" quotePrefix="1">
      <alignment horizontal="center" vertical="center" wrapText="1"/>
      <protection/>
    </xf>
    <xf numFmtId="0" fontId="0" fillId="0" borderId="11" xfId="58" applyFont="1" applyBorder="1" applyAlignment="1" quotePrefix="1">
      <alignment horizontal="center" vertical="center" wrapText="1"/>
      <protection/>
    </xf>
    <xf numFmtId="14" fontId="0" fillId="33" borderId="14" xfId="58" applyNumberFormat="1" applyFont="1" applyFill="1" applyBorder="1" applyAlignment="1">
      <alignment horizontal="right"/>
      <protection/>
    </xf>
    <xf numFmtId="1" fontId="0" fillId="33" borderId="22" xfId="58" applyNumberFormat="1" applyFont="1" applyFill="1" applyBorder="1" applyAlignment="1">
      <alignment horizontal="right" vertical="center" wrapText="1"/>
      <protection/>
    </xf>
    <xf numFmtId="0" fontId="0" fillId="33" borderId="14" xfId="58" applyFont="1" applyFill="1" applyBorder="1" applyAlignment="1">
      <alignment horizontal="center" vertical="center" wrapText="1"/>
      <protection/>
    </xf>
    <xf numFmtId="4" fontId="0" fillId="33" borderId="14" xfId="58" applyNumberFormat="1" applyFont="1" applyFill="1" applyBorder="1" applyAlignment="1">
      <alignment horizontal="right" vertical="center" wrapText="1"/>
      <protection/>
    </xf>
    <xf numFmtId="3" fontId="0" fillId="33" borderId="14" xfId="58" applyNumberFormat="1" applyFont="1" applyFill="1" applyBorder="1" applyAlignment="1">
      <alignment horizontal="right" vertical="center" wrapText="1"/>
      <protection/>
    </xf>
    <xf numFmtId="4" fontId="0" fillId="33" borderId="14" xfId="58" applyNumberFormat="1" applyFont="1" applyFill="1" applyBorder="1" applyAlignment="1">
      <alignment horizontal="right"/>
      <protection/>
    </xf>
    <xf numFmtId="1" fontId="0" fillId="33" borderId="20" xfId="58" applyNumberFormat="1" applyFont="1" applyFill="1" applyBorder="1">
      <alignment/>
      <protection/>
    </xf>
    <xf numFmtId="3" fontId="0" fillId="39" borderId="12" xfId="58" applyNumberFormat="1" applyFont="1" applyFill="1" applyBorder="1" applyAlignment="1">
      <alignment horizontal="right"/>
      <protection/>
    </xf>
    <xf numFmtId="2" fontId="0" fillId="39" borderId="12" xfId="58" applyNumberFormat="1" applyFont="1" applyFill="1" applyBorder="1">
      <alignment/>
      <protection/>
    </xf>
    <xf numFmtId="4" fontId="0" fillId="39" borderId="12" xfId="58" applyNumberFormat="1" applyFont="1" applyFill="1" applyBorder="1" applyAlignment="1">
      <alignment horizontal="right" vertical="center" wrapText="1"/>
      <protection/>
    </xf>
    <xf numFmtId="10" fontId="0" fillId="34" borderId="12" xfId="58" applyNumberFormat="1" applyFont="1" applyFill="1" applyBorder="1" applyAlignment="1">
      <alignment horizontal="right"/>
      <protection/>
    </xf>
    <xf numFmtId="0" fontId="7" fillId="33" borderId="12" xfId="58" applyFont="1" applyFill="1" applyBorder="1">
      <alignment/>
      <protection/>
    </xf>
    <xf numFmtId="180" fontId="30" fillId="33" borderId="0" xfId="58" applyNumberFormat="1" applyFont="1" applyFill="1" applyBorder="1">
      <alignment/>
      <protection/>
    </xf>
    <xf numFmtId="0" fontId="7" fillId="33" borderId="17" xfId="58" applyFont="1" applyFill="1" applyBorder="1">
      <alignment/>
      <protection/>
    </xf>
    <xf numFmtId="0" fontId="7" fillId="33" borderId="16" xfId="58" applyFont="1" applyFill="1" applyBorder="1">
      <alignment/>
      <protection/>
    </xf>
    <xf numFmtId="1" fontId="0" fillId="33" borderId="23" xfId="58" applyNumberFormat="1" applyFont="1" applyFill="1" applyBorder="1">
      <alignment/>
      <protection/>
    </xf>
    <xf numFmtId="3" fontId="0" fillId="39" borderId="15" xfId="58" applyNumberFormat="1" applyFont="1" applyFill="1" applyBorder="1" applyAlignment="1">
      <alignment horizontal="right"/>
      <protection/>
    </xf>
    <xf numFmtId="2" fontId="0" fillId="39" borderId="15" xfId="58" applyNumberFormat="1" applyFont="1" applyFill="1" applyBorder="1">
      <alignment/>
      <protection/>
    </xf>
    <xf numFmtId="4" fontId="0" fillId="39" borderId="15" xfId="58" applyNumberFormat="1" applyFont="1" applyFill="1" applyBorder="1" applyAlignment="1">
      <alignment horizontal="right" vertical="center" wrapText="1"/>
      <protection/>
    </xf>
    <xf numFmtId="10" fontId="0" fillId="34" borderId="15" xfId="58" applyNumberFormat="1" applyFont="1" applyFill="1" applyBorder="1" applyAlignment="1">
      <alignment horizontal="right"/>
      <protection/>
    </xf>
    <xf numFmtId="1" fontId="0" fillId="33" borderId="16" xfId="58" applyNumberFormat="1" applyFont="1" applyFill="1" applyBorder="1">
      <alignment/>
      <protection/>
    </xf>
    <xf numFmtId="3" fontId="0" fillId="39" borderId="13" xfId="58" applyNumberFormat="1" applyFont="1" applyFill="1" applyBorder="1" applyAlignment="1">
      <alignment horizontal="right"/>
      <protection/>
    </xf>
    <xf numFmtId="2" fontId="0" fillId="39" borderId="13" xfId="58" applyNumberFormat="1" applyFont="1" applyFill="1" applyBorder="1">
      <alignment/>
      <protection/>
    </xf>
    <xf numFmtId="4" fontId="0" fillId="39" borderId="13" xfId="58" applyNumberFormat="1" applyFont="1" applyFill="1" applyBorder="1" applyAlignment="1">
      <alignment horizontal="right" vertical="center" wrapText="1"/>
      <protection/>
    </xf>
    <xf numFmtId="10" fontId="0" fillId="34" borderId="13" xfId="58" applyNumberFormat="1" applyFont="1" applyFill="1" applyBorder="1" applyAlignment="1">
      <alignment horizontal="right"/>
      <protection/>
    </xf>
    <xf numFmtId="2" fontId="0" fillId="33" borderId="20" xfId="58" applyNumberFormat="1" applyFont="1" applyFill="1" applyBorder="1">
      <alignment/>
      <protection/>
    </xf>
    <xf numFmtId="0" fontId="22" fillId="33" borderId="0" xfId="58" applyFont="1" applyFill="1">
      <alignment/>
      <protection/>
    </xf>
    <xf numFmtId="0" fontId="0" fillId="40" borderId="10" xfId="58" applyFont="1" applyFill="1" applyBorder="1" applyAlignment="1">
      <alignment horizontal="center" vertical="center" wrapText="1"/>
      <protection/>
    </xf>
    <xf numFmtId="0" fontId="0" fillId="33" borderId="14" xfId="58" applyFont="1" applyFill="1" applyBorder="1" applyAlignment="1">
      <alignment horizontal="right"/>
      <protection/>
    </xf>
    <xf numFmtId="1" fontId="0" fillId="33" borderId="14" xfId="58" applyNumberFormat="1" applyFont="1" applyFill="1" applyBorder="1" applyAlignment="1">
      <alignment horizontal="right" vertical="center" wrapText="1"/>
      <protection/>
    </xf>
    <xf numFmtId="3" fontId="0" fillId="33" borderId="14" xfId="58" applyNumberFormat="1" applyFont="1" applyFill="1" applyBorder="1" applyAlignment="1">
      <alignment horizontal="right"/>
      <protection/>
    </xf>
    <xf numFmtId="0" fontId="0" fillId="33" borderId="14" xfId="58" applyFont="1" applyFill="1" applyBorder="1" applyAlignment="1">
      <alignment horizontal="right" vertical="center" wrapText="1"/>
      <protection/>
    </xf>
    <xf numFmtId="0" fontId="0" fillId="0" borderId="14" xfId="58" applyFont="1" applyBorder="1" applyAlignment="1">
      <alignment horizontal="right" vertical="center" wrapText="1"/>
      <protection/>
    </xf>
    <xf numFmtId="3" fontId="0" fillId="33" borderId="12" xfId="58" applyNumberFormat="1" applyFont="1" applyFill="1" applyBorder="1" applyAlignment="1">
      <alignment horizontal="right"/>
      <protection/>
    </xf>
    <xf numFmtId="9" fontId="0" fillId="33" borderId="12" xfId="58" applyNumberFormat="1" applyFont="1" applyFill="1" applyBorder="1" applyAlignment="1">
      <alignment horizontal="right"/>
      <protection/>
    </xf>
    <xf numFmtId="2" fontId="0" fillId="40" borderId="12" xfId="58" applyNumberFormat="1" applyFont="1" applyFill="1" applyBorder="1" applyAlignment="1">
      <alignment horizontal="right"/>
      <protection/>
    </xf>
    <xf numFmtId="2" fontId="0" fillId="39" borderId="12" xfId="62" applyNumberFormat="1" applyFont="1" applyFill="1" applyBorder="1" applyAlignment="1">
      <alignment horizontal="right"/>
    </xf>
    <xf numFmtId="3" fontId="0" fillId="33" borderId="12" xfId="62" applyNumberFormat="1" applyFont="1" applyFill="1" applyBorder="1" applyAlignment="1">
      <alignment horizontal="right"/>
    </xf>
    <xf numFmtId="2" fontId="0" fillId="33" borderId="12" xfId="58" applyNumberFormat="1" applyFont="1" applyFill="1" applyBorder="1" applyAlignment="1">
      <alignment horizontal="right"/>
      <protection/>
    </xf>
    <xf numFmtId="10" fontId="0" fillId="34" borderId="20" xfId="58" applyNumberFormat="1" applyFont="1" applyFill="1" applyBorder="1" applyAlignment="1">
      <alignment horizontal="right"/>
      <protection/>
    </xf>
    <xf numFmtId="2" fontId="0" fillId="40" borderId="12" xfId="62" applyNumberFormat="1" applyFont="1" applyFill="1" applyBorder="1" applyAlignment="1">
      <alignment horizontal="right"/>
    </xf>
    <xf numFmtId="3" fontId="0" fillId="33" borderId="15" xfId="58" applyNumberFormat="1" applyFont="1" applyFill="1" applyBorder="1" applyAlignment="1">
      <alignment horizontal="right"/>
      <protection/>
    </xf>
    <xf numFmtId="9" fontId="0" fillId="33" borderId="15" xfId="58" applyNumberFormat="1" applyFont="1" applyFill="1" applyBorder="1" applyAlignment="1">
      <alignment horizontal="right"/>
      <protection/>
    </xf>
    <xf numFmtId="2" fontId="0" fillId="40" borderId="15" xfId="62" applyNumberFormat="1" applyFont="1" applyFill="1" applyBorder="1" applyAlignment="1">
      <alignment horizontal="right"/>
    </xf>
    <xf numFmtId="2" fontId="0" fillId="39" borderId="15" xfId="62" applyNumberFormat="1" applyFont="1" applyFill="1" applyBorder="1" applyAlignment="1">
      <alignment horizontal="right"/>
    </xf>
    <xf numFmtId="3" fontId="0" fillId="33" borderId="15" xfId="62" applyNumberFormat="1" applyFont="1" applyFill="1" applyBorder="1" applyAlignment="1">
      <alignment horizontal="right"/>
    </xf>
    <xf numFmtId="2" fontId="0" fillId="33" borderId="15" xfId="58" applyNumberFormat="1" applyFont="1" applyFill="1" applyBorder="1" applyAlignment="1">
      <alignment horizontal="right"/>
      <protection/>
    </xf>
    <xf numFmtId="14" fontId="0" fillId="33" borderId="11" xfId="58" applyNumberFormat="1" applyFont="1" applyFill="1" applyBorder="1" applyAlignment="1">
      <alignment horizontal="right"/>
      <protection/>
    </xf>
    <xf numFmtId="2" fontId="0" fillId="33" borderId="11" xfId="58" applyNumberFormat="1" applyFont="1" applyFill="1" applyBorder="1" applyAlignment="1">
      <alignment horizontal="right" vertical="center" wrapText="1"/>
      <protection/>
    </xf>
    <xf numFmtId="0" fontId="0" fillId="33" borderId="11" xfId="58" applyFont="1" applyFill="1" applyBorder="1" applyAlignment="1">
      <alignment horizontal="right"/>
      <protection/>
    </xf>
    <xf numFmtId="0" fontId="0" fillId="33" borderId="11" xfId="58" applyFont="1" applyFill="1" applyBorder="1">
      <alignment/>
      <protection/>
    </xf>
    <xf numFmtId="2" fontId="0" fillId="33" borderId="13" xfId="58" applyNumberFormat="1" applyFont="1" applyFill="1" applyBorder="1" applyAlignment="1">
      <alignment horizontal="right" vertical="center" wrapText="1"/>
      <protection/>
    </xf>
    <xf numFmtId="0" fontId="4" fillId="33" borderId="13" xfId="58" applyFont="1" applyFill="1" applyBorder="1" applyAlignment="1">
      <alignment horizontal="right"/>
      <protection/>
    </xf>
    <xf numFmtId="3" fontId="0" fillId="33" borderId="13" xfId="58" applyNumberFormat="1" applyFont="1" applyFill="1" applyBorder="1" applyAlignment="1">
      <alignment horizontal="right"/>
      <protection/>
    </xf>
    <xf numFmtId="10" fontId="0" fillId="33" borderId="0" xfId="62" applyNumberFormat="1" applyFont="1" applyFill="1" applyAlignment="1">
      <alignment/>
    </xf>
    <xf numFmtId="0" fontId="1" fillId="33" borderId="0" xfId="58" applyFont="1" applyFill="1" applyBorder="1">
      <alignment/>
      <protection/>
    </xf>
    <xf numFmtId="0" fontId="0" fillId="33" borderId="0" xfId="58" applyFont="1" applyFill="1" applyBorder="1" quotePrefix="1">
      <alignment/>
      <protection/>
    </xf>
    <xf numFmtId="10" fontId="0" fillId="33" borderId="0" xfId="58" applyNumberFormat="1" applyFont="1" applyFill="1" applyBorder="1">
      <alignment/>
      <protection/>
    </xf>
    <xf numFmtId="3" fontId="7" fillId="39" borderId="14" xfId="58" applyNumberFormat="1" applyFont="1" applyFill="1" applyBorder="1" applyAlignment="1">
      <alignment horizontal="right"/>
      <protection/>
    </xf>
    <xf numFmtId="3" fontId="7" fillId="39" borderId="12" xfId="58" applyNumberFormat="1" applyFont="1" applyFill="1" applyBorder="1" applyAlignment="1">
      <alignment horizontal="right"/>
      <protection/>
    </xf>
    <xf numFmtId="3" fontId="7" fillId="39" borderId="15" xfId="58" applyNumberFormat="1" applyFont="1" applyFill="1" applyBorder="1" applyAlignment="1">
      <alignment horizontal="right"/>
      <protection/>
    </xf>
    <xf numFmtId="3" fontId="7" fillId="39" borderId="13" xfId="58" applyNumberFormat="1" applyFont="1" applyFill="1" applyBorder="1" applyAlignment="1">
      <alignment horizontal="right"/>
      <protection/>
    </xf>
    <xf numFmtId="9" fontId="7" fillId="39" borderId="12" xfId="62" applyFont="1" applyFill="1" applyBorder="1" applyAlignment="1">
      <alignment horizontal="right"/>
    </xf>
    <xf numFmtId="9" fontId="7" fillId="39" borderId="15" xfId="62" applyFont="1" applyFill="1" applyBorder="1" applyAlignment="1">
      <alignment horizontal="right"/>
    </xf>
    <xf numFmtId="9" fontId="7" fillId="39" borderId="13" xfId="58" applyNumberFormat="1" applyFont="1" applyFill="1" applyBorder="1" applyAlignment="1">
      <alignment horizontal="right"/>
      <protection/>
    </xf>
    <xf numFmtId="2" fontId="7" fillId="39" borderId="12" xfId="58" applyNumberFormat="1" applyFont="1" applyFill="1" applyBorder="1">
      <alignment/>
      <protection/>
    </xf>
    <xf numFmtId="2" fontId="7" fillId="39" borderId="15" xfId="58" applyNumberFormat="1" applyFont="1" applyFill="1" applyBorder="1">
      <alignment/>
      <protection/>
    </xf>
    <xf numFmtId="2" fontId="7" fillId="39" borderId="13" xfId="58" applyNumberFormat="1" applyFont="1" applyFill="1" applyBorder="1">
      <alignment/>
      <protection/>
    </xf>
    <xf numFmtId="4" fontId="7" fillId="39" borderId="12" xfId="58" applyNumberFormat="1" applyFont="1" applyFill="1" applyBorder="1" applyAlignment="1">
      <alignment horizontal="right" vertical="center" wrapText="1"/>
      <protection/>
    </xf>
    <xf numFmtId="4" fontId="7" fillId="39" borderId="15" xfId="58" applyNumberFormat="1" applyFont="1" applyFill="1" applyBorder="1" applyAlignment="1">
      <alignment horizontal="right" vertical="center" wrapText="1"/>
      <protection/>
    </xf>
    <xf numFmtId="4" fontId="7" fillId="39" borderId="13" xfId="58" applyNumberFormat="1" applyFont="1" applyFill="1" applyBorder="1" applyAlignment="1">
      <alignment horizontal="right" vertical="center" wrapText="1"/>
      <protection/>
    </xf>
    <xf numFmtId="3" fontId="7" fillId="39" borderId="14" xfId="58" applyNumberFormat="1" applyFont="1" applyFill="1" applyBorder="1" applyAlignment="1">
      <alignment horizontal="right" vertical="center" wrapText="1"/>
      <protection/>
    </xf>
    <xf numFmtId="188" fontId="7" fillId="39" borderId="12" xfId="58" applyNumberFormat="1" applyFont="1" applyFill="1" applyBorder="1">
      <alignment/>
      <protection/>
    </xf>
    <xf numFmtId="188" fontId="7" fillId="39" borderId="15" xfId="58" applyNumberFormat="1" applyFont="1" applyFill="1" applyBorder="1">
      <alignment/>
      <protection/>
    </xf>
    <xf numFmtId="188" fontId="7" fillId="39" borderId="13" xfId="58" applyNumberFormat="1" applyFont="1" applyFill="1" applyBorder="1">
      <alignment/>
      <protection/>
    </xf>
    <xf numFmtId="0" fontId="7" fillId="33" borderId="14" xfId="58" applyFont="1" applyFill="1" applyBorder="1" applyAlignment="1">
      <alignment horizontal="center" vertical="center" wrapText="1"/>
      <protection/>
    </xf>
    <xf numFmtId="4" fontId="7" fillId="33" borderId="14" xfId="58" applyNumberFormat="1" applyFont="1" applyFill="1" applyBorder="1" applyAlignment="1">
      <alignment horizontal="center" vertical="center" wrapText="1"/>
      <protection/>
    </xf>
    <xf numFmtId="185" fontId="7" fillId="33" borderId="12" xfId="58" applyNumberFormat="1" applyFont="1" applyFill="1" applyBorder="1" applyAlignment="1">
      <alignment horizontal="center"/>
      <protection/>
    </xf>
    <xf numFmtId="4" fontId="7" fillId="33" borderId="12" xfId="58" applyNumberFormat="1" applyFont="1" applyFill="1" applyBorder="1" applyAlignment="1">
      <alignment horizontal="right"/>
      <protection/>
    </xf>
    <xf numFmtId="185" fontId="7" fillId="33" borderId="15" xfId="58" applyNumberFormat="1" applyFont="1" applyFill="1" applyBorder="1" applyAlignment="1">
      <alignment horizontal="center"/>
      <protection/>
    </xf>
    <xf numFmtId="4" fontId="7" fillId="33" borderId="15" xfId="58" applyNumberFormat="1" applyFont="1" applyFill="1" applyBorder="1" applyAlignment="1">
      <alignment horizontal="right"/>
      <protection/>
    </xf>
    <xf numFmtId="185" fontId="7" fillId="33" borderId="13" xfId="58" applyNumberFormat="1" applyFont="1" applyFill="1" applyBorder="1" applyAlignment="1">
      <alignment horizontal="center"/>
      <protection/>
    </xf>
    <xf numFmtId="4" fontId="7" fillId="33" borderId="13" xfId="58" applyNumberFormat="1" applyFont="1" applyFill="1" applyBorder="1" applyAlignment="1">
      <alignment horizontal="right"/>
      <protection/>
    </xf>
    <xf numFmtId="0" fontId="7" fillId="33" borderId="12" xfId="58" applyFont="1" applyFill="1" applyBorder="1" applyAlignment="1">
      <alignment horizontal="center"/>
      <protection/>
    </xf>
    <xf numFmtId="0" fontId="7" fillId="33" borderId="13" xfId="58" applyFont="1" applyFill="1" applyBorder="1">
      <alignment/>
      <protection/>
    </xf>
    <xf numFmtId="0" fontId="7" fillId="33" borderId="13" xfId="58" applyFont="1" applyFill="1" applyBorder="1" applyAlignment="1">
      <alignment horizontal="right"/>
      <protection/>
    </xf>
    <xf numFmtId="3" fontId="7" fillId="33" borderId="13" xfId="58" applyNumberFormat="1" applyFont="1" applyFill="1" applyBorder="1" applyAlignment="1">
      <alignment horizontal="right" vertical="center" wrapText="1"/>
      <protection/>
    </xf>
    <xf numFmtId="3" fontId="7" fillId="33" borderId="13" xfId="58" applyNumberFormat="1" applyFont="1" applyFill="1" applyBorder="1" applyAlignment="1">
      <alignment horizontal="right"/>
      <protection/>
    </xf>
    <xf numFmtId="3" fontId="7" fillId="33" borderId="17" xfId="58" applyNumberFormat="1" applyFont="1" applyFill="1" applyBorder="1" applyAlignment="1">
      <alignment horizontal="right"/>
      <protection/>
    </xf>
    <xf numFmtId="0" fontId="43" fillId="33" borderId="0" xfId="58" applyFont="1" applyFill="1">
      <alignment/>
      <protection/>
    </xf>
    <xf numFmtId="3" fontId="0" fillId="39" borderId="24" xfId="58" applyNumberFormat="1" applyFont="1" applyFill="1" applyBorder="1" applyAlignment="1">
      <alignment horizontal="right"/>
      <protection/>
    </xf>
    <xf numFmtId="3" fontId="7" fillId="39" borderId="24" xfId="58" applyNumberFormat="1" applyFont="1" applyFill="1" applyBorder="1" applyAlignment="1">
      <alignment horizontal="right"/>
      <protection/>
    </xf>
    <xf numFmtId="10" fontId="0" fillId="39" borderId="12" xfId="58" applyNumberFormat="1" applyFont="1" applyFill="1" applyBorder="1" applyAlignment="1">
      <alignment horizontal="right"/>
      <protection/>
    </xf>
    <xf numFmtId="10" fontId="0" fillId="39" borderId="15" xfId="58" applyNumberFormat="1" applyFont="1" applyFill="1" applyBorder="1" applyAlignment="1">
      <alignment horizontal="right"/>
      <protection/>
    </xf>
    <xf numFmtId="10" fontId="0" fillId="39" borderId="13" xfId="58" applyNumberFormat="1" applyFont="1" applyFill="1" applyBorder="1" applyAlignment="1">
      <alignment horizontal="right"/>
      <protection/>
    </xf>
    <xf numFmtId="10" fontId="0" fillId="39" borderId="12" xfId="62" applyNumberFormat="1" applyFont="1" applyFill="1" applyBorder="1" applyAlignment="1">
      <alignment horizontal="right"/>
    </xf>
    <xf numFmtId="0" fontId="37" fillId="0" borderId="0" xfId="54" applyFont="1" applyAlignment="1" applyProtection="1">
      <alignment vertical="center"/>
      <protection/>
    </xf>
    <xf numFmtId="0" fontId="36" fillId="0" borderId="0" xfId="58" applyFont="1" applyAlignment="1">
      <alignment vertical="center"/>
      <protection/>
    </xf>
    <xf numFmtId="43" fontId="0" fillId="38" borderId="10" xfId="42" applyFont="1" applyFill="1" applyBorder="1" applyAlignment="1">
      <alignment/>
    </xf>
    <xf numFmtId="43" fontId="0" fillId="41" borderId="10" xfId="42" applyFont="1" applyFill="1" applyBorder="1" applyAlignment="1">
      <alignment/>
    </xf>
    <xf numFmtId="4" fontId="0" fillId="39" borderId="12" xfId="42" applyNumberFormat="1" applyFont="1" applyFill="1" applyBorder="1" applyAlignment="1">
      <alignment horizontal="right" vertical="center" wrapText="1"/>
    </xf>
    <xf numFmtId="4" fontId="0" fillId="39" borderId="15" xfId="42" applyNumberFormat="1" applyFont="1" applyFill="1" applyBorder="1" applyAlignment="1">
      <alignment horizontal="right" vertical="center" wrapText="1"/>
    </xf>
    <xf numFmtId="4" fontId="0" fillId="39" borderId="13" xfId="42" applyNumberFormat="1" applyFont="1" applyFill="1" applyBorder="1" applyAlignment="1">
      <alignment horizontal="right" vertical="center" wrapText="1"/>
    </xf>
    <xf numFmtId="0" fontId="17" fillId="33" borderId="0" xfId="58" applyFont="1" applyFill="1">
      <alignment/>
      <protection/>
    </xf>
    <xf numFmtId="0" fontId="7" fillId="33" borderId="25" xfId="58" applyFont="1" applyFill="1" applyBorder="1">
      <alignment/>
      <protection/>
    </xf>
    <xf numFmtId="0" fontId="29" fillId="33" borderId="25" xfId="58" applyFont="1" applyFill="1" applyBorder="1">
      <alignment/>
      <protection/>
    </xf>
    <xf numFmtId="0" fontId="7" fillId="33" borderId="26" xfId="58" applyFont="1" applyFill="1" applyBorder="1">
      <alignment/>
      <protection/>
    </xf>
    <xf numFmtId="0" fontId="0" fillId="33" borderId="27" xfId="58" applyFont="1" applyFill="1" applyBorder="1">
      <alignment/>
      <protection/>
    </xf>
    <xf numFmtId="0" fontId="7" fillId="33" borderId="27" xfId="58" applyFont="1" applyFill="1" applyBorder="1">
      <alignment/>
      <protection/>
    </xf>
    <xf numFmtId="0" fontId="18" fillId="33" borderId="0" xfId="58" applyFont="1" applyFill="1">
      <alignment/>
      <protection/>
    </xf>
    <xf numFmtId="0" fontId="0" fillId="33" borderId="10" xfId="58" applyFont="1" applyFill="1" applyBorder="1" applyAlignment="1">
      <alignment horizontal="center" wrapText="1"/>
      <protection/>
    </xf>
    <xf numFmtId="190" fontId="0" fillId="39" borderId="12" xfId="42" applyNumberFormat="1" applyFont="1" applyFill="1" applyBorder="1" applyAlignment="1">
      <alignment/>
    </xf>
    <xf numFmtId="0" fontId="11" fillId="33" borderId="0" xfId="58" applyFont="1" applyFill="1">
      <alignment/>
      <protection/>
    </xf>
    <xf numFmtId="0" fontId="20" fillId="33" borderId="0" xfId="58" applyFont="1" applyFill="1">
      <alignment/>
      <protection/>
    </xf>
    <xf numFmtId="0" fontId="31" fillId="35" borderId="0" xfId="58" applyFont="1" applyFill="1">
      <alignment/>
      <protection/>
    </xf>
    <xf numFmtId="0" fontId="22" fillId="0" borderId="0" xfId="58" applyFont="1" applyAlignment="1">
      <alignment vertical="center"/>
      <protection/>
    </xf>
    <xf numFmtId="0" fontId="30" fillId="33" borderId="0" xfId="58" applyFont="1" applyFill="1" applyAlignment="1">
      <alignment horizontal="left"/>
      <protection/>
    </xf>
    <xf numFmtId="0" fontId="30" fillId="0" borderId="0" xfId="58" applyFont="1" applyAlignment="1">
      <alignment/>
      <protection/>
    </xf>
    <xf numFmtId="0" fontId="38" fillId="33" borderId="0" xfId="58" applyFont="1" applyFill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12</xdr:row>
      <xdr:rowOff>66675</xdr:rowOff>
    </xdr:from>
    <xdr:ext cx="1333500" cy="409575"/>
    <xdr:sp>
      <xdr:nvSpPr>
        <xdr:cNvPr id="1" name="TextBox 2"/>
        <xdr:cNvSpPr txBox="1">
          <a:spLocks noChangeArrowheads="1"/>
        </xdr:cNvSpPr>
      </xdr:nvSpPr>
      <xdr:spPr>
        <a:xfrm>
          <a:off x="19050" y="2466975"/>
          <a:ext cx="1333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x=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1+r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ag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n-1</a:t>
          </a:r>
        </a:p>
      </xdr:txBody>
    </xdr:sp>
    <xdr:clientData/>
  </xdr:oneCellAnchor>
  <xdr:twoCellAnchor>
    <xdr:from>
      <xdr:col>4</xdr:col>
      <xdr:colOff>28575</xdr:colOff>
      <xdr:row>1</xdr:row>
      <xdr:rowOff>219075</xdr:rowOff>
    </xdr:from>
    <xdr:to>
      <xdr:col>11</xdr:col>
      <xdr:colOff>466725</xdr:colOff>
      <xdr:row>17</xdr:row>
      <xdr:rowOff>161925</xdr:rowOff>
    </xdr:to>
    <xdr:grpSp>
      <xdr:nvGrpSpPr>
        <xdr:cNvPr id="2" name="Group 633"/>
        <xdr:cNvGrpSpPr>
          <a:grpSpLocks noChangeAspect="1"/>
        </xdr:cNvGrpSpPr>
      </xdr:nvGrpSpPr>
      <xdr:grpSpPr>
        <a:xfrm>
          <a:off x="2790825" y="409575"/>
          <a:ext cx="4829175" cy="3048000"/>
          <a:chOff x="293" y="43"/>
          <a:chExt cx="510" cy="321"/>
        </a:xfrm>
        <a:solidFill>
          <a:srgbClr val="FFFFFF"/>
        </a:solidFill>
      </xdr:grpSpPr>
      <xdr:sp>
        <xdr:nvSpPr>
          <xdr:cNvPr id="3" name="AutoShape 632"/>
          <xdr:cNvSpPr>
            <a:spLocks noChangeAspect="1"/>
          </xdr:cNvSpPr>
        </xdr:nvSpPr>
        <xdr:spPr>
          <a:xfrm>
            <a:off x="293" y="43"/>
            <a:ext cx="508" cy="3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634"/>
          <xdr:cNvSpPr>
            <a:spLocks/>
          </xdr:cNvSpPr>
        </xdr:nvSpPr>
        <xdr:spPr>
          <a:xfrm>
            <a:off x="802" y="344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5" name="Freeform 635"/>
          <xdr:cNvSpPr>
            <a:spLocks/>
          </xdr:cNvSpPr>
        </xdr:nvSpPr>
        <xdr:spPr>
          <a:xfrm>
            <a:off x="314" y="109"/>
            <a:ext cx="422" cy="7"/>
          </a:xfrm>
          <a:custGeom>
            <a:pathLst>
              <a:path h="400" w="22833">
                <a:moveTo>
                  <a:pt x="33" y="167"/>
                </a:moveTo>
                <a:lnTo>
                  <a:pt x="22500" y="167"/>
                </a:lnTo>
                <a:cubicBezTo>
                  <a:pt x="22519" y="167"/>
                  <a:pt x="22534" y="182"/>
                  <a:pt x="22534" y="200"/>
                </a:cubicBezTo>
                <a:cubicBezTo>
                  <a:pt x="22534" y="219"/>
                  <a:pt x="22519" y="234"/>
                  <a:pt x="22500" y="234"/>
                </a:cubicBezTo>
                <a:lnTo>
                  <a:pt x="33" y="234"/>
                </a:lnTo>
                <a:cubicBezTo>
                  <a:pt x="15" y="234"/>
                  <a:pt x="0" y="219"/>
                  <a:pt x="0" y="200"/>
                </a:cubicBezTo>
                <a:cubicBezTo>
                  <a:pt x="0" y="182"/>
                  <a:pt x="15" y="167"/>
                  <a:pt x="33" y="167"/>
                </a:cubicBezTo>
                <a:close/>
                <a:moveTo>
                  <a:pt x="33" y="167"/>
                </a:moveTo>
                <a:lnTo>
                  <a:pt x="22433" y="0"/>
                </a:lnTo>
                <a:lnTo>
                  <a:pt x="22833" y="200"/>
                </a:lnTo>
                <a:lnTo>
                  <a:pt x="22433" y="40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36"/>
          <xdr:cNvSpPr>
            <a:spLocks/>
          </xdr:cNvSpPr>
        </xdr:nvSpPr>
        <xdr:spPr>
          <a:xfrm>
            <a:off x="415" y="113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637"/>
          <xdr:cNvSpPr>
            <a:spLocks/>
          </xdr:cNvSpPr>
        </xdr:nvSpPr>
        <xdr:spPr>
          <a:xfrm flipH="1">
            <a:off x="315" y="182"/>
            <a:ext cx="1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638"/>
          <xdr:cNvSpPr>
            <a:spLocks/>
          </xdr:cNvSpPr>
        </xdr:nvSpPr>
        <xdr:spPr>
          <a:xfrm>
            <a:off x="503" y="113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639"/>
          <xdr:cNvSpPr>
            <a:spLocks/>
          </xdr:cNvSpPr>
        </xdr:nvSpPr>
        <xdr:spPr>
          <a:xfrm flipH="1">
            <a:off x="315" y="229"/>
            <a:ext cx="1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640"/>
          <xdr:cNvSpPr>
            <a:spLocks/>
          </xdr:cNvSpPr>
        </xdr:nvSpPr>
        <xdr:spPr>
          <a:xfrm>
            <a:off x="592" y="113"/>
            <a:ext cx="0" cy="1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641"/>
          <xdr:cNvSpPr>
            <a:spLocks/>
          </xdr:cNvSpPr>
        </xdr:nvSpPr>
        <xdr:spPr>
          <a:xfrm flipH="1">
            <a:off x="315" y="275"/>
            <a:ext cx="27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642"/>
          <xdr:cNvSpPr>
            <a:spLocks/>
          </xdr:cNvSpPr>
        </xdr:nvSpPr>
        <xdr:spPr>
          <a:xfrm>
            <a:off x="691" y="113"/>
            <a:ext cx="0" cy="2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643"/>
          <xdr:cNvSpPr>
            <a:spLocks/>
          </xdr:cNvSpPr>
        </xdr:nvSpPr>
        <xdr:spPr>
          <a:xfrm flipH="1">
            <a:off x="315" y="322"/>
            <a:ext cx="3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4" name="Group 665"/>
          <xdr:cNvGrpSpPr>
            <a:grpSpLocks/>
          </xdr:cNvGrpSpPr>
        </xdr:nvGrpSpPr>
        <xdr:grpSpPr>
          <a:xfrm>
            <a:off x="319" y="183"/>
            <a:ext cx="151" cy="49"/>
            <a:chOff x="319" y="183"/>
            <a:chExt cx="151" cy="49"/>
          </a:xfrm>
          <a:solidFill>
            <a:srgbClr val="FFFFFF"/>
          </a:solidFill>
        </xdr:grpSpPr>
        <xdr:sp>
          <xdr:nvSpPr>
            <xdr:cNvPr id="15" name="Line 644"/>
            <xdr:cNvSpPr>
              <a:spLocks/>
            </xdr:cNvSpPr>
          </xdr:nvSpPr>
          <xdr:spPr>
            <a:xfrm>
              <a:off x="371" y="208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645"/>
            <xdr:cNvSpPr>
              <a:spLocks/>
            </xdr:cNvSpPr>
          </xdr:nvSpPr>
          <xdr:spPr>
            <a:xfrm>
              <a:off x="438" y="197"/>
              <a:ext cx="32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5625</a:t>
              </a:r>
            </a:p>
          </xdr:txBody>
        </xdr:sp>
        <xdr:sp>
          <xdr:nvSpPr>
            <xdr:cNvPr id="17" name="Rectangle 646"/>
            <xdr:cNvSpPr>
              <a:spLocks/>
            </xdr:cNvSpPr>
          </xdr:nvSpPr>
          <xdr:spPr>
            <a:xfrm>
              <a:off x="435" y="197"/>
              <a:ext cx="4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.</a:t>
              </a:r>
            </a:p>
          </xdr:txBody>
        </xdr:sp>
        <xdr:sp>
          <xdr:nvSpPr>
            <xdr:cNvPr id="18" name="Rectangle 647"/>
            <xdr:cNvSpPr>
              <a:spLocks/>
            </xdr:cNvSpPr>
          </xdr:nvSpPr>
          <xdr:spPr>
            <a:xfrm>
              <a:off x="427" y="197"/>
              <a:ext cx="8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2</a:t>
              </a:r>
            </a:p>
          </xdr:txBody>
        </xdr:sp>
        <xdr:sp>
          <xdr:nvSpPr>
            <xdr:cNvPr id="19" name="Rectangle 648"/>
            <xdr:cNvSpPr>
              <a:spLocks/>
            </xdr:cNvSpPr>
          </xdr:nvSpPr>
          <xdr:spPr>
            <a:xfrm>
              <a:off x="395" y="211"/>
              <a:ext cx="8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4</a:t>
              </a:r>
            </a:p>
          </xdr:txBody>
        </xdr:sp>
        <xdr:sp>
          <xdr:nvSpPr>
            <xdr:cNvPr id="20" name="Rectangle 649"/>
            <xdr:cNvSpPr>
              <a:spLocks/>
            </xdr:cNvSpPr>
          </xdr:nvSpPr>
          <xdr:spPr>
            <a:xfrm>
              <a:off x="395" y="188"/>
              <a:ext cx="13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%</a:t>
              </a:r>
            </a:p>
          </xdr:txBody>
        </xdr:sp>
        <xdr:sp>
          <xdr:nvSpPr>
            <xdr:cNvPr id="21" name="Rectangle 650"/>
            <xdr:cNvSpPr>
              <a:spLocks/>
            </xdr:cNvSpPr>
          </xdr:nvSpPr>
          <xdr:spPr>
            <a:xfrm>
              <a:off x="370" y="189"/>
              <a:ext cx="16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10</a:t>
              </a:r>
            </a:p>
          </xdr:txBody>
        </xdr:sp>
        <xdr:sp>
          <xdr:nvSpPr>
            <xdr:cNvPr id="22" name="Rectangle 651"/>
            <xdr:cNvSpPr>
              <a:spLocks/>
            </xdr:cNvSpPr>
          </xdr:nvSpPr>
          <xdr:spPr>
            <a:xfrm>
              <a:off x="350" y="197"/>
              <a:ext cx="8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1</a:t>
              </a:r>
            </a:p>
          </xdr:txBody>
        </xdr:sp>
        <xdr:sp>
          <xdr:nvSpPr>
            <xdr:cNvPr id="23" name="Rectangle 652"/>
            <xdr:cNvSpPr>
              <a:spLocks/>
            </xdr:cNvSpPr>
          </xdr:nvSpPr>
          <xdr:spPr>
            <a:xfrm>
              <a:off x="330" y="197"/>
              <a:ext cx="8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5</a:t>
              </a:r>
            </a:p>
          </xdr:txBody>
        </xdr:sp>
        <xdr:sp>
          <xdr:nvSpPr>
            <xdr:cNvPr id="24" name="Rectangle 653"/>
            <xdr:cNvSpPr>
              <a:spLocks/>
            </xdr:cNvSpPr>
          </xdr:nvSpPr>
          <xdr:spPr>
            <a:xfrm>
              <a:off x="326" y="197"/>
              <a:ext cx="4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.</a:t>
              </a:r>
            </a:p>
          </xdr:txBody>
        </xdr:sp>
        <xdr:sp>
          <xdr:nvSpPr>
            <xdr:cNvPr id="25" name="Rectangle 654"/>
            <xdr:cNvSpPr>
              <a:spLocks/>
            </xdr:cNvSpPr>
          </xdr:nvSpPr>
          <xdr:spPr>
            <a:xfrm>
              <a:off x="319" y="197"/>
              <a:ext cx="8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2</a:t>
              </a:r>
            </a:p>
          </xdr:txBody>
        </xdr:sp>
        <xdr:sp>
          <xdr:nvSpPr>
            <xdr:cNvPr id="26" name="Rectangle 655"/>
            <xdr:cNvSpPr>
              <a:spLocks/>
            </xdr:cNvSpPr>
          </xdr:nvSpPr>
          <xdr:spPr>
            <a:xfrm>
              <a:off x="406" y="183"/>
              <a:ext cx="3" cy="1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1</a:t>
              </a:r>
            </a:p>
          </xdr:txBody>
        </xdr:sp>
        <xdr:sp>
          <xdr:nvSpPr>
            <xdr:cNvPr id="27" name="Rectangle 656"/>
            <xdr:cNvSpPr>
              <a:spLocks/>
            </xdr:cNvSpPr>
          </xdr:nvSpPr>
          <xdr:spPr>
            <a:xfrm>
              <a:off x="415" y="196"/>
              <a:ext cx="9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</a:t>
              </a:r>
            </a:p>
          </xdr:txBody>
        </xdr:sp>
        <xdr:sp>
          <xdr:nvSpPr>
            <xdr:cNvPr id="28" name="Rectangle 657"/>
            <xdr:cNvSpPr>
              <a:spLocks/>
            </xdr:cNvSpPr>
          </xdr:nvSpPr>
          <xdr:spPr>
            <a:xfrm>
              <a:off x="400" y="197"/>
              <a:ext cx="6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</a:t>
              </a:r>
            </a:p>
          </xdr:txBody>
        </xdr:sp>
        <xdr:sp>
          <xdr:nvSpPr>
            <xdr:cNvPr id="29" name="Rectangle 658"/>
            <xdr:cNvSpPr>
              <a:spLocks/>
            </xdr:cNvSpPr>
          </xdr:nvSpPr>
          <xdr:spPr>
            <a:xfrm>
              <a:off x="400" y="210"/>
              <a:ext cx="6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</a:t>
              </a:r>
            </a:p>
          </xdr:txBody>
        </xdr:sp>
        <xdr:sp>
          <xdr:nvSpPr>
            <xdr:cNvPr id="30" name="Rectangle 659"/>
            <xdr:cNvSpPr>
              <a:spLocks/>
            </xdr:cNvSpPr>
          </xdr:nvSpPr>
          <xdr:spPr>
            <a:xfrm>
              <a:off x="400" y="188"/>
              <a:ext cx="6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</a:t>
              </a:r>
            </a:p>
          </xdr:txBody>
        </xdr:sp>
        <xdr:sp>
          <xdr:nvSpPr>
            <xdr:cNvPr id="31" name="Rectangle 660"/>
            <xdr:cNvSpPr>
              <a:spLocks/>
            </xdr:cNvSpPr>
          </xdr:nvSpPr>
          <xdr:spPr>
            <a:xfrm>
              <a:off x="344" y="197"/>
              <a:ext cx="6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</a:t>
              </a:r>
            </a:p>
          </xdr:txBody>
        </xdr:sp>
        <xdr:sp>
          <xdr:nvSpPr>
            <xdr:cNvPr id="32" name="Rectangle 661"/>
            <xdr:cNvSpPr>
              <a:spLocks/>
            </xdr:cNvSpPr>
          </xdr:nvSpPr>
          <xdr:spPr>
            <a:xfrm>
              <a:off x="344" y="210"/>
              <a:ext cx="6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</a:t>
              </a:r>
            </a:p>
          </xdr:txBody>
        </xdr:sp>
        <xdr:sp>
          <xdr:nvSpPr>
            <xdr:cNvPr id="33" name="Rectangle 662"/>
            <xdr:cNvSpPr>
              <a:spLocks/>
            </xdr:cNvSpPr>
          </xdr:nvSpPr>
          <xdr:spPr>
            <a:xfrm>
              <a:off x="344" y="188"/>
              <a:ext cx="6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</a:t>
              </a:r>
            </a:p>
          </xdr:txBody>
        </xdr:sp>
        <xdr:sp>
          <xdr:nvSpPr>
            <xdr:cNvPr id="34" name="Rectangle 663"/>
            <xdr:cNvSpPr>
              <a:spLocks/>
            </xdr:cNvSpPr>
          </xdr:nvSpPr>
          <xdr:spPr>
            <a:xfrm>
              <a:off x="357" y="196"/>
              <a:ext cx="9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</a:t>
              </a:r>
            </a:p>
          </xdr:txBody>
        </xdr:sp>
        <xdr:sp>
          <xdr:nvSpPr>
            <xdr:cNvPr id="35" name="Rectangle 664"/>
            <xdr:cNvSpPr>
              <a:spLocks/>
            </xdr:cNvSpPr>
          </xdr:nvSpPr>
          <xdr:spPr>
            <a:xfrm>
              <a:off x="339" y="196"/>
              <a:ext cx="3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</a:t>
              </a:r>
            </a:p>
          </xdr:txBody>
        </xdr:sp>
      </xdr:grpSp>
      <xdr:grpSp>
        <xdr:nvGrpSpPr>
          <xdr:cNvPr id="36" name="Group 687"/>
          <xdr:cNvGrpSpPr>
            <a:grpSpLocks/>
          </xdr:cNvGrpSpPr>
        </xdr:nvGrpSpPr>
        <xdr:grpSpPr>
          <a:xfrm>
            <a:off x="317" y="137"/>
            <a:ext cx="149" cy="47"/>
            <a:chOff x="317" y="137"/>
            <a:chExt cx="149" cy="47"/>
          </a:xfrm>
          <a:solidFill>
            <a:srgbClr val="FFFFFF"/>
          </a:solidFill>
        </xdr:grpSpPr>
        <xdr:sp>
          <xdr:nvSpPr>
            <xdr:cNvPr id="37" name="Line 666"/>
            <xdr:cNvSpPr>
              <a:spLocks/>
            </xdr:cNvSpPr>
          </xdr:nvSpPr>
          <xdr:spPr>
            <a:xfrm>
              <a:off x="370" y="162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Rectangle 667"/>
            <xdr:cNvSpPr>
              <a:spLocks/>
            </xdr:cNvSpPr>
          </xdr:nvSpPr>
          <xdr:spPr>
            <a:xfrm>
              <a:off x="438" y="151"/>
              <a:ext cx="2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5000</a:t>
              </a:r>
            </a:p>
          </xdr:txBody>
        </xdr:sp>
        <xdr:sp>
          <xdr:nvSpPr>
            <xdr:cNvPr id="39" name="Rectangle 668"/>
            <xdr:cNvSpPr>
              <a:spLocks/>
            </xdr:cNvSpPr>
          </xdr:nvSpPr>
          <xdr:spPr>
            <a:xfrm>
              <a:off x="435" y="151"/>
              <a:ext cx="4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.</a:t>
              </a:r>
            </a:p>
          </xdr:txBody>
        </xdr:sp>
        <xdr:sp>
          <xdr:nvSpPr>
            <xdr:cNvPr id="40" name="Rectangle 669"/>
            <xdr:cNvSpPr>
              <a:spLocks/>
            </xdr:cNvSpPr>
          </xdr:nvSpPr>
          <xdr:spPr>
            <a:xfrm>
              <a:off x="427" y="151"/>
              <a:ext cx="7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2</a:t>
              </a:r>
            </a:p>
          </xdr:txBody>
        </xdr:sp>
        <xdr:sp>
          <xdr:nvSpPr>
            <xdr:cNvPr id="41" name="Rectangle 670"/>
            <xdr:cNvSpPr>
              <a:spLocks/>
            </xdr:cNvSpPr>
          </xdr:nvSpPr>
          <xdr:spPr>
            <a:xfrm>
              <a:off x="392" y="163"/>
              <a:ext cx="7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4</a:t>
              </a:r>
            </a:p>
          </xdr:txBody>
        </xdr:sp>
        <xdr:sp>
          <xdr:nvSpPr>
            <xdr:cNvPr id="42" name="Rectangle 671"/>
            <xdr:cNvSpPr>
              <a:spLocks/>
            </xdr:cNvSpPr>
          </xdr:nvSpPr>
          <xdr:spPr>
            <a:xfrm>
              <a:off x="392" y="142"/>
              <a:ext cx="13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%</a:t>
              </a:r>
            </a:p>
          </xdr:txBody>
        </xdr:sp>
        <xdr:sp>
          <xdr:nvSpPr>
            <xdr:cNvPr id="43" name="Rectangle 672"/>
            <xdr:cNvSpPr>
              <a:spLocks/>
            </xdr:cNvSpPr>
          </xdr:nvSpPr>
          <xdr:spPr>
            <a:xfrm>
              <a:off x="369" y="142"/>
              <a:ext cx="14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10</a:t>
              </a:r>
            </a:p>
          </xdr:txBody>
        </xdr:sp>
        <xdr:sp>
          <xdr:nvSpPr>
            <xdr:cNvPr id="44" name="Rectangle 673"/>
            <xdr:cNvSpPr>
              <a:spLocks/>
            </xdr:cNvSpPr>
          </xdr:nvSpPr>
          <xdr:spPr>
            <a:xfrm>
              <a:off x="349" y="151"/>
              <a:ext cx="7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1</a:t>
              </a:r>
            </a:p>
          </xdr:txBody>
        </xdr:sp>
        <xdr:sp>
          <xdr:nvSpPr>
            <xdr:cNvPr id="45" name="Rectangle 674"/>
            <xdr:cNvSpPr>
              <a:spLocks/>
            </xdr:cNvSpPr>
          </xdr:nvSpPr>
          <xdr:spPr>
            <a:xfrm>
              <a:off x="328" y="151"/>
              <a:ext cx="7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5</a:t>
              </a:r>
            </a:p>
          </xdr:txBody>
        </xdr:sp>
        <xdr:sp>
          <xdr:nvSpPr>
            <xdr:cNvPr id="46" name="Rectangle 675"/>
            <xdr:cNvSpPr>
              <a:spLocks/>
            </xdr:cNvSpPr>
          </xdr:nvSpPr>
          <xdr:spPr>
            <a:xfrm>
              <a:off x="325" y="151"/>
              <a:ext cx="4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.</a:t>
              </a:r>
            </a:p>
          </xdr:txBody>
        </xdr:sp>
        <xdr:sp>
          <xdr:nvSpPr>
            <xdr:cNvPr id="47" name="Rectangle 676"/>
            <xdr:cNvSpPr>
              <a:spLocks/>
            </xdr:cNvSpPr>
          </xdr:nvSpPr>
          <xdr:spPr>
            <a:xfrm>
              <a:off x="317" y="151"/>
              <a:ext cx="7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2</a:t>
              </a:r>
            </a:p>
          </xdr:txBody>
        </xdr:sp>
        <xdr:sp>
          <xdr:nvSpPr>
            <xdr:cNvPr id="48" name="Rectangle 677"/>
            <xdr:cNvSpPr>
              <a:spLocks/>
            </xdr:cNvSpPr>
          </xdr:nvSpPr>
          <xdr:spPr>
            <a:xfrm>
              <a:off x="405" y="137"/>
              <a:ext cx="5" cy="1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0</a:t>
              </a:r>
            </a:p>
          </xdr:txBody>
        </xdr:sp>
        <xdr:sp>
          <xdr:nvSpPr>
            <xdr:cNvPr id="49" name="Rectangle 678"/>
            <xdr:cNvSpPr>
              <a:spLocks/>
            </xdr:cNvSpPr>
          </xdr:nvSpPr>
          <xdr:spPr>
            <a:xfrm>
              <a:off x="415" y="150"/>
              <a:ext cx="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</a:t>
              </a:r>
            </a:p>
          </xdr:txBody>
        </xdr:sp>
        <xdr:sp>
          <xdr:nvSpPr>
            <xdr:cNvPr id="50" name="Rectangle 679"/>
            <xdr:cNvSpPr>
              <a:spLocks/>
            </xdr:cNvSpPr>
          </xdr:nvSpPr>
          <xdr:spPr>
            <a:xfrm>
              <a:off x="399" y="151"/>
              <a:ext cx="6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</a:t>
              </a:r>
            </a:p>
          </xdr:txBody>
        </xdr:sp>
        <xdr:sp>
          <xdr:nvSpPr>
            <xdr:cNvPr id="51" name="Rectangle 680"/>
            <xdr:cNvSpPr>
              <a:spLocks/>
            </xdr:cNvSpPr>
          </xdr:nvSpPr>
          <xdr:spPr>
            <a:xfrm>
              <a:off x="399" y="164"/>
              <a:ext cx="6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</a:t>
              </a:r>
            </a:p>
          </xdr:txBody>
        </xdr:sp>
        <xdr:sp>
          <xdr:nvSpPr>
            <xdr:cNvPr id="52" name="Rectangle 681"/>
            <xdr:cNvSpPr>
              <a:spLocks/>
            </xdr:cNvSpPr>
          </xdr:nvSpPr>
          <xdr:spPr>
            <a:xfrm>
              <a:off x="399" y="142"/>
              <a:ext cx="6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</a:t>
              </a:r>
            </a:p>
          </xdr:txBody>
        </xdr:sp>
        <xdr:sp>
          <xdr:nvSpPr>
            <xdr:cNvPr id="53" name="Rectangle 682"/>
            <xdr:cNvSpPr>
              <a:spLocks/>
            </xdr:cNvSpPr>
          </xdr:nvSpPr>
          <xdr:spPr>
            <a:xfrm>
              <a:off x="343" y="151"/>
              <a:ext cx="6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</a:t>
              </a:r>
            </a:p>
          </xdr:txBody>
        </xdr:sp>
        <xdr:sp>
          <xdr:nvSpPr>
            <xdr:cNvPr id="54" name="Rectangle 683"/>
            <xdr:cNvSpPr>
              <a:spLocks/>
            </xdr:cNvSpPr>
          </xdr:nvSpPr>
          <xdr:spPr>
            <a:xfrm>
              <a:off x="343" y="164"/>
              <a:ext cx="6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</a:t>
              </a:r>
            </a:p>
          </xdr:txBody>
        </xdr:sp>
        <xdr:sp>
          <xdr:nvSpPr>
            <xdr:cNvPr id="55" name="Rectangle 684"/>
            <xdr:cNvSpPr>
              <a:spLocks/>
            </xdr:cNvSpPr>
          </xdr:nvSpPr>
          <xdr:spPr>
            <a:xfrm>
              <a:off x="343" y="142"/>
              <a:ext cx="6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</a:t>
              </a:r>
            </a:p>
          </xdr:txBody>
        </xdr:sp>
        <xdr:sp>
          <xdr:nvSpPr>
            <xdr:cNvPr id="56" name="Rectangle 685"/>
            <xdr:cNvSpPr>
              <a:spLocks/>
            </xdr:cNvSpPr>
          </xdr:nvSpPr>
          <xdr:spPr>
            <a:xfrm>
              <a:off x="357" y="150"/>
              <a:ext cx="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</a:t>
              </a:r>
            </a:p>
          </xdr:txBody>
        </xdr:sp>
        <xdr:sp>
          <xdr:nvSpPr>
            <xdr:cNvPr id="57" name="Rectangle 686"/>
            <xdr:cNvSpPr>
              <a:spLocks/>
            </xdr:cNvSpPr>
          </xdr:nvSpPr>
          <xdr:spPr>
            <a:xfrm>
              <a:off x="338" y="150"/>
              <a:ext cx="3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</a:t>
              </a:r>
            </a:p>
          </xdr:txBody>
        </xdr:sp>
      </xdr:grpSp>
      <xdr:grpSp>
        <xdr:nvGrpSpPr>
          <xdr:cNvPr id="58" name="Group 709"/>
          <xdr:cNvGrpSpPr>
            <a:grpSpLocks/>
          </xdr:cNvGrpSpPr>
        </xdr:nvGrpSpPr>
        <xdr:grpSpPr>
          <a:xfrm>
            <a:off x="317" y="229"/>
            <a:ext cx="150" cy="48"/>
            <a:chOff x="317" y="229"/>
            <a:chExt cx="150" cy="48"/>
          </a:xfrm>
          <a:solidFill>
            <a:srgbClr val="FFFFFF"/>
          </a:solidFill>
        </xdr:grpSpPr>
        <xdr:sp>
          <xdr:nvSpPr>
            <xdr:cNvPr id="59" name="Line 688"/>
            <xdr:cNvSpPr>
              <a:spLocks/>
            </xdr:cNvSpPr>
          </xdr:nvSpPr>
          <xdr:spPr>
            <a:xfrm>
              <a:off x="370" y="255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Rectangle 689"/>
            <xdr:cNvSpPr>
              <a:spLocks/>
            </xdr:cNvSpPr>
          </xdr:nvSpPr>
          <xdr:spPr>
            <a:xfrm>
              <a:off x="439" y="245"/>
              <a:ext cx="2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6266</a:t>
              </a:r>
            </a:p>
          </xdr:txBody>
        </xdr:sp>
        <xdr:sp>
          <xdr:nvSpPr>
            <xdr:cNvPr id="61" name="Rectangle 690"/>
            <xdr:cNvSpPr>
              <a:spLocks/>
            </xdr:cNvSpPr>
          </xdr:nvSpPr>
          <xdr:spPr>
            <a:xfrm>
              <a:off x="435" y="244"/>
              <a:ext cx="4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.</a:t>
              </a:r>
            </a:p>
          </xdr:txBody>
        </xdr:sp>
        <xdr:sp>
          <xdr:nvSpPr>
            <xdr:cNvPr id="62" name="Rectangle 691"/>
            <xdr:cNvSpPr>
              <a:spLocks/>
            </xdr:cNvSpPr>
          </xdr:nvSpPr>
          <xdr:spPr>
            <a:xfrm>
              <a:off x="428" y="244"/>
              <a:ext cx="7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2</a:t>
              </a:r>
            </a:p>
          </xdr:txBody>
        </xdr:sp>
        <xdr:sp>
          <xdr:nvSpPr>
            <xdr:cNvPr id="63" name="Rectangle 692"/>
            <xdr:cNvSpPr>
              <a:spLocks/>
            </xdr:cNvSpPr>
          </xdr:nvSpPr>
          <xdr:spPr>
            <a:xfrm>
              <a:off x="393" y="257"/>
              <a:ext cx="7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4</a:t>
              </a:r>
            </a:p>
          </xdr:txBody>
        </xdr:sp>
        <xdr:sp>
          <xdr:nvSpPr>
            <xdr:cNvPr id="64" name="Rectangle 693"/>
            <xdr:cNvSpPr>
              <a:spLocks/>
            </xdr:cNvSpPr>
          </xdr:nvSpPr>
          <xdr:spPr>
            <a:xfrm>
              <a:off x="393" y="235"/>
              <a:ext cx="13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%</a:t>
              </a:r>
            </a:p>
          </xdr:txBody>
        </xdr:sp>
        <xdr:sp>
          <xdr:nvSpPr>
            <xdr:cNvPr id="65" name="Rectangle 694"/>
            <xdr:cNvSpPr>
              <a:spLocks/>
            </xdr:cNvSpPr>
          </xdr:nvSpPr>
          <xdr:spPr>
            <a:xfrm>
              <a:off x="369" y="235"/>
              <a:ext cx="14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10</a:t>
              </a:r>
            </a:p>
          </xdr:txBody>
        </xdr:sp>
        <xdr:sp>
          <xdr:nvSpPr>
            <xdr:cNvPr id="66" name="Rectangle 695"/>
            <xdr:cNvSpPr>
              <a:spLocks/>
            </xdr:cNvSpPr>
          </xdr:nvSpPr>
          <xdr:spPr>
            <a:xfrm>
              <a:off x="349" y="245"/>
              <a:ext cx="7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1</a:t>
              </a:r>
            </a:p>
          </xdr:txBody>
        </xdr:sp>
        <xdr:sp>
          <xdr:nvSpPr>
            <xdr:cNvPr id="67" name="Rectangle 696"/>
            <xdr:cNvSpPr>
              <a:spLocks/>
            </xdr:cNvSpPr>
          </xdr:nvSpPr>
          <xdr:spPr>
            <a:xfrm>
              <a:off x="328" y="245"/>
              <a:ext cx="7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5</a:t>
              </a:r>
            </a:p>
          </xdr:txBody>
        </xdr:sp>
        <xdr:sp>
          <xdr:nvSpPr>
            <xdr:cNvPr id="68" name="Rectangle 697"/>
            <xdr:cNvSpPr>
              <a:spLocks/>
            </xdr:cNvSpPr>
          </xdr:nvSpPr>
          <xdr:spPr>
            <a:xfrm>
              <a:off x="325" y="245"/>
              <a:ext cx="4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.</a:t>
              </a:r>
            </a:p>
          </xdr:txBody>
        </xdr:sp>
        <xdr:sp>
          <xdr:nvSpPr>
            <xdr:cNvPr id="69" name="Rectangle 698"/>
            <xdr:cNvSpPr>
              <a:spLocks/>
            </xdr:cNvSpPr>
          </xdr:nvSpPr>
          <xdr:spPr>
            <a:xfrm>
              <a:off x="317" y="245"/>
              <a:ext cx="7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2</a:t>
              </a:r>
            </a:p>
          </xdr:txBody>
        </xdr:sp>
        <xdr:sp>
          <xdr:nvSpPr>
            <xdr:cNvPr id="70" name="Rectangle 699"/>
            <xdr:cNvSpPr>
              <a:spLocks/>
            </xdr:cNvSpPr>
          </xdr:nvSpPr>
          <xdr:spPr>
            <a:xfrm>
              <a:off x="405" y="229"/>
              <a:ext cx="5" cy="1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2</a:t>
              </a:r>
            </a:p>
          </xdr:txBody>
        </xdr:sp>
        <xdr:sp>
          <xdr:nvSpPr>
            <xdr:cNvPr id="71" name="Rectangle 700"/>
            <xdr:cNvSpPr>
              <a:spLocks/>
            </xdr:cNvSpPr>
          </xdr:nvSpPr>
          <xdr:spPr>
            <a:xfrm>
              <a:off x="415" y="243"/>
              <a:ext cx="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</a:t>
              </a:r>
            </a:p>
          </xdr:txBody>
        </xdr:sp>
        <xdr:sp>
          <xdr:nvSpPr>
            <xdr:cNvPr id="72" name="Rectangle 701"/>
            <xdr:cNvSpPr>
              <a:spLocks/>
            </xdr:cNvSpPr>
          </xdr:nvSpPr>
          <xdr:spPr>
            <a:xfrm>
              <a:off x="399" y="244"/>
              <a:ext cx="6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</a:t>
              </a:r>
            </a:p>
          </xdr:txBody>
        </xdr:sp>
        <xdr:sp>
          <xdr:nvSpPr>
            <xdr:cNvPr id="73" name="Rectangle 702"/>
            <xdr:cNvSpPr>
              <a:spLocks/>
            </xdr:cNvSpPr>
          </xdr:nvSpPr>
          <xdr:spPr>
            <a:xfrm>
              <a:off x="399" y="257"/>
              <a:ext cx="6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</a:t>
              </a:r>
            </a:p>
          </xdr:txBody>
        </xdr:sp>
        <xdr:sp>
          <xdr:nvSpPr>
            <xdr:cNvPr id="74" name="Rectangle 703"/>
            <xdr:cNvSpPr>
              <a:spLocks/>
            </xdr:cNvSpPr>
          </xdr:nvSpPr>
          <xdr:spPr>
            <a:xfrm>
              <a:off x="399" y="235"/>
              <a:ext cx="6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</a:t>
              </a:r>
            </a:p>
          </xdr:txBody>
        </xdr:sp>
        <xdr:sp>
          <xdr:nvSpPr>
            <xdr:cNvPr id="75" name="Rectangle 704"/>
            <xdr:cNvSpPr>
              <a:spLocks/>
            </xdr:cNvSpPr>
          </xdr:nvSpPr>
          <xdr:spPr>
            <a:xfrm>
              <a:off x="343" y="244"/>
              <a:ext cx="6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</a:t>
              </a:r>
            </a:p>
          </xdr:txBody>
        </xdr:sp>
        <xdr:sp>
          <xdr:nvSpPr>
            <xdr:cNvPr id="76" name="Rectangle 705"/>
            <xdr:cNvSpPr>
              <a:spLocks/>
            </xdr:cNvSpPr>
          </xdr:nvSpPr>
          <xdr:spPr>
            <a:xfrm>
              <a:off x="343" y="257"/>
              <a:ext cx="6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</a:t>
              </a:r>
            </a:p>
          </xdr:txBody>
        </xdr:sp>
        <xdr:sp>
          <xdr:nvSpPr>
            <xdr:cNvPr id="77" name="Rectangle 706"/>
            <xdr:cNvSpPr>
              <a:spLocks/>
            </xdr:cNvSpPr>
          </xdr:nvSpPr>
          <xdr:spPr>
            <a:xfrm>
              <a:off x="343" y="235"/>
              <a:ext cx="6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</a:t>
              </a:r>
            </a:p>
          </xdr:txBody>
        </xdr:sp>
        <xdr:sp>
          <xdr:nvSpPr>
            <xdr:cNvPr id="78" name="Rectangle 707"/>
            <xdr:cNvSpPr>
              <a:spLocks/>
            </xdr:cNvSpPr>
          </xdr:nvSpPr>
          <xdr:spPr>
            <a:xfrm>
              <a:off x="357" y="243"/>
              <a:ext cx="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</a:t>
              </a:r>
            </a:p>
          </xdr:txBody>
        </xdr:sp>
        <xdr:sp>
          <xdr:nvSpPr>
            <xdr:cNvPr id="79" name="Rectangle 708"/>
            <xdr:cNvSpPr>
              <a:spLocks/>
            </xdr:cNvSpPr>
          </xdr:nvSpPr>
          <xdr:spPr>
            <a:xfrm>
              <a:off x="338" y="243"/>
              <a:ext cx="3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</a:t>
              </a:r>
            </a:p>
          </xdr:txBody>
        </xdr:sp>
      </xdr:grpSp>
      <xdr:grpSp>
        <xdr:nvGrpSpPr>
          <xdr:cNvPr id="80" name="Group 731"/>
          <xdr:cNvGrpSpPr>
            <a:grpSpLocks/>
          </xdr:cNvGrpSpPr>
        </xdr:nvGrpSpPr>
        <xdr:grpSpPr>
          <a:xfrm>
            <a:off x="317" y="276"/>
            <a:ext cx="153" cy="48"/>
            <a:chOff x="317" y="276"/>
            <a:chExt cx="153" cy="48"/>
          </a:xfrm>
          <a:solidFill>
            <a:srgbClr val="FFFFFF"/>
          </a:solidFill>
        </xdr:grpSpPr>
        <xdr:sp>
          <xdr:nvSpPr>
            <xdr:cNvPr id="81" name="Line 710"/>
            <xdr:cNvSpPr>
              <a:spLocks/>
            </xdr:cNvSpPr>
          </xdr:nvSpPr>
          <xdr:spPr>
            <a:xfrm>
              <a:off x="370" y="301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" name="Rectangle 711"/>
            <xdr:cNvSpPr>
              <a:spLocks/>
            </xdr:cNvSpPr>
          </xdr:nvSpPr>
          <xdr:spPr>
            <a:xfrm>
              <a:off x="438" y="290"/>
              <a:ext cx="32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6922</a:t>
              </a:r>
            </a:p>
          </xdr:txBody>
        </xdr:sp>
        <xdr:sp>
          <xdr:nvSpPr>
            <xdr:cNvPr id="83" name="Rectangle 712"/>
            <xdr:cNvSpPr>
              <a:spLocks/>
            </xdr:cNvSpPr>
          </xdr:nvSpPr>
          <xdr:spPr>
            <a:xfrm>
              <a:off x="434" y="290"/>
              <a:ext cx="4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.</a:t>
              </a:r>
            </a:p>
          </xdr:txBody>
        </xdr:sp>
        <xdr:sp>
          <xdr:nvSpPr>
            <xdr:cNvPr id="84" name="Rectangle 713"/>
            <xdr:cNvSpPr>
              <a:spLocks/>
            </xdr:cNvSpPr>
          </xdr:nvSpPr>
          <xdr:spPr>
            <a:xfrm>
              <a:off x="427" y="290"/>
              <a:ext cx="8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2</a:t>
              </a:r>
            </a:p>
          </xdr:txBody>
        </xdr:sp>
        <xdr:sp>
          <xdr:nvSpPr>
            <xdr:cNvPr id="85" name="Rectangle 714"/>
            <xdr:cNvSpPr>
              <a:spLocks/>
            </xdr:cNvSpPr>
          </xdr:nvSpPr>
          <xdr:spPr>
            <a:xfrm>
              <a:off x="394" y="302"/>
              <a:ext cx="8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4</a:t>
              </a:r>
            </a:p>
          </xdr:txBody>
        </xdr:sp>
        <xdr:sp>
          <xdr:nvSpPr>
            <xdr:cNvPr id="86" name="Rectangle 715"/>
            <xdr:cNvSpPr>
              <a:spLocks/>
            </xdr:cNvSpPr>
          </xdr:nvSpPr>
          <xdr:spPr>
            <a:xfrm>
              <a:off x="394" y="281"/>
              <a:ext cx="13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%</a:t>
              </a:r>
            </a:p>
          </xdr:txBody>
        </xdr:sp>
        <xdr:sp>
          <xdr:nvSpPr>
            <xdr:cNvPr id="87" name="Rectangle 716"/>
            <xdr:cNvSpPr>
              <a:spLocks/>
            </xdr:cNvSpPr>
          </xdr:nvSpPr>
          <xdr:spPr>
            <a:xfrm>
              <a:off x="369" y="282"/>
              <a:ext cx="16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10</a:t>
              </a:r>
            </a:p>
          </xdr:txBody>
        </xdr:sp>
        <xdr:sp>
          <xdr:nvSpPr>
            <xdr:cNvPr id="88" name="Rectangle 717"/>
            <xdr:cNvSpPr>
              <a:spLocks/>
            </xdr:cNvSpPr>
          </xdr:nvSpPr>
          <xdr:spPr>
            <a:xfrm>
              <a:off x="349" y="290"/>
              <a:ext cx="8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1</a:t>
              </a:r>
            </a:p>
          </xdr:txBody>
        </xdr:sp>
        <xdr:sp>
          <xdr:nvSpPr>
            <xdr:cNvPr id="89" name="Rectangle 718"/>
            <xdr:cNvSpPr>
              <a:spLocks/>
            </xdr:cNvSpPr>
          </xdr:nvSpPr>
          <xdr:spPr>
            <a:xfrm>
              <a:off x="328" y="290"/>
              <a:ext cx="8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5</a:t>
              </a:r>
            </a:p>
          </xdr:txBody>
        </xdr:sp>
        <xdr:sp>
          <xdr:nvSpPr>
            <xdr:cNvPr id="90" name="Rectangle 719"/>
            <xdr:cNvSpPr>
              <a:spLocks/>
            </xdr:cNvSpPr>
          </xdr:nvSpPr>
          <xdr:spPr>
            <a:xfrm>
              <a:off x="325" y="290"/>
              <a:ext cx="4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.</a:t>
              </a:r>
            </a:p>
          </xdr:txBody>
        </xdr:sp>
        <xdr:sp>
          <xdr:nvSpPr>
            <xdr:cNvPr id="91" name="Rectangle 720"/>
            <xdr:cNvSpPr>
              <a:spLocks/>
            </xdr:cNvSpPr>
          </xdr:nvSpPr>
          <xdr:spPr>
            <a:xfrm>
              <a:off x="317" y="290"/>
              <a:ext cx="8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2</a:t>
              </a:r>
            </a:p>
          </xdr:txBody>
        </xdr:sp>
        <xdr:sp>
          <xdr:nvSpPr>
            <xdr:cNvPr id="92" name="Rectangle 721"/>
            <xdr:cNvSpPr>
              <a:spLocks/>
            </xdr:cNvSpPr>
          </xdr:nvSpPr>
          <xdr:spPr>
            <a:xfrm>
              <a:off x="405" y="276"/>
              <a:ext cx="5" cy="1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3</a:t>
              </a:r>
            </a:p>
          </xdr:txBody>
        </xdr:sp>
        <xdr:sp>
          <xdr:nvSpPr>
            <xdr:cNvPr id="93" name="Rectangle 722"/>
            <xdr:cNvSpPr>
              <a:spLocks/>
            </xdr:cNvSpPr>
          </xdr:nvSpPr>
          <xdr:spPr>
            <a:xfrm>
              <a:off x="415" y="289"/>
              <a:ext cx="9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</a:t>
              </a:r>
            </a:p>
          </xdr:txBody>
        </xdr:sp>
        <xdr:sp>
          <xdr:nvSpPr>
            <xdr:cNvPr id="94" name="Rectangle 723"/>
            <xdr:cNvSpPr>
              <a:spLocks/>
            </xdr:cNvSpPr>
          </xdr:nvSpPr>
          <xdr:spPr>
            <a:xfrm>
              <a:off x="399" y="290"/>
              <a:ext cx="6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</a:t>
              </a:r>
            </a:p>
          </xdr:txBody>
        </xdr:sp>
        <xdr:sp>
          <xdr:nvSpPr>
            <xdr:cNvPr id="95" name="Rectangle 724"/>
            <xdr:cNvSpPr>
              <a:spLocks/>
            </xdr:cNvSpPr>
          </xdr:nvSpPr>
          <xdr:spPr>
            <a:xfrm>
              <a:off x="399" y="303"/>
              <a:ext cx="6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</a:t>
              </a:r>
            </a:p>
          </xdr:txBody>
        </xdr:sp>
        <xdr:sp>
          <xdr:nvSpPr>
            <xdr:cNvPr id="96" name="Rectangle 725"/>
            <xdr:cNvSpPr>
              <a:spLocks/>
            </xdr:cNvSpPr>
          </xdr:nvSpPr>
          <xdr:spPr>
            <a:xfrm>
              <a:off x="399" y="281"/>
              <a:ext cx="6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</a:t>
              </a:r>
            </a:p>
          </xdr:txBody>
        </xdr:sp>
        <xdr:sp>
          <xdr:nvSpPr>
            <xdr:cNvPr id="97" name="Rectangle 726"/>
            <xdr:cNvSpPr>
              <a:spLocks/>
            </xdr:cNvSpPr>
          </xdr:nvSpPr>
          <xdr:spPr>
            <a:xfrm>
              <a:off x="343" y="290"/>
              <a:ext cx="6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</a:t>
              </a:r>
            </a:p>
          </xdr:txBody>
        </xdr:sp>
        <xdr:sp>
          <xdr:nvSpPr>
            <xdr:cNvPr id="98" name="Rectangle 727"/>
            <xdr:cNvSpPr>
              <a:spLocks/>
            </xdr:cNvSpPr>
          </xdr:nvSpPr>
          <xdr:spPr>
            <a:xfrm>
              <a:off x="343" y="303"/>
              <a:ext cx="6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</a:t>
              </a:r>
            </a:p>
          </xdr:txBody>
        </xdr:sp>
        <xdr:sp>
          <xdr:nvSpPr>
            <xdr:cNvPr id="99" name="Rectangle 728"/>
            <xdr:cNvSpPr>
              <a:spLocks/>
            </xdr:cNvSpPr>
          </xdr:nvSpPr>
          <xdr:spPr>
            <a:xfrm>
              <a:off x="343" y="281"/>
              <a:ext cx="6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</a:t>
              </a:r>
            </a:p>
          </xdr:txBody>
        </xdr:sp>
        <xdr:sp>
          <xdr:nvSpPr>
            <xdr:cNvPr id="100" name="Rectangle 729"/>
            <xdr:cNvSpPr>
              <a:spLocks/>
            </xdr:cNvSpPr>
          </xdr:nvSpPr>
          <xdr:spPr>
            <a:xfrm>
              <a:off x="357" y="289"/>
              <a:ext cx="9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</a:t>
              </a:r>
            </a:p>
          </xdr:txBody>
        </xdr:sp>
        <xdr:sp>
          <xdr:nvSpPr>
            <xdr:cNvPr id="101" name="Rectangle 730"/>
            <xdr:cNvSpPr>
              <a:spLocks/>
            </xdr:cNvSpPr>
          </xdr:nvSpPr>
          <xdr:spPr>
            <a:xfrm>
              <a:off x="338" y="289"/>
              <a:ext cx="3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</a:t>
              </a:r>
            </a:p>
          </xdr:txBody>
        </xdr:sp>
      </xdr:grpSp>
      <xdr:grpSp>
        <xdr:nvGrpSpPr>
          <xdr:cNvPr id="102" name="Group 736"/>
          <xdr:cNvGrpSpPr>
            <a:grpSpLocks/>
          </xdr:cNvGrpSpPr>
        </xdr:nvGrpSpPr>
        <xdr:grpSpPr>
          <a:xfrm>
            <a:off x="410" y="332"/>
            <a:ext cx="61" cy="22"/>
            <a:chOff x="410" y="332"/>
            <a:chExt cx="61" cy="22"/>
          </a:xfrm>
          <a:solidFill>
            <a:srgbClr val="FFFFFF"/>
          </a:solidFill>
        </xdr:grpSpPr>
        <xdr:sp>
          <xdr:nvSpPr>
            <xdr:cNvPr id="103" name="Rectangle 732"/>
            <xdr:cNvSpPr>
              <a:spLocks/>
            </xdr:cNvSpPr>
          </xdr:nvSpPr>
          <xdr:spPr>
            <a:xfrm>
              <a:off x="439" y="333"/>
              <a:ext cx="32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3813</a:t>
              </a:r>
            </a:p>
          </xdr:txBody>
        </xdr:sp>
        <xdr:sp>
          <xdr:nvSpPr>
            <xdr:cNvPr id="104" name="Rectangle 733"/>
            <xdr:cNvSpPr>
              <a:spLocks/>
            </xdr:cNvSpPr>
          </xdr:nvSpPr>
          <xdr:spPr>
            <a:xfrm>
              <a:off x="435" y="333"/>
              <a:ext cx="4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.</a:t>
              </a:r>
            </a:p>
          </xdr:txBody>
        </xdr:sp>
        <xdr:sp>
          <xdr:nvSpPr>
            <xdr:cNvPr id="105" name="Rectangle 734"/>
            <xdr:cNvSpPr>
              <a:spLocks/>
            </xdr:cNvSpPr>
          </xdr:nvSpPr>
          <xdr:spPr>
            <a:xfrm>
              <a:off x="420" y="333"/>
              <a:ext cx="16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10</a:t>
              </a:r>
            </a:p>
          </xdr:txBody>
        </xdr:sp>
        <xdr:sp>
          <xdr:nvSpPr>
            <xdr:cNvPr id="106" name="Rectangle 735"/>
            <xdr:cNvSpPr>
              <a:spLocks/>
            </xdr:cNvSpPr>
          </xdr:nvSpPr>
          <xdr:spPr>
            <a:xfrm>
              <a:off x="410" y="332"/>
              <a:ext cx="9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</a:t>
              </a:r>
            </a:p>
          </xdr:txBody>
        </xdr:sp>
      </xdr:grpSp>
      <xdr:sp>
        <xdr:nvSpPr>
          <xdr:cNvPr id="107" name="Rectangle 737"/>
          <xdr:cNvSpPr>
            <a:spLocks/>
          </xdr:cNvSpPr>
        </xdr:nvSpPr>
        <xdr:spPr>
          <a:xfrm>
            <a:off x="401" y="93"/>
            <a:ext cx="1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108" name="Rectangle 738"/>
          <xdr:cNvSpPr>
            <a:spLocks/>
          </xdr:cNvSpPr>
        </xdr:nvSpPr>
        <xdr:spPr>
          <a:xfrm>
            <a:off x="421" y="93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109" name="Rectangle 739"/>
          <xdr:cNvSpPr>
            <a:spLocks/>
          </xdr:cNvSpPr>
        </xdr:nvSpPr>
        <xdr:spPr>
          <a:xfrm>
            <a:off x="491" y="93"/>
            <a:ext cx="1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110" name="Rectangle 740"/>
          <xdr:cNvSpPr>
            <a:spLocks/>
          </xdr:cNvSpPr>
        </xdr:nvSpPr>
        <xdr:spPr>
          <a:xfrm>
            <a:off x="510" y="93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111" name="Rectangle 741"/>
          <xdr:cNvSpPr>
            <a:spLocks/>
          </xdr:cNvSpPr>
        </xdr:nvSpPr>
        <xdr:spPr>
          <a:xfrm>
            <a:off x="579" y="93"/>
            <a:ext cx="1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112" name="Rectangle 742"/>
          <xdr:cNvSpPr>
            <a:spLocks/>
          </xdr:cNvSpPr>
        </xdr:nvSpPr>
        <xdr:spPr>
          <a:xfrm>
            <a:off x="598" y="93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113" name="Rectangle 743"/>
          <xdr:cNvSpPr>
            <a:spLocks/>
          </xdr:cNvSpPr>
        </xdr:nvSpPr>
        <xdr:spPr>
          <a:xfrm>
            <a:off x="689" y="93"/>
            <a:ext cx="1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114" name="Rectangle 744"/>
          <xdr:cNvSpPr>
            <a:spLocks/>
          </xdr:cNvSpPr>
        </xdr:nvSpPr>
        <xdr:spPr>
          <a:xfrm>
            <a:off x="709" y="93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115" name="Rectangle 746"/>
          <xdr:cNvSpPr>
            <a:spLocks/>
          </xdr:cNvSpPr>
        </xdr:nvSpPr>
        <xdr:spPr>
          <a:xfrm>
            <a:off x="349" y="93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9</xdr:row>
      <xdr:rowOff>19050</xdr:rowOff>
    </xdr:from>
    <xdr:ext cx="1628775" cy="409575"/>
    <xdr:sp>
      <xdr:nvSpPr>
        <xdr:cNvPr id="1" name="TextBox 1"/>
        <xdr:cNvSpPr txBox="1">
          <a:spLocks noChangeArrowheads="1"/>
        </xdr:cNvSpPr>
      </xdr:nvSpPr>
      <xdr:spPr>
        <a:xfrm>
          <a:off x="266700" y="1676400"/>
          <a:ext cx="1628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AAR=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1+r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ag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n-1</a:t>
          </a:r>
        </a:p>
      </xdr:txBody>
    </xdr:sp>
    <xdr:clientData/>
  </xdr:oneCellAnchor>
  <xdr:oneCellAnchor>
    <xdr:from>
      <xdr:col>0</xdr:col>
      <xdr:colOff>238125</xdr:colOff>
      <xdr:row>18</xdr:row>
      <xdr:rowOff>95250</xdr:rowOff>
    </xdr:from>
    <xdr:ext cx="3381375" cy="609600"/>
    <xdr:sp>
      <xdr:nvSpPr>
        <xdr:cNvPr id="2" name="TextBox 2"/>
        <xdr:cNvSpPr txBox="1">
          <a:spLocks noChangeArrowheads="1"/>
        </xdr:cNvSpPr>
      </xdr:nvSpPr>
      <xdr:spPr>
        <a:xfrm>
          <a:off x="238125" y="3429000"/>
          <a:ext cx="33813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∑_(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n=1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▒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CF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1+NDER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D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365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∑_(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n=1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▒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CF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1+NDER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-D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365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〗〗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11</xdr:row>
      <xdr:rowOff>19050</xdr:rowOff>
    </xdr:from>
    <xdr:ext cx="1562100" cy="409575"/>
    <xdr:sp>
      <xdr:nvSpPr>
        <xdr:cNvPr id="1" name="TextBox 1"/>
        <xdr:cNvSpPr txBox="1">
          <a:spLocks noChangeArrowheads="1"/>
        </xdr:cNvSpPr>
      </xdr:nvSpPr>
      <xdr:spPr>
        <a:xfrm>
          <a:off x="390525" y="2266950"/>
          <a:ext cx="15621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AAR=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1+r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ag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n-1</a:t>
          </a:r>
        </a:p>
      </xdr:txBody>
    </xdr:sp>
    <xdr:clientData/>
  </xdr:oneCellAnchor>
  <xdr:oneCellAnchor>
    <xdr:from>
      <xdr:col>1</xdr:col>
      <xdr:colOff>9525</xdr:colOff>
      <xdr:row>20</xdr:row>
      <xdr:rowOff>66675</xdr:rowOff>
    </xdr:from>
    <xdr:ext cx="3381375" cy="609600"/>
    <xdr:sp>
      <xdr:nvSpPr>
        <xdr:cNvPr id="2" name="TextBox 2"/>
        <xdr:cNvSpPr txBox="1">
          <a:spLocks noChangeArrowheads="1"/>
        </xdr:cNvSpPr>
      </xdr:nvSpPr>
      <xdr:spPr>
        <a:xfrm>
          <a:off x="390525" y="4029075"/>
          <a:ext cx="33813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∑_(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n=1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▒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CF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1+NDER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D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365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∑_(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n=1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▒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CF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1+NDER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-D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365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〗〗</a:t>
          </a:r>
        </a:p>
      </xdr:txBody>
    </xdr:sp>
    <xdr:clientData/>
  </xdr:oneCellAnchor>
  <xdr:oneCellAnchor>
    <xdr:from>
      <xdr:col>1</xdr:col>
      <xdr:colOff>9525</xdr:colOff>
      <xdr:row>52</xdr:row>
      <xdr:rowOff>57150</xdr:rowOff>
    </xdr:from>
    <xdr:ext cx="3381375" cy="638175"/>
    <xdr:sp>
      <xdr:nvSpPr>
        <xdr:cNvPr id="3" name="TextBox 3"/>
        <xdr:cNvSpPr txBox="1">
          <a:spLocks noChangeArrowheads="1"/>
        </xdr:cNvSpPr>
      </xdr:nvSpPr>
      <xdr:spPr>
        <a:xfrm>
          <a:off x="390525" y="10848975"/>
          <a:ext cx="3381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∑_(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n=1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▒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CF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1+NDER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D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365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∑_(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n=1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▒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CF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1+NDER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-D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365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〗〗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14</xdr:row>
      <xdr:rowOff>85725</xdr:rowOff>
    </xdr:from>
    <xdr:ext cx="1657350" cy="409575"/>
    <xdr:sp>
      <xdr:nvSpPr>
        <xdr:cNvPr id="1" name="TextBox 1"/>
        <xdr:cNvSpPr txBox="1">
          <a:spLocks noChangeArrowheads="1"/>
        </xdr:cNvSpPr>
      </xdr:nvSpPr>
      <xdr:spPr>
        <a:xfrm>
          <a:off x="390525" y="3267075"/>
          <a:ext cx="16573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AAR=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1+r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ag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n-1</a:t>
          </a:r>
        </a:p>
      </xdr:txBody>
    </xdr:sp>
    <xdr:clientData/>
  </xdr:oneCellAnchor>
  <xdr:oneCellAnchor>
    <xdr:from>
      <xdr:col>1</xdr:col>
      <xdr:colOff>9525</xdr:colOff>
      <xdr:row>30</xdr:row>
      <xdr:rowOff>38100</xdr:rowOff>
    </xdr:from>
    <xdr:ext cx="3381375" cy="609600"/>
    <xdr:sp>
      <xdr:nvSpPr>
        <xdr:cNvPr id="2" name="TextBox 2"/>
        <xdr:cNvSpPr txBox="1">
          <a:spLocks noChangeArrowheads="1"/>
        </xdr:cNvSpPr>
      </xdr:nvSpPr>
      <xdr:spPr>
        <a:xfrm>
          <a:off x="390525" y="6591300"/>
          <a:ext cx="33813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∑_(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n=1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▒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CF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1+NDER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D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365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∑_(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n=1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▒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CF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1+NDER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-D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365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〗〗</a:t>
          </a:r>
        </a:p>
      </xdr:txBody>
    </xdr:sp>
    <xdr:clientData/>
  </xdr:oneCellAnchor>
  <xdr:oneCellAnchor>
    <xdr:from>
      <xdr:col>1</xdr:col>
      <xdr:colOff>0</xdr:colOff>
      <xdr:row>61</xdr:row>
      <xdr:rowOff>28575</xdr:rowOff>
    </xdr:from>
    <xdr:ext cx="3381375" cy="609600"/>
    <xdr:sp>
      <xdr:nvSpPr>
        <xdr:cNvPr id="3" name="TextBox 3"/>
        <xdr:cNvSpPr txBox="1">
          <a:spLocks noChangeArrowheads="1"/>
        </xdr:cNvSpPr>
      </xdr:nvSpPr>
      <xdr:spPr>
        <a:xfrm>
          <a:off x="381000" y="13058775"/>
          <a:ext cx="33813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∑_(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n=1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▒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CF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1+NDER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D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365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∑_(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n=1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▒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CF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1+NDER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-D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365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〗〗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12</xdr:row>
      <xdr:rowOff>47625</xdr:rowOff>
    </xdr:from>
    <xdr:ext cx="1628775" cy="409575"/>
    <xdr:sp>
      <xdr:nvSpPr>
        <xdr:cNvPr id="1" name="TextBox 1"/>
        <xdr:cNvSpPr txBox="1">
          <a:spLocks noChangeArrowheads="1"/>
        </xdr:cNvSpPr>
      </xdr:nvSpPr>
      <xdr:spPr>
        <a:xfrm>
          <a:off x="390525" y="2505075"/>
          <a:ext cx="1628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AAR=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1+r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ag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n-1</a:t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3381375" cy="609600"/>
    <xdr:sp>
      <xdr:nvSpPr>
        <xdr:cNvPr id="2" name="TextBox 2"/>
        <xdr:cNvSpPr txBox="1">
          <a:spLocks noChangeArrowheads="1"/>
        </xdr:cNvSpPr>
      </xdr:nvSpPr>
      <xdr:spPr>
        <a:xfrm>
          <a:off x="381000" y="4410075"/>
          <a:ext cx="33813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∑_(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n=1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▒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CF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1+NDER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D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365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∑_(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n=1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▒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CF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1+NDER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-D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365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〗〗</a:t>
          </a:r>
        </a:p>
      </xdr:txBody>
    </xdr:sp>
    <xdr:clientData/>
  </xdr:oneCellAnchor>
  <xdr:oneCellAnchor>
    <xdr:from>
      <xdr:col>1</xdr:col>
      <xdr:colOff>0</xdr:colOff>
      <xdr:row>58</xdr:row>
      <xdr:rowOff>47625</xdr:rowOff>
    </xdr:from>
    <xdr:ext cx="1543050" cy="409575"/>
    <xdr:sp>
      <xdr:nvSpPr>
        <xdr:cNvPr id="3" name="TextBox 3"/>
        <xdr:cNvSpPr txBox="1">
          <a:spLocks noChangeArrowheads="1"/>
        </xdr:cNvSpPr>
      </xdr:nvSpPr>
      <xdr:spPr>
        <a:xfrm>
          <a:off x="381000" y="11839575"/>
          <a:ext cx="15430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AAR=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1+r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ag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n-1</a:t>
          </a:r>
        </a:p>
      </xdr:txBody>
    </xdr:sp>
    <xdr:clientData/>
  </xdr:oneCellAnchor>
  <xdr:oneCellAnchor>
    <xdr:from>
      <xdr:col>1</xdr:col>
      <xdr:colOff>0</xdr:colOff>
      <xdr:row>103</xdr:row>
      <xdr:rowOff>47625</xdr:rowOff>
    </xdr:from>
    <xdr:ext cx="1657350" cy="409575"/>
    <xdr:sp>
      <xdr:nvSpPr>
        <xdr:cNvPr id="4" name="TextBox 4"/>
        <xdr:cNvSpPr txBox="1">
          <a:spLocks noChangeArrowheads="1"/>
        </xdr:cNvSpPr>
      </xdr:nvSpPr>
      <xdr:spPr>
        <a:xfrm>
          <a:off x="381000" y="20983575"/>
          <a:ext cx="16573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AAR=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1+r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ag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n-1</a:t>
          </a:r>
        </a:p>
      </xdr:txBody>
    </xdr:sp>
    <xdr:clientData/>
  </xdr:oneCellAnchor>
  <xdr:oneCellAnchor>
    <xdr:from>
      <xdr:col>1</xdr:col>
      <xdr:colOff>0</xdr:colOff>
      <xdr:row>67</xdr:row>
      <xdr:rowOff>57150</xdr:rowOff>
    </xdr:from>
    <xdr:ext cx="3381375" cy="609600"/>
    <xdr:sp>
      <xdr:nvSpPr>
        <xdr:cNvPr id="5" name="TextBox 5"/>
        <xdr:cNvSpPr txBox="1">
          <a:spLocks noChangeArrowheads="1"/>
        </xdr:cNvSpPr>
      </xdr:nvSpPr>
      <xdr:spPr>
        <a:xfrm>
          <a:off x="381000" y="13563600"/>
          <a:ext cx="33813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∑_(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n=1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▒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CF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1+NDER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D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365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∑_(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n=1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▒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CF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1+NDER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-D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365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〗〗</a:t>
          </a:r>
        </a:p>
      </xdr:txBody>
    </xdr:sp>
    <xdr:clientData/>
  </xdr:oneCellAnchor>
  <xdr:oneCellAnchor>
    <xdr:from>
      <xdr:col>1</xdr:col>
      <xdr:colOff>19050</xdr:colOff>
      <xdr:row>113</xdr:row>
      <xdr:rowOff>76200</xdr:rowOff>
    </xdr:from>
    <xdr:ext cx="3381375" cy="609600"/>
    <xdr:sp>
      <xdr:nvSpPr>
        <xdr:cNvPr id="6" name="TextBox 6"/>
        <xdr:cNvSpPr txBox="1">
          <a:spLocks noChangeArrowheads="1"/>
        </xdr:cNvSpPr>
      </xdr:nvSpPr>
      <xdr:spPr>
        <a:xfrm>
          <a:off x="400050" y="22917150"/>
          <a:ext cx="33813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∑_(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n=1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▒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CF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1+NDER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D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365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∑_(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n=1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▒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CF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1+NDER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-D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365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〗〗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266700</xdr:colOff>
      <xdr:row>47</xdr:row>
      <xdr:rowOff>38100</xdr:rowOff>
    </xdr:from>
    <xdr:ext cx="3924300" cy="704850"/>
    <xdr:sp>
      <xdr:nvSpPr>
        <xdr:cNvPr id="1" name="TextBox 1"/>
        <xdr:cNvSpPr txBox="1">
          <a:spLocks noChangeArrowheads="1"/>
        </xdr:cNvSpPr>
      </xdr:nvSpPr>
      <xdr:spPr>
        <a:xfrm>
          <a:off x="7343775" y="9648825"/>
          <a:ext cx="392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Shuma mujore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Shuma totale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1-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12+1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n∗12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)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64"/>
  <sheetViews>
    <sheetView tabSelected="1" zoomScaleSheetLayoutView="115" zoomScalePageLayoutView="0" workbookViewId="0" topLeftCell="A1">
      <selection activeCell="L27" sqref="L27"/>
    </sheetView>
  </sheetViews>
  <sheetFormatPr defaultColWidth="0" defaultRowHeight="12.75" zeroHeight="1"/>
  <cols>
    <col min="1" max="1" width="9.140625" style="1" customWidth="1"/>
    <col min="2" max="2" width="14.28125" style="1" customWidth="1"/>
    <col min="3" max="3" width="8.00390625" style="1" customWidth="1"/>
    <col min="4" max="4" width="10.00390625" style="1" customWidth="1"/>
    <col min="5" max="7" width="9.140625" style="1" customWidth="1"/>
    <col min="8" max="8" width="11.00390625" style="1" customWidth="1"/>
    <col min="9" max="12" width="9.140625" style="1" customWidth="1"/>
    <col min="13" max="16384" width="0" style="1" hidden="1" customWidth="1"/>
  </cols>
  <sheetData>
    <row r="1" spans="1:8" s="73" customFormat="1" ht="15">
      <c r="A1" s="36" t="s">
        <v>178</v>
      </c>
      <c r="B1" s="37"/>
      <c r="C1" s="36"/>
      <c r="D1" s="37"/>
      <c r="E1" s="36"/>
      <c r="F1" s="36"/>
      <c r="G1" s="36"/>
      <c r="H1" s="37"/>
    </row>
    <row r="2" s="306" customFormat="1" ht="20.25" customHeight="1">
      <c r="A2" s="305"/>
    </row>
    <row r="3" spans="1:8" ht="18.75">
      <c r="A3" s="39"/>
      <c r="B3" s="323" t="s">
        <v>179</v>
      </c>
      <c r="C3" s="39"/>
      <c r="D3" s="39"/>
      <c r="E3" s="39"/>
      <c r="F3" s="35"/>
      <c r="G3" s="35"/>
      <c r="H3" s="35"/>
    </row>
    <row r="4" spans="1:8" s="33" customFormat="1" ht="15">
      <c r="A4" s="36"/>
      <c r="B4" s="37" t="s">
        <v>156</v>
      </c>
      <c r="C4" s="36"/>
      <c r="D4" s="37" t="s">
        <v>165</v>
      </c>
      <c r="E4" s="36"/>
      <c r="F4" s="36"/>
      <c r="G4" s="36"/>
      <c r="H4" s="37"/>
    </row>
    <row r="5" spans="1:4" s="33" customFormat="1" ht="15">
      <c r="A5" s="32" t="s">
        <v>166</v>
      </c>
      <c r="B5" s="32"/>
      <c r="C5" s="32"/>
      <c r="D5" s="32"/>
    </row>
    <row r="6" spans="1:4" s="33" customFormat="1" ht="15">
      <c r="A6" s="32" t="s">
        <v>167</v>
      </c>
      <c r="B6" s="32"/>
      <c r="C6" s="32"/>
      <c r="D6" s="32"/>
    </row>
    <row r="7" spans="1:4" s="33" customFormat="1" ht="15">
      <c r="A7" s="32" t="s">
        <v>168</v>
      </c>
      <c r="B7" s="32"/>
      <c r="C7" s="32"/>
      <c r="D7" s="32"/>
    </row>
    <row r="8" spans="1:4" s="33" customFormat="1" ht="15">
      <c r="A8" s="32" t="s">
        <v>169</v>
      </c>
      <c r="B8" s="32"/>
      <c r="C8" s="32"/>
      <c r="D8" s="32"/>
    </row>
    <row r="9" spans="1:4" s="33" customFormat="1" ht="15">
      <c r="A9" s="32" t="s">
        <v>170</v>
      </c>
      <c r="B9" s="32"/>
      <c r="C9" s="32"/>
      <c r="D9" s="32"/>
    </row>
    <row r="10" spans="1:4" s="33" customFormat="1" ht="15">
      <c r="A10" s="32" t="s">
        <v>171</v>
      </c>
      <c r="B10" s="32"/>
      <c r="C10" s="32"/>
      <c r="D10" s="32"/>
    </row>
    <row r="11" spans="1:4" s="33" customFormat="1" ht="15">
      <c r="A11" s="32" t="s">
        <v>172</v>
      </c>
      <c r="B11" s="32"/>
      <c r="C11" s="32"/>
      <c r="D11" s="32"/>
    </row>
    <row r="12" spans="1:4" s="33" customFormat="1" ht="15">
      <c r="A12" s="32" t="s">
        <v>173</v>
      </c>
      <c r="B12" s="32"/>
      <c r="C12" s="32"/>
      <c r="D12" s="32"/>
    </row>
    <row r="13" s="33" customFormat="1" ht="15"/>
    <row r="14" s="33" customFormat="1" ht="15"/>
    <row r="15" s="33" customFormat="1" ht="15"/>
    <row r="16" s="33" customFormat="1" ht="12.75" customHeight="1"/>
    <row r="17" s="33" customFormat="1" ht="12.75" customHeight="1">
      <c r="A17" s="33" t="s">
        <v>174</v>
      </c>
    </row>
    <row r="18" spans="1:2" s="74" customFormat="1" ht="15" customHeight="1">
      <c r="A18" s="76" t="s">
        <v>82</v>
      </c>
      <c r="B18" s="195">
        <v>0.1</v>
      </c>
    </row>
    <row r="19" spans="1:8" s="74" customFormat="1" ht="15" customHeight="1">
      <c r="A19" s="76" t="s">
        <v>17</v>
      </c>
      <c r="B19" s="196">
        <v>4</v>
      </c>
      <c r="C19" s="324" t="s">
        <v>176</v>
      </c>
      <c r="D19" s="75"/>
      <c r="E19" s="75"/>
      <c r="F19" s="75"/>
      <c r="G19" s="75"/>
      <c r="H19" s="75"/>
    </row>
    <row r="20" s="33" customFormat="1" ht="12.75" customHeight="1">
      <c r="A20" s="33" t="s">
        <v>175</v>
      </c>
    </row>
    <row r="21" spans="1:2" s="74" customFormat="1" ht="15" customHeight="1">
      <c r="A21" s="76" t="s">
        <v>57</v>
      </c>
      <c r="B21" s="197">
        <f>(1+B18/B19)^B19-1</f>
        <v>0.10381289062499977</v>
      </c>
    </row>
    <row r="22" s="33" customFormat="1" ht="12.75" customHeight="1"/>
    <row r="23" spans="1:8" s="33" customFormat="1" ht="15">
      <c r="A23" s="36"/>
      <c r="B23" s="37" t="s">
        <v>84</v>
      </c>
      <c r="C23" s="36"/>
      <c r="D23" s="37" t="s">
        <v>177</v>
      </c>
      <c r="E23" s="36"/>
      <c r="F23" s="36"/>
      <c r="G23" s="36"/>
      <c r="H23" s="37"/>
    </row>
    <row r="24" s="33" customFormat="1" ht="15">
      <c r="A24" s="32" t="s">
        <v>183</v>
      </c>
    </row>
    <row r="25" s="33" customFormat="1" ht="15">
      <c r="A25" s="32" t="s">
        <v>181</v>
      </c>
    </row>
    <row r="26" s="33" customFormat="1" ht="15">
      <c r="A26" s="32" t="s">
        <v>184</v>
      </c>
    </row>
    <row r="27" s="33" customFormat="1" ht="15">
      <c r="A27" s="32" t="s">
        <v>185</v>
      </c>
    </row>
    <row r="28" s="33" customFormat="1" ht="15">
      <c r="A28" s="32" t="s">
        <v>173</v>
      </c>
    </row>
    <row r="29" s="33" customFormat="1" ht="15"/>
    <row r="30" s="33" customFormat="1" ht="15">
      <c r="A30" s="33" t="s">
        <v>174</v>
      </c>
    </row>
    <row r="31" spans="1:2" s="74" customFormat="1" ht="15" customHeight="1">
      <c r="A31" s="76" t="s">
        <v>82</v>
      </c>
      <c r="B31" s="195">
        <v>0.1</v>
      </c>
    </row>
    <row r="32" spans="1:3" s="74" customFormat="1" ht="15" customHeight="1">
      <c r="A32" s="76" t="s">
        <v>17</v>
      </c>
      <c r="B32" s="196">
        <v>12</v>
      </c>
      <c r="C32" s="324" t="s">
        <v>180</v>
      </c>
    </row>
    <row r="33" s="33" customFormat="1" ht="15">
      <c r="A33" s="33" t="s">
        <v>175</v>
      </c>
    </row>
    <row r="34" spans="1:2" s="74" customFormat="1" ht="15" customHeight="1">
      <c r="A34" s="76" t="s">
        <v>57</v>
      </c>
      <c r="B34" s="198">
        <f>(1+B31/B32)^B32-1</f>
        <v>0.10471306744129683</v>
      </c>
    </row>
    <row r="35" s="33" customFormat="1" ht="15"/>
    <row r="36" spans="1:8" s="33" customFormat="1" ht="15">
      <c r="A36" s="36"/>
      <c r="B36" s="37" t="s">
        <v>106</v>
      </c>
      <c r="C36" s="36"/>
      <c r="D36" s="37" t="s">
        <v>182</v>
      </c>
      <c r="E36" s="36"/>
      <c r="F36" s="36"/>
      <c r="G36" s="36"/>
      <c r="H36" s="37"/>
    </row>
    <row r="37" s="33" customFormat="1" ht="15">
      <c r="A37" s="32" t="s">
        <v>186</v>
      </c>
    </row>
    <row r="38" s="33" customFormat="1" ht="15">
      <c r="A38" s="32" t="s">
        <v>187</v>
      </c>
    </row>
    <row r="39" s="33" customFormat="1" ht="15">
      <c r="A39" s="32" t="s">
        <v>188</v>
      </c>
    </row>
    <row r="40" s="33" customFormat="1" ht="15">
      <c r="A40" s="32" t="s">
        <v>189</v>
      </c>
    </row>
    <row r="41" s="33" customFormat="1" ht="15">
      <c r="A41" s="32" t="s">
        <v>190</v>
      </c>
    </row>
    <row r="42" s="33" customFormat="1" ht="15">
      <c r="A42" s="32" t="s">
        <v>191</v>
      </c>
    </row>
    <row r="43" s="33" customFormat="1" ht="15"/>
    <row r="44" s="33" customFormat="1" ht="15">
      <c r="A44" s="33" t="s">
        <v>174</v>
      </c>
    </row>
    <row r="45" spans="1:2" s="74" customFormat="1" ht="15" customHeight="1">
      <c r="A45" s="76" t="s">
        <v>82</v>
      </c>
      <c r="B45" s="195">
        <v>0.1</v>
      </c>
    </row>
    <row r="46" spans="1:3" s="74" customFormat="1" ht="15" customHeight="1">
      <c r="A46" s="76" t="s">
        <v>17</v>
      </c>
      <c r="B46" s="196">
        <v>365</v>
      </c>
      <c r="C46" s="324" t="s">
        <v>192</v>
      </c>
    </row>
    <row r="47" s="33" customFormat="1" ht="15">
      <c r="A47" s="33" t="s">
        <v>175</v>
      </c>
    </row>
    <row r="48" spans="1:2" s="74" customFormat="1" ht="15" customHeight="1">
      <c r="A48" s="76" t="s">
        <v>57</v>
      </c>
      <c r="B48" s="197">
        <f>(1+B45/B46)^B46-1</f>
        <v>0.10515578161622718</v>
      </c>
    </row>
    <row r="49" s="33" customFormat="1" ht="15"/>
    <row r="50" spans="1:8" s="33" customFormat="1" ht="15">
      <c r="A50" s="36"/>
      <c r="B50" s="37" t="s">
        <v>106</v>
      </c>
      <c r="C50" s="36"/>
      <c r="D50" s="37" t="s">
        <v>182</v>
      </c>
      <c r="E50" s="36"/>
      <c r="F50" s="36"/>
      <c r="G50" s="36"/>
      <c r="H50" s="37"/>
    </row>
    <row r="51" spans="1:4" s="33" customFormat="1" ht="15">
      <c r="A51" s="32" t="s">
        <v>193</v>
      </c>
      <c r="B51" s="32"/>
      <c r="C51" s="32"/>
      <c r="D51" s="32"/>
    </row>
    <row r="52" spans="1:4" s="33" customFormat="1" ht="15">
      <c r="A52" s="32" t="s">
        <v>194</v>
      </c>
      <c r="B52" s="32"/>
      <c r="C52" s="32"/>
      <c r="D52" s="32"/>
    </row>
    <row r="53" spans="1:4" s="33" customFormat="1" ht="15">
      <c r="A53" s="32" t="s">
        <v>195</v>
      </c>
      <c r="B53" s="32"/>
      <c r="C53" s="32"/>
      <c r="D53" s="32"/>
    </row>
    <row r="54" spans="1:4" s="33" customFormat="1" ht="15">
      <c r="A54" s="32" t="s">
        <v>196</v>
      </c>
      <c r="B54" s="32"/>
      <c r="C54" s="32"/>
      <c r="D54" s="32"/>
    </row>
    <row r="55" spans="1:4" s="33" customFormat="1" ht="15">
      <c r="A55" s="32" t="s">
        <v>197</v>
      </c>
      <c r="B55" s="32"/>
      <c r="C55" s="32"/>
      <c r="D55" s="32"/>
    </row>
    <row r="56" spans="1:4" s="33" customFormat="1" ht="15">
      <c r="A56" s="32" t="s">
        <v>198</v>
      </c>
      <c r="B56" s="32"/>
      <c r="C56" s="32"/>
      <c r="D56" s="32"/>
    </row>
    <row r="57" spans="1:4" s="33" customFormat="1" ht="15">
      <c r="A57" s="32" t="s">
        <v>199</v>
      </c>
      <c r="B57" s="32"/>
      <c r="C57" s="32"/>
      <c r="D57" s="32"/>
    </row>
    <row r="58" spans="1:4" s="33" customFormat="1" ht="15">
      <c r="A58" s="32" t="s">
        <v>173</v>
      </c>
      <c r="B58" s="32"/>
      <c r="C58" s="32"/>
      <c r="D58" s="32"/>
    </row>
    <row r="59" s="33" customFormat="1" ht="15"/>
    <row r="60" spans="1:3" s="33" customFormat="1" ht="15">
      <c r="A60" s="33" t="s">
        <v>174</v>
      </c>
      <c r="C60" s="34"/>
    </row>
    <row r="61" spans="1:3" s="74" customFormat="1" ht="15" customHeight="1">
      <c r="A61" s="76" t="s">
        <v>82</v>
      </c>
      <c r="B61" s="195">
        <f>(11/10-1)/2</f>
        <v>0.050000000000000044</v>
      </c>
      <c r="C61" s="324" t="s">
        <v>200</v>
      </c>
    </row>
    <row r="62" spans="1:3" s="74" customFormat="1" ht="15" customHeight="1">
      <c r="A62" s="76" t="s">
        <v>17</v>
      </c>
      <c r="B62" s="196">
        <v>0.5</v>
      </c>
      <c r="C62" s="324" t="s">
        <v>201</v>
      </c>
    </row>
    <row r="63" s="33" customFormat="1" ht="15">
      <c r="A63" s="33" t="s">
        <v>175</v>
      </c>
    </row>
    <row r="64" spans="1:2" s="74" customFormat="1" ht="15" customHeight="1">
      <c r="A64" s="76" t="s">
        <v>57</v>
      </c>
      <c r="B64" s="197">
        <f>(1+B61/B62)^B62-1</f>
        <v>0.04880884817015163</v>
      </c>
    </row>
    <row r="65" ht="12.75"/>
    <row r="66" ht="12.75"/>
    <row r="67" ht="12.75"/>
  </sheetData>
  <sheetProtection/>
  <printOptions/>
  <pageMargins left="0.3937007874015748" right="0.7480314960629921" top="0.7086614173228347" bottom="0.5905511811023623" header="0.5118110236220472" footer="0.5118110236220472"/>
  <pageSetup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L65"/>
  <sheetViews>
    <sheetView zoomScaleSheetLayoutView="130" zoomScalePageLayoutView="0" workbookViewId="0" topLeftCell="A1">
      <selection activeCell="K44" sqref="K44"/>
    </sheetView>
  </sheetViews>
  <sheetFormatPr defaultColWidth="0" defaultRowHeight="12.75" zeroHeight="1"/>
  <cols>
    <col min="1" max="1" width="4.00390625" style="4" customWidth="1"/>
    <col min="2" max="2" width="5.7109375" style="4" customWidth="1"/>
    <col min="3" max="3" width="11.28125" style="4" customWidth="1"/>
    <col min="4" max="4" width="10.28125" style="4" customWidth="1"/>
    <col min="5" max="5" width="9.8515625" style="4" customWidth="1"/>
    <col min="6" max="6" width="12.7109375" style="4" customWidth="1"/>
    <col min="7" max="7" width="10.57421875" style="4" customWidth="1"/>
    <col min="8" max="8" width="8.8515625" style="4" customWidth="1"/>
    <col min="9" max="9" width="14.28125" style="4" customWidth="1"/>
    <col min="10" max="10" width="9.421875" style="4" customWidth="1"/>
    <col min="11" max="12" width="9.140625" style="4" customWidth="1"/>
    <col min="13" max="16384" width="0" style="4" hidden="1" customWidth="1"/>
  </cols>
  <sheetData>
    <row r="1" spans="1:11" s="78" customFormat="1" ht="18.75">
      <c r="A1" s="38" t="s">
        <v>148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s="80" customFormat="1" ht="15.75" customHeight="1">
      <c r="A2" s="79"/>
      <c r="B2" s="325" t="s">
        <v>146</v>
      </c>
      <c r="C2" s="325"/>
      <c r="D2" s="325"/>
      <c r="E2" s="325"/>
      <c r="F2" s="325"/>
      <c r="G2" s="325"/>
      <c r="H2" s="325"/>
      <c r="I2" s="325"/>
      <c r="J2" s="326"/>
      <c r="K2" s="326"/>
    </row>
    <row r="3" spans="1:9" s="80" customFormat="1" ht="12" customHeight="1">
      <c r="A3" s="79"/>
      <c r="B3" s="325" t="s">
        <v>147</v>
      </c>
      <c r="C3" s="325"/>
      <c r="D3" s="325"/>
      <c r="E3" s="325"/>
      <c r="F3" s="325"/>
      <c r="G3" s="325"/>
      <c r="H3" s="325"/>
      <c r="I3" s="325"/>
    </row>
    <row r="4" spans="1:9" s="80" customFormat="1" ht="12" customHeight="1">
      <c r="A4" s="79"/>
      <c r="B4" s="81"/>
      <c r="C4" s="81"/>
      <c r="D4" s="81"/>
      <c r="E4" s="81"/>
      <c r="F4" s="81"/>
      <c r="G4" s="81"/>
      <c r="H4" s="81"/>
      <c r="I4" s="81"/>
    </row>
    <row r="5" spans="1:9" s="80" customFormat="1" ht="12" customHeight="1">
      <c r="A5" s="79"/>
      <c r="B5" s="327"/>
      <c r="C5" s="327"/>
      <c r="D5" s="327"/>
      <c r="E5" s="327"/>
      <c r="F5" s="327"/>
      <c r="G5" s="81"/>
      <c r="H5" s="81"/>
      <c r="I5" s="81"/>
    </row>
    <row r="6" spans="1:10" s="80" customFormat="1" ht="15">
      <c r="A6" s="79"/>
      <c r="I6" s="33"/>
      <c r="J6" s="79"/>
    </row>
    <row r="7" spans="1:11" s="80" customFormat="1" ht="15">
      <c r="A7" s="37" t="s">
        <v>15</v>
      </c>
      <c r="B7" s="82"/>
      <c r="C7" s="82"/>
      <c r="D7" s="82"/>
      <c r="E7" s="82"/>
      <c r="F7" s="82"/>
      <c r="G7" s="82"/>
      <c r="H7" s="82"/>
      <c r="I7" s="82"/>
      <c r="J7" s="83"/>
      <c r="K7" s="84"/>
    </row>
    <row r="8" s="80" customFormat="1" ht="15"/>
    <row r="9" spans="2:11" s="80" customFormat="1" ht="15">
      <c r="B9" s="37" t="s">
        <v>16</v>
      </c>
      <c r="C9" s="37"/>
      <c r="D9" s="36"/>
      <c r="E9" s="37"/>
      <c r="F9" s="36"/>
      <c r="G9" s="36"/>
      <c r="H9" s="36"/>
      <c r="I9" s="37"/>
      <c r="J9" s="85"/>
      <c r="K9" s="85"/>
    </row>
    <row r="10" s="80" customFormat="1" ht="15"/>
    <row r="11" spans="2:7" s="80" customFormat="1" ht="15">
      <c r="B11" s="79"/>
      <c r="E11" s="86"/>
      <c r="F11" s="86"/>
      <c r="G11" s="86"/>
    </row>
    <row r="12" spans="5:7" s="80" customFormat="1" ht="15">
      <c r="E12" s="86"/>
      <c r="G12" s="86"/>
    </row>
    <row r="13" spans="2:7" s="80" customFormat="1" ht="15" customHeight="1">
      <c r="B13" s="86" t="s">
        <v>82</v>
      </c>
      <c r="C13" s="199">
        <v>0.1</v>
      </c>
      <c r="E13" s="86"/>
      <c r="G13" s="86"/>
    </row>
    <row r="14" spans="2:8" s="80" customFormat="1" ht="15" customHeight="1">
      <c r="B14" s="86" t="s">
        <v>17</v>
      </c>
      <c r="C14" s="200">
        <v>12</v>
      </c>
      <c r="E14" s="86"/>
      <c r="F14" s="86"/>
      <c r="G14" s="87"/>
      <c r="H14" s="88"/>
    </row>
    <row r="15" spans="5:7" s="80" customFormat="1" ht="15">
      <c r="E15" s="86"/>
      <c r="F15" s="86"/>
      <c r="G15" s="86"/>
    </row>
    <row r="16" spans="2:3" s="80" customFormat="1" ht="15" customHeight="1">
      <c r="B16" s="80" t="s">
        <v>16</v>
      </c>
      <c r="C16" s="201">
        <f>_xlfn.IFERROR((1+C13/C14)^C14-1,"")</f>
        <v>0.10471306744129683</v>
      </c>
    </row>
    <row r="17" spans="11:12" s="89" customFormat="1" ht="12">
      <c r="K17" s="90"/>
      <c r="L17" s="91"/>
    </row>
    <row r="18" spans="2:11" s="92" customFormat="1" ht="15">
      <c r="B18" s="37" t="s">
        <v>1</v>
      </c>
      <c r="C18" s="37"/>
      <c r="D18" s="36"/>
      <c r="E18" s="37"/>
      <c r="F18" s="36"/>
      <c r="G18" s="36"/>
      <c r="H18" s="36"/>
      <c r="I18" s="37"/>
      <c r="J18" s="93"/>
      <c r="K18" s="93"/>
    </row>
    <row r="19" spans="2:8" s="92" customFormat="1" ht="12.75">
      <c r="B19" s="94"/>
      <c r="C19" s="89"/>
      <c r="D19" s="89"/>
      <c r="E19" s="89"/>
      <c r="F19" s="89"/>
      <c r="H19" s="91"/>
    </row>
    <row r="20" spans="2:9" ht="12.75">
      <c r="B20" s="10"/>
      <c r="C20" s="11"/>
      <c r="D20" s="5"/>
      <c r="E20" s="5"/>
      <c r="F20" s="5"/>
      <c r="G20" s="13"/>
      <c r="H20" s="9"/>
      <c r="I20" s="29"/>
    </row>
    <row r="21" spans="2:9" ht="12.75">
      <c r="B21" s="12"/>
      <c r="C21" s="9"/>
      <c r="D21" s="5"/>
      <c r="E21" s="5"/>
      <c r="F21" s="5"/>
      <c r="G21" s="13"/>
      <c r="H21" s="30"/>
      <c r="I21" s="7"/>
    </row>
    <row r="22" spans="2:11" ht="12.75">
      <c r="B22" s="2"/>
      <c r="C22" s="5"/>
      <c r="D22" s="5"/>
      <c r="E22" s="5"/>
      <c r="F22" s="5"/>
      <c r="G22" s="13"/>
      <c r="H22" s="31"/>
      <c r="I22" s="9"/>
      <c r="J22" s="4" t="s">
        <v>1</v>
      </c>
      <c r="K22" s="95">
        <v>0.10471306747217358</v>
      </c>
    </row>
    <row r="23" spans="2:10" s="14" customFormat="1" ht="12.75">
      <c r="B23" s="2"/>
      <c r="C23" s="15"/>
      <c r="D23" s="3"/>
      <c r="E23" s="3"/>
      <c r="F23" s="3"/>
      <c r="G23" s="3"/>
      <c r="H23" s="16"/>
      <c r="I23" s="3"/>
      <c r="J23" s="16"/>
    </row>
    <row r="24" spans="2:11" ht="33.75">
      <c r="B24" s="18"/>
      <c r="C24" s="19" t="s">
        <v>2</v>
      </c>
      <c r="D24" s="20" t="s">
        <v>149</v>
      </c>
      <c r="E24" s="20" t="s">
        <v>150</v>
      </c>
      <c r="F24" s="20" t="s">
        <v>101</v>
      </c>
      <c r="G24" s="20" t="s">
        <v>102</v>
      </c>
      <c r="H24" s="20" t="s">
        <v>0</v>
      </c>
      <c r="I24" s="20" t="s">
        <v>151</v>
      </c>
      <c r="J24" s="21" t="s">
        <v>104</v>
      </c>
      <c r="K24" s="21" t="s">
        <v>1</v>
      </c>
    </row>
    <row r="25" spans="2:11" ht="11.25">
      <c r="B25" s="22" t="s">
        <v>4</v>
      </c>
      <c r="C25" s="22" t="s">
        <v>5</v>
      </c>
      <c r="D25" s="23" t="s">
        <v>6</v>
      </c>
      <c r="E25" s="22" t="s">
        <v>7</v>
      </c>
      <c r="F25" s="22" t="s">
        <v>8</v>
      </c>
      <c r="G25" s="22" t="s">
        <v>9</v>
      </c>
      <c r="H25" s="23" t="s">
        <v>11</v>
      </c>
      <c r="I25" s="23" t="s">
        <v>12</v>
      </c>
      <c r="J25" s="23" t="s">
        <v>13</v>
      </c>
      <c r="K25" s="23" t="s">
        <v>13</v>
      </c>
    </row>
    <row r="26" spans="2:11" ht="11.25">
      <c r="B26" s="96"/>
      <c r="C26" s="97"/>
      <c r="D26" s="267">
        <v>10000</v>
      </c>
      <c r="E26" s="98"/>
      <c r="F26" s="98"/>
      <c r="G26" s="99"/>
      <c r="H26" s="280">
        <v>-10000</v>
      </c>
      <c r="I26" s="284"/>
      <c r="J26" s="285"/>
      <c r="K26" s="100"/>
    </row>
    <row r="27" spans="2:11" ht="11.25">
      <c r="B27" s="24" t="s">
        <v>18</v>
      </c>
      <c r="C27" s="25">
        <f>365/12</f>
        <v>30.416666666666668</v>
      </c>
      <c r="D27" s="268">
        <f aca="true" t="shared" si="0" ref="D27:D62">D26-G27</f>
        <v>10000</v>
      </c>
      <c r="E27" s="271">
        <v>0.1</v>
      </c>
      <c r="F27" s="274">
        <f>E27*((C27-C26)/365)*D26</f>
        <v>83.33333333333334</v>
      </c>
      <c r="G27" s="277"/>
      <c r="H27" s="281">
        <f>G27+F27</f>
        <v>83.33333333333334</v>
      </c>
      <c r="I27" s="286">
        <f aca="true" t="shared" si="1" ref="I27:I62">(1+K27)^(-(C27/365))</f>
        <v>0.9917355371877727</v>
      </c>
      <c r="J27" s="287">
        <f aca="true" t="shared" si="2" ref="J27:J62">I27*H27</f>
        <v>82.64462809898107</v>
      </c>
      <c r="K27" s="26">
        <f aca="true" t="shared" si="3" ref="K27:K62">K$22</f>
        <v>0.10471306747217358</v>
      </c>
    </row>
    <row r="28" spans="2:11" ht="11.25">
      <c r="B28" s="24" t="s">
        <v>19</v>
      </c>
      <c r="C28" s="25">
        <f aca="true" t="shared" si="4" ref="C28:C62">365/12+C27</f>
        <v>60.833333333333336</v>
      </c>
      <c r="D28" s="268">
        <f t="shared" si="0"/>
        <v>10000</v>
      </c>
      <c r="E28" s="271">
        <v>0.1</v>
      </c>
      <c r="F28" s="274">
        <f aca="true" t="shared" si="5" ref="F28:F62">E28*((C28-C27)/365)*D27</f>
        <v>83.33333333333334</v>
      </c>
      <c r="G28" s="277"/>
      <c r="H28" s="281">
        <f aca="true" t="shared" si="6" ref="H28:H62">G28+F28</f>
        <v>83.33333333333334</v>
      </c>
      <c r="I28" s="286">
        <f t="shared" si="1"/>
        <v>0.9835393757211203</v>
      </c>
      <c r="J28" s="287">
        <f t="shared" si="2"/>
        <v>81.9616146434267</v>
      </c>
      <c r="K28" s="26">
        <f t="shared" si="3"/>
        <v>0.10471306747217358</v>
      </c>
    </row>
    <row r="29" spans="2:11" ht="11.25">
      <c r="B29" s="24" t="s">
        <v>20</v>
      </c>
      <c r="C29" s="25">
        <f t="shared" si="4"/>
        <v>91.25</v>
      </c>
      <c r="D29" s="268">
        <f t="shared" si="0"/>
        <v>9166.666666666666</v>
      </c>
      <c r="E29" s="271">
        <v>0.1</v>
      </c>
      <c r="F29" s="274">
        <f t="shared" si="5"/>
        <v>83.33333333333333</v>
      </c>
      <c r="G29" s="277">
        <f>$D$27/12</f>
        <v>833.3333333333334</v>
      </c>
      <c r="H29" s="281">
        <f t="shared" si="6"/>
        <v>916.6666666666667</v>
      </c>
      <c r="I29" s="286">
        <f t="shared" si="1"/>
        <v>0.9754109511261116</v>
      </c>
      <c r="J29" s="287">
        <f t="shared" si="2"/>
        <v>894.1267051989357</v>
      </c>
      <c r="K29" s="26">
        <f t="shared" si="3"/>
        <v>0.10471306747217358</v>
      </c>
    </row>
    <row r="30" spans="2:11" ht="11.25">
      <c r="B30" s="24" t="s">
        <v>21</v>
      </c>
      <c r="C30" s="25">
        <f t="shared" si="4"/>
        <v>121.66666666666667</v>
      </c>
      <c r="D30" s="268">
        <f t="shared" si="0"/>
        <v>9166.666666666666</v>
      </c>
      <c r="E30" s="271">
        <v>0.1</v>
      </c>
      <c r="F30" s="274">
        <f t="shared" si="5"/>
        <v>76.3888888888889</v>
      </c>
      <c r="G30" s="277"/>
      <c r="H30" s="281">
        <f t="shared" si="6"/>
        <v>76.3888888888889</v>
      </c>
      <c r="I30" s="286">
        <f t="shared" si="1"/>
        <v>0.9673497035938908</v>
      </c>
      <c r="J30" s="287">
        <f t="shared" si="2"/>
        <v>73.89476902453333</v>
      </c>
      <c r="K30" s="26">
        <f t="shared" si="3"/>
        <v>0.10471306747217358</v>
      </c>
    </row>
    <row r="31" spans="2:11" ht="11.25">
      <c r="B31" s="24" t="s">
        <v>22</v>
      </c>
      <c r="C31" s="25">
        <f t="shared" si="4"/>
        <v>152.08333333333334</v>
      </c>
      <c r="D31" s="268">
        <f t="shared" si="0"/>
        <v>9166.666666666666</v>
      </c>
      <c r="E31" s="271">
        <v>0.1</v>
      </c>
      <c r="F31" s="274">
        <f t="shared" si="5"/>
        <v>76.3888888888889</v>
      </c>
      <c r="G31" s="277"/>
      <c r="H31" s="281">
        <f t="shared" si="6"/>
        <v>76.3888888888889</v>
      </c>
      <c r="I31" s="286">
        <f t="shared" si="1"/>
        <v>0.95935507794212</v>
      </c>
      <c r="J31" s="287">
        <f t="shared" si="2"/>
        <v>73.28406845391196</v>
      </c>
      <c r="K31" s="26">
        <f t="shared" si="3"/>
        <v>0.10471306747217358</v>
      </c>
    </row>
    <row r="32" spans="2:11" ht="11.25">
      <c r="B32" s="24" t="s">
        <v>23</v>
      </c>
      <c r="C32" s="25">
        <f t="shared" si="4"/>
        <v>182.5</v>
      </c>
      <c r="D32" s="268">
        <f t="shared" si="0"/>
        <v>8333.333333333332</v>
      </c>
      <c r="E32" s="271">
        <v>0.1</v>
      </c>
      <c r="F32" s="274">
        <f t="shared" si="5"/>
        <v>76.38888888888886</v>
      </c>
      <c r="G32" s="277">
        <f>$D$27/12</f>
        <v>833.3333333333334</v>
      </c>
      <c r="H32" s="281">
        <f t="shared" si="6"/>
        <v>909.7222222222222</v>
      </c>
      <c r="I32" s="286">
        <f t="shared" si="1"/>
        <v>0.9514265235767461</v>
      </c>
      <c r="J32" s="287">
        <f t="shared" si="2"/>
        <v>865.5338513094009</v>
      </c>
      <c r="K32" s="26">
        <f t="shared" si="3"/>
        <v>0.10471306747217358</v>
      </c>
    </row>
    <row r="33" spans="2:11" ht="11.25">
      <c r="B33" s="24" t="s">
        <v>24</v>
      </c>
      <c r="C33" s="25">
        <f t="shared" si="4"/>
        <v>212.91666666666666</v>
      </c>
      <c r="D33" s="268">
        <f t="shared" si="0"/>
        <v>8333.333333333332</v>
      </c>
      <c r="E33" s="271">
        <v>0.1</v>
      </c>
      <c r="F33" s="274">
        <f t="shared" si="5"/>
        <v>69.4444444444444</v>
      </c>
      <c r="G33" s="277"/>
      <c r="H33" s="281">
        <f t="shared" si="6"/>
        <v>69.4444444444444</v>
      </c>
      <c r="I33" s="286">
        <f t="shared" si="1"/>
        <v>0.9435634944540794</v>
      </c>
      <c r="J33" s="287">
        <f t="shared" si="2"/>
        <v>65.52524267042214</v>
      </c>
      <c r="K33" s="26">
        <f t="shared" si="3"/>
        <v>0.10471306747217358</v>
      </c>
    </row>
    <row r="34" spans="2:11" ht="11.25">
      <c r="B34" s="24" t="s">
        <v>25</v>
      </c>
      <c r="C34" s="25">
        <f t="shared" si="4"/>
        <v>243.33333333333331</v>
      </c>
      <c r="D34" s="268">
        <f t="shared" si="0"/>
        <v>8333.333333333332</v>
      </c>
      <c r="E34" s="271">
        <v>0.1</v>
      </c>
      <c r="F34" s="274">
        <f t="shared" si="5"/>
        <v>69.4444444444444</v>
      </c>
      <c r="G34" s="277"/>
      <c r="H34" s="281">
        <f t="shared" si="6"/>
        <v>69.4444444444444</v>
      </c>
      <c r="I34" s="286">
        <f t="shared" si="1"/>
        <v>0.9357654490431884</v>
      </c>
      <c r="J34" s="287">
        <f t="shared" si="2"/>
        <v>64.98371173911026</v>
      </c>
      <c r="K34" s="26">
        <f t="shared" si="3"/>
        <v>0.10471306747217358</v>
      </c>
    </row>
    <row r="35" spans="2:11" ht="11.25">
      <c r="B35" s="24" t="s">
        <v>26</v>
      </c>
      <c r="C35" s="25">
        <f t="shared" si="4"/>
        <v>273.75</v>
      </c>
      <c r="D35" s="268">
        <f t="shared" si="0"/>
        <v>7499.999999999999</v>
      </c>
      <c r="E35" s="271">
        <v>0.1</v>
      </c>
      <c r="F35" s="274">
        <f t="shared" si="5"/>
        <v>69.44444444444447</v>
      </c>
      <c r="G35" s="277">
        <f>$D$27/12</f>
        <v>833.3333333333334</v>
      </c>
      <c r="H35" s="281">
        <f t="shared" si="6"/>
        <v>902.7777777777778</v>
      </c>
      <c r="I35" s="286">
        <f t="shared" si="1"/>
        <v>0.9280318502886038</v>
      </c>
      <c r="J35" s="287">
        <f t="shared" si="2"/>
        <v>837.8065315105451</v>
      </c>
      <c r="K35" s="26">
        <f t="shared" si="3"/>
        <v>0.10471306747217358</v>
      </c>
    </row>
    <row r="36" spans="2:11" ht="11.25">
      <c r="B36" s="24" t="s">
        <v>27</v>
      </c>
      <c r="C36" s="25">
        <f t="shared" si="4"/>
        <v>304.1666666666667</v>
      </c>
      <c r="D36" s="268">
        <f t="shared" si="0"/>
        <v>7499.999999999999</v>
      </c>
      <c r="E36" s="271">
        <v>0.1</v>
      </c>
      <c r="F36" s="274">
        <f t="shared" si="5"/>
        <v>62.50000000000003</v>
      </c>
      <c r="G36" s="277"/>
      <c r="H36" s="281">
        <f t="shared" si="6"/>
        <v>62.50000000000003</v>
      </c>
      <c r="I36" s="286">
        <f t="shared" si="1"/>
        <v>0.9203621655733312</v>
      </c>
      <c r="J36" s="287">
        <f t="shared" si="2"/>
        <v>57.522635348333225</v>
      </c>
      <c r="K36" s="26">
        <f t="shared" si="3"/>
        <v>0.10471306747217358</v>
      </c>
    </row>
    <row r="37" spans="2:11" ht="11.25">
      <c r="B37" s="24" t="s">
        <v>28</v>
      </c>
      <c r="C37" s="25">
        <f t="shared" si="4"/>
        <v>334.58333333333337</v>
      </c>
      <c r="D37" s="268">
        <f t="shared" si="0"/>
        <v>7499.999999999999</v>
      </c>
      <c r="E37" s="271">
        <v>0.1</v>
      </c>
      <c r="F37" s="274">
        <f t="shared" si="5"/>
        <v>62.50000000000003</v>
      </c>
      <c r="G37" s="277"/>
      <c r="H37" s="281">
        <f t="shared" si="6"/>
        <v>62.50000000000003</v>
      </c>
      <c r="I37" s="286">
        <f t="shared" si="1"/>
        <v>0.9127558666821695</v>
      </c>
      <c r="J37" s="287">
        <f t="shared" si="2"/>
        <v>57.04724166763562</v>
      </c>
      <c r="K37" s="26">
        <f t="shared" si="3"/>
        <v>0.10471306747217358</v>
      </c>
    </row>
    <row r="38" spans="2:11" ht="10.5" customHeight="1">
      <c r="B38" s="101" t="s">
        <v>29</v>
      </c>
      <c r="C38" s="102">
        <f t="shared" si="4"/>
        <v>365.00000000000006</v>
      </c>
      <c r="D38" s="269">
        <f t="shared" si="0"/>
        <v>6666.666666666666</v>
      </c>
      <c r="E38" s="272">
        <v>0.1</v>
      </c>
      <c r="F38" s="275">
        <f t="shared" si="5"/>
        <v>62.50000000000003</v>
      </c>
      <c r="G38" s="278">
        <f>$D$27/12</f>
        <v>833.3333333333334</v>
      </c>
      <c r="H38" s="282">
        <f t="shared" si="6"/>
        <v>895.8333333333334</v>
      </c>
      <c r="I38" s="288">
        <f t="shared" si="1"/>
        <v>0.9052124297653324</v>
      </c>
      <c r="J38" s="289">
        <f t="shared" si="2"/>
        <v>810.9194683314437</v>
      </c>
      <c r="K38" s="103">
        <f t="shared" si="3"/>
        <v>0.10471306747217358</v>
      </c>
    </row>
    <row r="39" spans="2:11" ht="10.5" customHeight="1">
      <c r="B39" s="24" t="s">
        <v>30</v>
      </c>
      <c r="C39" s="25">
        <f t="shared" si="4"/>
        <v>395.41666666666674</v>
      </c>
      <c r="D39" s="268">
        <f t="shared" si="0"/>
        <v>6666.666666666666</v>
      </c>
      <c r="E39" s="271">
        <v>0.1</v>
      </c>
      <c r="F39" s="274">
        <f t="shared" si="5"/>
        <v>55.555555555555586</v>
      </c>
      <c r="G39" s="277"/>
      <c r="H39" s="281">
        <f t="shared" si="6"/>
        <v>55.555555555555586</v>
      </c>
      <c r="I39" s="286">
        <f t="shared" si="1"/>
        <v>0.8977313353023709</v>
      </c>
      <c r="J39" s="287">
        <f t="shared" si="2"/>
        <v>49.873963072353966</v>
      </c>
      <c r="K39" s="26">
        <f t="shared" si="3"/>
        <v>0.10471306747217358</v>
      </c>
    </row>
    <row r="40" spans="2:11" ht="10.5" customHeight="1">
      <c r="B40" s="24" t="s">
        <v>31</v>
      </c>
      <c r="C40" s="25">
        <f t="shared" si="4"/>
        <v>425.8333333333334</v>
      </c>
      <c r="D40" s="268">
        <f t="shared" si="0"/>
        <v>6666.666666666666</v>
      </c>
      <c r="E40" s="271">
        <v>0.1</v>
      </c>
      <c r="F40" s="274">
        <f t="shared" si="5"/>
        <v>55.555555555555586</v>
      </c>
      <c r="G40" s="277"/>
      <c r="H40" s="281">
        <f t="shared" si="6"/>
        <v>55.555555555555586</v>
      </c>
      <c r="I40" s="286">
        <f t="shared" si="1"/>
        <v>0.8903120680663934</v>
      </c>
      <c r="J40" s="287">
        <f t="shared" si="2"/>
        <v>49.4617815592441</v>
      </c>
      <c r="K40" s="26">
        <f t="shared" si="3"/>
        <v>0.10471306747217358</v>
      </c>
    </row>
    <row r="41" spans="2:11" ht="10.5" customHeight="1">
      <c r="B41" s="24" t="s">
        <v>32</v>
      </c>
      <c r="C41" s="25">
        <f t="shared" si="4"/>
        <v>456.2500000000001</v>
      </c>
      <c r="D41" s="268">
        <f t="shared" si="0"/>
        <v>5833.333333333333</v>
      </c>
      <c r="E41" s="271">
        <v>0.1</v>
      </c>
      <c r="F41" s="274">
        <f t="shared" si="5"/>
        <v>55.555555555555586</v>
      </c>
      <c r="G41" s="277">
        <f>$D$27/12</f>
        <v>833.3333333333334</v>
      </c>
      <c r="H41" s="281">
        <f t="shared" si="6"/>
        <v>888.8888888888889</v>
      </c>
      <c r="I41" s="286">
        <f t="shared" si="1"/>
        <v>0.8829541170885815</v>
      </c>
      <c r="J41" s="287">
        <f t="shared" si="2"/>
        <v>784.8481040787392</v>
      </c>
      <c r="K41" s="26">
        <f t="shared" si="3"/>
        <v>0.10471306747217358</v>
      </c>
    </row>
    <row r="42" spans="2:11" ht="10.5" customHeight="1">
      <c r="B42" s="24" t="s">
        <v>33</v>
      </c>
      <c r="C42" s="25">
        <f t="shared" si="4"/>
        <v>486.6666666666668</v>
      </c>
      <c r="D42" s="268">
        <f t="shared" si="0"/>
        <v>5833.333333333333</v>
      </c>
      <c r="E42" s="271">
        <v>0.1</v>
      </c>
      <c r="F42" s="274">
        <f t="shared" si="5"/>
        <v>48.611111111111136</v>
      </c>
      <c r="G42" s="277"/>
      <c r="H42" s="281">
        <f t="shared" si="6"/>
        <v>48.611111111111136</v>
      </c>
      <c r="I42" s="286">
        <f t="shared" si="1"/>
        <v>0.875656975623</v>
      </c>
      <c r="J42" s="287">
        <f t="shared" si="2"/>
        <v>42.56665853722919</v>
      </c>
      <c r="K42" s="26">
        <f t="shared" si="3"/>
        <v>0.10471306747217358</v>
      </c>
    </row>
    <row r="43" spans="2:11" ht="10.5" customHeight="1">
      <c r="B43" s="24" t="s">
        <v>34</v>
      </c>
      <c r="C43" s="25">
        <f t="shared" si="4"/>
        <v>517.0833333333335</v>
      </c>
      <c r="D43" s="268">
        <f t="shared" si="0"/>
        <v>5833.333333333333</v>
      </c>
      <c r="E43" s="271">
        <v>0.1</v>
      </c>
      <c r="F43" s="274">
        <f t="shared" si="5"/>
        <v>48.611111111111136</v>
      </c>
      <c r="G43" s="277"/>
      <c r="H43" s="281">
        <f t="shared" si="6"/>
        <v>48.611111111111136</v>
      </c>
      <c r="I43" s="286">
        <f t="shared" si="1"/>
        <v>0.8684201411116963</v>
      </c>
      <c r="J43" s="287">
        <f t="shared" si="2"/>
        <v>42.21486797070748</v>
      </c>
      <c r="K43" s="26">
        <f t="shared" si="3"/>
        <v>0.10471306747217358</v>
      </c>
    </row>
    <row r="44" spans="2:11" ht="10.5" customHeight="1">
      <c r="B44" s="24" t="s">
        <v>35</v>
      </c>
      <c r="C44" s="25">
        <f t="shared" si="4"/>
        <v>547.5000000000001</v>
      </c>
      <c r="D44" s="268">
        <f t="shared" si="0"/>
        <v>5000</v>
      </c>
      <c r="E44" s="271">
        <v>0.1</v>
      </c>
      <c r="F44" s="274">
        <f t="shared" si="5"/>
        <v>48.61111111111105</v>
      </c>
      <c r="G44" s="277">
        <f>$D$27/12</f>
        <v>833.3333333333334</v>
      </c>
      <c r="H44" s="281">
        <f t="shared" si="6"/>
        <v>881.9444444444445</v>
      </c>
      <c r="I44" s="286">
        <f t="shared" si="1"/>
        <v>0.8612431151500896</v>
      </c>
      <c r="J44" s="287">
        <f t="shared" si="2"/>
        <v>759.5685807226484</v>
      </c>
      <c r="K44" s="26">
        <f t="shared" si="3"/>
        <v>0.10471306747217358</v>
      </c>
    </row>
    <row r="45" spans="2:11" ht="10.5" customHeight="1">
      <c r="B45" s="24" t="s">
        <v>36</v>
      </c>
      <c r="C45" s="25">
        <f t="shared" si="4"/>
        <v>577.9166666666667</v>
      </c>
      <c r="D45" s="268">
        <f t="shared" si="0"/>
        <v>5000</v>
      </c>
      <c r="E45" s="271">
        <v>0.1</v>
      </c>
      <c r="F45" s="274">
        <f t="shared" si="5"/>
        <v>41.666666666666615</v>
      </c>
      <c r="G45" s="277"/>
      <c r="H45" s="281">
        <f t="shared" si="6"/>
        <v>41.666666666666615</v>
      </c>
      <c r="I45" s="286">
        <f t="shared" si="1"/>
        <v>0.854125403452645</v>
      </c>
      <c r="J45" s="287">
        <f t="shared" si="2"/>
        <v>35.588558477193494</v>
      </c>
      <c r="K45" s="26">
        <f t="shared" si="3"/>
        <v>0.10471306747217358</v>
      </c>
    </row>
    <row r="46" spans="2:11" ht="10.5" customHeight="1">
      <c r="B46" s="24" t="s">
        <v>37</v>
      </c>
      <c r="C46" s="25">
        <f t="shared" si="4"/>
        <v>608.3333333333334</v>
      </c>
      <c r="D46" s="268">
        <f t="shared" si="0"/>
        <v>5000</v>
      </c>
      <c r="E46" s="271">
        <v>0.1</v>
      </c>
      <c r="F46" s="274">
        <f t="shared" si="5"/>
        <v>41.666666666666615</v>
      </c>
      <c r="G46" s="277"/>
      <c r="H46" s="281">
        <f t="shared" si="6"/>
        <v>41.666666666666615</v>
      </c>
      <c r="I46" s="286">
        <f t="shared" si="1"/>
        <v>0.847066515818832</v>
      </c>
      <c r="J46" s="287">
        <f t="shared" si="2"/>
        <v>35.29443815911795</v>
      </c>
      <c r="K46" s="26">
        <f t="shared" si="3"/>
        <v>0.10471306747217358</v>
      </c>
    </row>
    <row r="47" spans="2:11" ht="10.5" customHeight="1">
      <c r="B47" s="24" t="s">
        <v>38</v>
      </c>
      <c r="C47" s="25">
        <f t="shared" si="4"/>
        <v>638.75</v>
      </c>
      <c r="D47" s="268">
        <f t="shared" si="0"/>
        <v>4166.666666666667</v>
      </c>
      <c r="E47" s="271">
        <v>0.1</v>
      </c>
      <c r="F47" s="274">
        <f t="shared" si="5"/>
        <v>41.666666666666615</v>
      </c>
      <c r="G47" s="277">
        <f>$D$27/12</f>
        <v>833.3333333333334</v>
      </c>
      <c r="H47" s="281">
        <f t="shared" si="6"/>
        <v>875</v>
      </c>
      <c r="I47" s="286">
        <f t="shared" si="1"/>
        <v>0.8400659660993643</v>
      </c>
      <c r="J47" s="287">
        <f t="shared" si="2"/>
        <v>735.0577203369438</v>
      </c>
      <c r="K47" s="26">
        <f t="shared" si="3"/>
        <v>0.10471306747217358</v>
      </c>
    </row>
    <row r="48" spans="2:11" ht="10.5" customHeight="1">
      <c r="B48" s="24" t="s">
        <v>39</v>
      </c>
      <c r="C48" s="25">
        <f t="shared" si="4"/>
        <v>669.1666666666666</v>
      </c>
      <c r="D48" s="268">
        <f t="shared" si="0"/>
        <v>4166.666666666667</v>
      </c>
      <c r="E48" s="271">
        <v>0.1</v>
      </c>
      <c r="F48" s="274">
        <f t="shared" si="5"/>
        <v>34.72222222222218</v>
      </c>
      <c r="G48" s="277"/>
      <c r="H48" s="281">
        <f t="shared" si="6"/>
        <v>34.72222222222218</v>
      </c>
      <c r="I48" s="286">
        <f t="shared" si="1"/>
        <v>0.8331232721627184</v>
      </c>
      <c r="J48" s="287">
        <f t="shared" si="2"/>
        <v>28.927891394538797</v>
      </c>
      <c r="K48" s="26">
        <f t="shared" si="3"/>
        <v>0.10471306747217358</v>
      </c>
    </row>
    <row r="49" spans="2:11" ht="10.5" customHeight="1">
      <c r="B49" s="24" t="s">
        <v>40</v>
      </c>
      <c r="C49" s="25">
        <f t="shared" si="4"/>
        <v>699.5833333333333</v>
      </c>
      <c r="D49" s="268">
        <f t="shared" si="0"/>
        <v>4166.666666666667</v>
      </c>
      <c r="E49" s="271">
        <v>0.1</v>
      </c>
      <c r="F49" s="274">
        <f t="shared" si="5"/>
        <v>34.72222222222218</v>
      </c>
      <c r="G49" s="277"/>
      <c r="H49" s="281">
        <f t="shared" si="6"/>
        <v>34.72222222222218</v>
      </c>
      <c r="I49" s="286">
        <f t="shared" si="1"/>
        <v>0.8262379558619286</v>
      </c>
      <c r="J49" s="287">
        <f t="shared" si="2"/>
        <v>28.688817911872484</v>
      </c>
      <c r="K49" s="26">
        <f t="shared" si="3"/>
        <v>0.10471306747217358</v>
      </c>
    </row>
    <row r="50" spans="2:11" ht="10.5" customHeight="1">
      <c r="B50" s="101" t="s">
        <v>41</v>
      </c>
      <c r="C50" s="102">
        <f t="shared" si="4"/>
        <v>729.9999999999999</v>
      </c>
      <c r="D50" s="269">
        <f t="shared" si="0"/>
        <v>3333.3333333333335</v>
      </c>
      <c r="E50" s="272">
        <v>0.1</v>
      </c>
      <c r="F50" s="275">
        <f t="shared" si="5"/>
        <v>34.72222222222218</v>
      </c>
      <c r="G50" s="278">
        <f>$D$27/12</f>
        <v>833.3333333333334</v>
      </c>
      <c r="H50" s="282">
        <f t="shared" si="6"/>
        <v>868.0555555555555</v>
      </c>
      <c r="I50" s="288">
        <f t="shared" si="1"/>
        <v>0.8194095430016569</v>
      </c>
      <c r="J50" s="289">
        <f t="shared" si="2"/>
        <v>711.2930060778272</v>
      </c>
      <c r="K50" s="103">
        <f t="shared" si="3"/>
        <v>0.10471306747217358</v>
      </c>
    </row>
    <row r="51" spans="2:11" ht="10.5" customHeight="1">
      <c r="B51" s="24" t="s">
        <v>42</v>
      </c>
      <c r="C51" s="25">
        <f t="shared" si="4"/>
        <v>760.4166666666665</v>
      </c>
      <c r="D51" s="268">
        <f t="shared" si="0"/>
        <v>3333.3333333333335</v>
      </c>
      <c r="E51" s="271">
        <v>0.1</v>
      </c>
      <c r="F51" s="274">
        <f t="shared" si="5"/>
        <v>27.777777777777743</v>
      </c>
      <c r="G51" s="277"/>
      <c r="H51" s="281">
        <f t="shared" si="6"/>
        <v>27.777777777777743</v>
      </c>
      <c r="I51" s="286">
        <f t="shared" si="1"/>
        <v>0.8126375633055356</v>
      </c>
      <c r="J51" s="287">
        <f t="shared" si="2"/>
        <v>22.573265647375962</v>
      </c>
      <c r="K51" s="26">
        <f t="shared" si="3"/>
        <v>0.10471306747217358</v>
      </c>
    </row>
    <row r="52" spans="2:11" ht="10.5" customHeight="1">
      <c r="B52" s="24" t="s">
        <v>43</v>
      </c>
      <c r="C52" s="25">
        <f t="shared" si="4"/>
        <v>790.8333333333331</v>
      </c>
      <c r="D52" s="268">
        <f t="shared" si="0"/>
        <v>3333.3333333333335</v>
      </c>
      <c r="E52" s="271">
        <v>0.1</v>
      </c>
      <c r="F52" s="274">
        <f t="shared" si="5"/>
        <v>27.777777777777743</v>
      </c>
      <c r="G52" s="277"/>
      <c r="H52" s="281">
        <f t="shared" si="6"/>
        <v>27.777777777777743</v>
      </c>
      <c r="I52" s="286">
        <f t="shared" si="1"/>
        <v>0.8059215503837782</v>
      </c>
      <c r="J52" s="287">
        <f t="shared" si="2"/>
        <v>22.3867097328827</v>
      </c>
      <c r="K52" s="26">
        <f t="shared" si="3"/>
        <v>0.10471306747217358</v>
      </c>
    </row>
    <row r="53" spans="2:11" ht="10.5" customHeight="1">
      <c r="B53" s="24" t="s">
        <v>44</v>
      </c>
      <c r="C53" s="25">
        <f t="shared" si="4"/>
        <v>821.2499999999998</v>
      </c>
      <c r="D53" s="268">
        <f t="shared" si="0"/>
        <v>2500</v>
      </c>
      <c r="E53" s="271">
        <v>0.1</v>
      </c>
      <c r="F53" s="274">
        <f t="shared" si="5"/>
        <v>27.777777777777743</v>
      </c>
      <c r="G53" s="277">
        <f>$D$27/12</f>
        <v>833.3333333333334</v>
      </c>
      <c r="H53" s="281">
        <f t="shared" si="6"/>
        <v>861.1111111111111</v>
      </c>
      <c r="I53" s="286">
        <f t="shared" si="1"/>
        <v>0.7992610417010589</v>
      </c>
      <c r="J53" s="287">
        <f t="shared" si="2"/>
        <v>688.252563687023</v>
      </c>
      <c r="K53" s="26">
        <f t="shared" si="3"/>
        <v>0.10471306747217358</v>
      </c>
    </row>
    <row r="54" spans="2:11" ht="10.5" customHeight="1">
      <c r="B54" s="24" t="s">
        <v>45</v>
      </c>
      <c r="C54" s="25">
        <f t="shared" si="4"/>
        <v>851.6666666666664</v>
      </c>
      <c r="D54" s="268">
        <f t="shared" si="0"/>
        <v>2500</v>
      </c>
      <c r="E54" s="271">
        <v>0.1</v>
      </c>
      <c r="F54" s="274">
        <f t="shared" si="5"/>
        <v>20.833333333333307</v>
      </c>
      <c r="G54" s="277"/>
      <c r="H54" s="281">
        <f t="shared" si="6"/>
        <v>20.833333333333307</v>
      </c>
      <c r="I54" s="286">
        <f t="shared" si="1"/>
        <v>0.7926555785446585</v>
      </c>
      <c r="J54" s="287">
        <f t="shared" si="2"/>
        <v>16.513657886347033</v>
      </c>
      <c r="K54" s="26">
        <f t="shared" si="3"/>
        <v>0.10471306747217358</v>
      </c>
    </row>
    <row r="55" spans="2:11" ht="10.5" customHeight="1">
      <c r="B55" s="24" t="s">
        <v>46</v>
      </c>
      <c r="C55" s="25">
        <f t="shared" si="4"/>
        <v>882.083333333333</v>
      </c>
      <c r="D55" s="268">
        <f t="shared" si="0"/>
        <v>2500</v>
      </c>
      <c r="E55" s="271">
        <v>0.1</v>
      </c>
      <c r="F55" s="274">
        <f t="shared" si="5"/>
        <v>20.833333333333307</v>
      </c>
      <c r="G55" s="277"/>
      <c r="H55" s="281">
        <f t="shared" si="6"/>
        <v>20.833333333333307</v>
      </c>
      <c r="I55" s="286">
        <f t="shared" si="1"/>
        <v>0.7861047059928717</v>
      </c>
      <c r="J55" s="287">
        <f t="shared" si="2"/>
        <v>16.377181374851475</v>
      </c>
      <c r="K55" s="26">
        <f t="shared" si="3"/>
        <v>0.10471306747217358</v>
      </c>
    </row>
    <row r="56" spans="2:11" ht="10.5" customHeight="1">
      <c r="B56" s="24" t="s">
        <v>47</v>
      </c>
      <c r="C56" s="25">
        <f t="shared" si="4"/>
        <v>912.4999999999997</v>
      </c>
      <c r="D56" s="268">
        <f t="shared" si="0"/>
        <v>1666.6666666666665</v>
      </c>
      <c r="E56" s="271">
        <v>0.1</v>
      </c>
      <c r="F56" s="274">
        <f t="shared" si="5"/>
        <v>20.833333333333307</v>
      </c>
      <c r="G56" s="277">
        <f>$D$27/12</f>
        <v>833.3333333333334</v>
      </c>
      <c r="H56" s="281">
        <f t="shared" si="6"/>
        <v>854.1666666666666</v>
      </c>
      <c r="I56" s="286">
        <f t="shared" si="1"/>
        <v>0.7796079728836768</v>
      </c>
      <c r="J56" s="287">
        <f t="shared" si="2"/>
        <v>665.9151435048072</v>
      </c>
      <c r="K56" s="26">
        <f t="shared" si="3"/>
        <v>0.10471306747217358</v>
      </c>
    </row>
    <row r="57" spans="2:11" ht="10.5" customHeight="1">
      <c r="B57" s="24" t="s">
        <v>48</v>
      </c>
      <c r="C57" s="25">
        <f t="shared" si="4"/>
        <v>942.9166666666663</v>
      </c>
      <c r="D57" s="268">
        <f t="shared" si="0"/>
        <v>1666.6666666666665</v>
      </c>
      <c r="E57" s="271">
        <v>0.1</v>
      </c>
      <c r="F57" s="274">
        <f t="shared" si="5"/>
        <v>13.88888888888887</v>
      </c>
      <c r="G57" s="277"/>
      <c r="H57" s="281">
        <f t="shared" si="6"/>
        <v>13.88888888888887</v>
      </c>
      <c r="I57" s="286">
        <f t="shared" si="1"/>
        <v>0.7731649317836637</v>
      </c>
      <c r="J57" s="287">
        <f t="shared" si="2"/>
        <v>10.738401830328648</v>
      </c>
      <c r="K57" s="26">
        <f t="shared" si="3"/>
        <v>0.10471306747217358</v>
      </c>
    </row>
    <row r="58" spans="2:11" ht="10.5" customHeight="1">
      <c r="B58" s="24" t="s">
        <v>49</v>
      </c>
      <c r="C58" s="25">
        <f t="shared" si="4"/>
        <v>973.3333333333329</v>
      </c>
      <c r="D58" s="268">
        <f t="shared" si="0"/>
        <v>1666.6666666666665</v>
      </c>
      <c r="E58" s="271">
        <v>0.1</v>
      </c>
      <c r="F58" s="274">
        <f t="shared" si="5"/>
        <v>13.88888888888887</v>
      </c>
      <c r="G58" s="277"/>
      <c r="H58" s="281">
        <f t="shared" si="6"/>
        <v>13.88888888888887</v>
      </c>
      <c r="I58" s="286">
        <f t="shared" si="1"/>
        <v>0.7667751389572194</v>
      </c>
      <c r="J58" s="287">
        <f t="shared" si="2"/>
        <v>10.649654707739144</v>
      </c>
      <c r="K58" s="26">
        <f t="shared" si="3"/>
        <v>0.10471306747217358</v>
      </c>
    </row>
    <row r="59" spans="2:11" ht="10.5" customHeight="1">
      <c r="B59" s="24" t="s">
        <v>50</v>
      </c>
      <c r="C59" s="25">
        <f t="shared" si="4"/>
        <v>1003.7499999999995</v>
      </c>
      <c r="D59" s="268">
        <f t="shared" si="0"/>
        <v>833.3333333333331</v>
      </c>
      <c r="E59" s="271">
        <v>0.1</v>
      </c>
      <c r="F59" s="274">
        <f t="shared" si="5"/>
        <v>13.88888888888887</v>
      </c>
      <c r="G59" s="277">
        <f>$D$27/12</f>
        <v>833.3333333333334</v>
      </c>
      <c r="H59" s="281">
        <f t="shared" si="6"/>
        <v>847.2222222222223</v>
      </c>
      <c r="I59" s="286">
        <f t="shared" si="1"/>
        <v>0.7604381543359671</v>
      </c>
      <c r="J59" s="287">
        <f t="shared" si="2"/>
        <v>644.2601029790833</v>
      </c>
      <c r="K59" s="26">
        <f t="shared" si="3"/>
        <v>0.10471306747217358</v>
      </c>
    </row>
    <row r="60" spans="2:11" ht="10.5" customHeight="1">
      <c r="B60" s="24" t="s">
        <v>51</v>
      </c>
      <c r="C60" s="25">
        <f t="shared" si="4"/>
        <v>1034.1666666666663</v>
      </c>
      <c r="D60" s="268">
        <f t="shared" si="0"/>
        <v>833.3333333333331</v>
      </c>
      <c r="E60" s="271">
        <v>0.1</v>
      </c>
      <c r="F60" s="274">
        <f t="shared" si="5"/>
        <v>6.94444444444446</v>
      </c>
      <c r="G60" s="277"/>
      <c r="H60" s="281">
        <f t="shared" si="6"/>
        <v>6.94444444444446</v>
      </c>
      <c r="I60" s="286">
        <f t="shared" si="1"/>
        <v>0.7541535414884588</v>
      </c>
      <c r="J60" s="287">
        <f t="shared" si="2"/>
        <v>5.237177371447642</v>
      </c>
      <c r="K60" s="26">
        <f t="shared" si="3"/>
        <v>0.10471306747217358</v>
      </c>
    </row>
    <row r="61" spans="2:11" ht="10.5" customHeight="1">
      <c r="B61" s="24" t="s">
        <v>52</v>
      </c>
      <c r="C61" s="25">
        <f t="shared" si="4"/>
        <v>1064.583333333333</v>
      </c>
      <c r="D61" s="268">
        <f t="shared" si="0"/>
        <v>833.3333333333331</v>
      </c>
      <c r="E61" s="271">
        <v>0.1</v>
      </c>
      <c r="F61" s="274">
        <f t="shared" si="5"/>
        <v>6.94444444444446</v>
      </c>
      <c r="G61" s="277"/>
      <c r="H61" s="281">
        <f t="shared" si="6"/>
        <v>6.94444444444446</v>
      </c>
      <c r="I61" s="286">
        <f t="shared" si="1"/>
        <v>0.747920867590118</v>
      </c>
      <c r="J61" s="287">
        <f t="shared" si="2"/>
        <v>5.193894913820276</v>
      </c>
      <c r="K61" s="26">
        <f t="shared" si="3"/>
        <v>0.10471306747217358</v>
      </c>
    </row>
    <row r="62" spans="2:11" ht="10.5" customHeight="1">
      <c r="B62" s="104" t="s">
        <v>53</v>
      </c>
      <c r="C62" s="105">
        <f t="shared" si="4"/>
        <v>1094.9999999999998</v>
      </c>
      <c r="D62" s="270">
        <f t="shared" si="0"/>
        <v>0</v>
      </c>
      <c r="E62" s="273">
        <v>0.1</v>
      </c>
      <c r="F62" s="276">
        <f t="shared" si="5"/>
        <v>6.94444444444446</v>
      </c>
      <c r="G62" s="279">
        <f>$D$27/12</f>
        <v>833.3333333333334</v>
      </c>
      <c r="H62" s="283">
        <f t="shared" si="6"/>
        <v>840.2777777777778</v>
      </c>
      <c r="I62" s="290">
        <f t="shared" si="1"/>
        <v>0.7417397033934306</v>
      </c>
      <c r="J62" s="291">
        <f t="shared" si="2"/>
        <v>623.26738965698</v>
      </c>
      <c r="K62" s="43">
        <f t="shared" si="3"/>
        <v>0.10471306747217358</v>
      </c>
    </row>
    <row r="63" spans="2:11" ht="12" thickBot="1">
      <c r="B63" s="220"/>
      <c r="C63" s="220"/>
      <c r="D63" s="220"/>
      <c r="E63" s="220"/>
      <c r="F63" s="220"/>
      <c r="G63" s="220"/>
      <c r="H63" s="220"/>
      <c r="I63" s="292"/>
      <c r="J63" s="220"/>
      <c r="K63" s="220"/>
    </row>
    <row r="64" spans="2:11" ht="12" thickBot="1">
      <c r="B64" s="293"/>
      <c r="C64" s="293"/>
      <c r="D64" s="293"/>
      <c r="E64" s="294" t="s">
        <v>54</v>
      </c>
      <c r="F64" s="295">
        <f>SUM(F27:F62)</f>
        <v>1624.9999999999995</v>
      </c>
      <c r="G64" s="295">
        <f>SUM(G27:G62)</f>
        <v>10000</v>
      </c>
      <c r="H64" s="296"/>
      <c r="I64" s="297" t="s">
        <v>55</v>
      </c>
      <c r="J64" s="300">
        <f>SUM(J27:J62)</f>
        <v>9999.999999587782</v>
      </c>
      <c r="K64" s="223"/>
    </row>
    <row r="65" spans="2:10" ht="11.25">
      <c r="B65" s="7"/>
      <c r="C65" s="7"/>
      <c r="D65" s="7"/>
      <c r="E65" s="7"/>
      <c r="F65" s="27"/>
      <c r="G65" s="27"/>
      <c r="H65" s="27"/>
      <c r="I65" s="28"/>
      <c r="J65" s="27"/>
    </row>
  </sheetData>
  <sheetProtection/>
  <mergeCells count="3">
    <mergeCell ref="B2:K2"/>
    <mergeCell ref="B3:I3"/>
    <mergeCell ref="B5:F5"/>
  </mergeCells>
  <printOptions/>
  <pageMargins left="0.75" right="0.75" top="1" bottom="1" header="0.5" footer="0.5"/>
  <pageSetup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L82"/>
  <sheetViews>
    <sheetView zoomScaleSheetLayoutView="100" workbookViewId="0" topLeftCell="A1">
      <selection activeCell="D9" sqref="D9"/>
    </sheetView>
  </sheetViews>
  <sheetFormatPr defaultColWidth="0" defaultRowHeight="12.75" zeroHeight="1"/>
  <cols>
    <col min="1" max="1" width="5.7109375" style="4" customWidth="1"/>
    <col min="2" max="2" width="11.28125" style="4" customWidth="1"/>
    <col min="3" max="4" width="11.140625" style="4" customWidth="1"/>
    <col min="5" max="5" width="7.7109375" style="4" customWidth="1"/>
    <col min="6" max="6" width="10.00390625" style="4" customWidth="1"/>
    <col min="7" max="7" width="11.140625" style="4" customWidth="1"/>
    <col min="8" max="8" width="7.7109375" style="4" customWidth="1"/>
    <col min="9" max="9" width="9.421875" style="4" customWidth="1"/>
    <col min="10" max="10" width="10.421875" style="4" customWidth="1"/>
    <col min="11" max="11" width="7.7109375" style="4" customWidth="1"/>
    <col min="12" max="12" width="9.140625" style="4" customWidth="1"/>
    <col min="13" max="16384" width="9.140625" style="4" hidden="1" customWidth="1"/>
  </cols>
  <sheetData>
    <row r="1" spans="1:11" s="3" customFormat="1" ht="21">
      <c r="A1" s="116" t="s">
        <v>156</v>
      </c>
      <c r="B1" s="66"/>
      <c r="C1" s="66"/>
      <c r="D1" s="66"/>
      <c r="E1" s="66"/>
      <c r="F1" s="66"/>
      <c r="G1" s="66"/>
      <c r="H1" s="66"/>
      <c r="I1" s="66"/>
      <c r="J1" s="66"/>
      <c r="K1" s="117"/>
    </row>
    <row r="2" spans="2:11" s="5" customFormat="1" ht="15.75">
      <c r="B2" s="321" t="s">
        <v>157</v>
      </c>
      <c r="C2" s="321"/>
      <c r="D2" s="321"/>
      <c r="E2" s="321"/>
      <c r="F2" s="321"/>
      <c r="G2" s="321"/>
      <c r="H2" s="321"/>
      <c r="I2" s="321"/>
      <c r="J2" s="321"/>
      <c r="K2" s="321"/>
    </row>
    <row r="3" spans="2:11" s="5" customFormat="1" ht="15.75">
      <c r="B3" s="321" t="s">
        <v>158</v>
      </c>
      <c r="C3" s="321"/>
      <c r="D3" s="321"/>
      <c r="E3" s="321"/>
      <c r="F3" s="321"/>
      <c r="G3" s="321"/>
      <c r="H3" s="321"/>
      <c r="I3" s="321"/>
      <c r="J3" s="321"/>
      <c r="K3" s="321"/>
    </row>
    <row r="4" spans="2:11" s="5" customFormat="1" ht="15.75">
      <c r="B4" s="321" t="s">
        <v>164</v>
      </c>
      <c r="C4" s="321"/>
      <c r="D4" s="321"/>
      <c r="E4" s="321"/>
      <c r="F4" s="321"/>
      <c r="G4" s="321"/>
      <c r="H4" s="321"/>
      <c r="I4" s="321"/>
      <c r="J4" s="321"/>
      <c r="K4" s="321"/>
    </row>
    <row r="5" spans="2:11" ht="15.75">
      <c r="B5" s="321" t="s">
        <v>159</v>
      </c>
      <c r="C5" s="321"/>
      <c r="D5" s="321"/>
      <c r="E5" s="321"/>
      <c r="F5" s="321"/>
      <c r="G5" s="321"/>
      <c r="H5" s="321"/>
      <c r="I5" s="321"/>
      <c r="J5" s="321"/>
      <c r="K5" s="321"/>
    </row>
    <row r="6" spans="2:11" ht="15.75"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2:11" ht="15.75">
      <c r="B7" s="321" t="s">
        <v>94</v>
      </c>
      <c r="C7" s="321"/>
      <c r="D7" s="321"/>
      <c r="E7" s="321"/>
      <c r="F7" s="321"/>
      <c r="G7" s="321"/>
      <c r="H7" s="321"/>
      <c r="I7" s="321"/>
      <c r="J7" s="321"/>
      <c r="K7" s="321"/>
    </row>
    <row r="8" spans="2:11" ht="15.75">
      <c r="B8" s="321" t="s">
        <v>127</v>
      </c>
      <c r="C8" s="321" t="s">
        <v>160</v>
      </c>
      <c r="D8" s="321"/>
      <c r="E8" s="321"/>
      <c r="F8" s="321"/>
      <c r="G8" s="321"/>
      <c r="H8" s="321"/>
      <c r="I8" s="321"/>
      <c r="J8" s="321"/>
      <c r="K8" s="321"/>
    </row>
    <row r="9" spans="2:11" ht="15.75">
      <c r="B9" s="321" t="s">
        <v>128</v>
      </c>
      <c r="C9" s="321" t="s">
        <v>161</v>
      </c>
      <c r="D9" s="321"/>
      <c r="E9" s="321"/>
      <c r="F9" s="321"/>
      <c r="G9" s="321"/>
      <c r="H9" s="321"/>
      <c r="I9" s="321"/>
      <c r="J9" s="321"/>
      <c r="K9" s="321"/>
    </row>
    <row r="10" ht="15" customHeight="1"/>
    <row r="11" spans="2:11" s="80" customFormat="1" ht="15" customHeight="1">
      <c r="B11" s="118" t="s">
        <v>16</v>
      </c>
      <c r="C11" s="119"/>
      <c r="D11" s="119"/>
      <c r="E11" s="119"/>
      <c r="F11" s="119"/>
      <c r="G11" s="119"/>
      <c r="H11" s="119"/>
      <c r="I11" s="119"/>
      <c r="J11" s="120"/>
      <c r="K11" s="106"/>
    </row>
    <row r="12" s="14" customFormat="1" ht="15" customHeight="1"/>
    <row r="13" s="14" customFormat="1" ht="15" customHeight="1"/>
    <row r="14" spans="1:4" s="14" customFormat="1" ht="15" customHeight="1">
      <c r="A14" s="2"/>
      <c r="B14" s="2"/>
      <c r="C14" s="2"/>
      <c r="D14" s="2"/>
    </row>
    <row r="15" spans="1:4" s="14" customFormat="1" ht="15" customHeight="1">
      <c r="A15" s="2"/>
      <c r="B15" s="10" t="s">
        <v>83</v>
      </c>
      <c r="C15" s="192">
        <v>0.1</v>
      </c>
      <c r="D15" s="2"/>
    </row>
    <row r="16" spans="1:4" s="14" customFormat="1" ht="15" customHeight="1">
      <c r="A16" s="2"/>
      <c r="B16" s="10" t="s">
        <v>17</v>
      </c>
      <c r="C16" s="193">
        <v>4</v>
      </c>
      <c r="D16" s="2"/>
    </row>
    <row r="17" spans="1:4" s="14" customFormat="1" ht="15" customHeight="1">
      <c r="A17" s="2"/>
      <c r="D17" s="2"/>
    </row>
    <row r="18" spans="1:4" s="14" customFormat="1" ht="15" customHeight="1">
      <c r="A18" s="2"/>
      <c r="B18" s="14" t="s">
        <v>16</v>
      </c>
      <c r="C18" s="194">
        <f>_xlfn.IFERROR((1+C15/C16)^C16-1,"")</f>
        <v>0.10381289062499977</v>
      </c>
      <c r="D18" s="2"/>
    </row>
    <row r="19" s="14" customFormat="1" ht="15" customHeight="1"/>
    <row r="20" spans="1:11" s="80" customFormat="1" ht="15" customHeight="1">
      <c r="A20" s="121"/>
      <c r="B20" s="118" t="s">
        <v>162</v>
      </c>
      <c r="C20" s="120"/>
      <c r="D20" s="120"/>
      <c r="E20" s="120"/>
      <c r="F20" s="120"/>
      <c r="G20" s="120"/>
      <c r="H20" s="120"/>
      <c r="I20" s="120"/>
      <c r="J20" s="120"/>
      <c r="K20" s="106"/>
    </row>
    <row r="21" s="14" customFormat="1" ht="15" customHeight="1">
      <c r="A21" s="122"/>
    </row>
    <row r="22" s="14" customFormat="1" ht="15" customHeight="1">
      <c r="A22" s="122"/>
    </row>
    <row r="23" s="14" customFormat="1" ht="15" customHeight="1">
      <c r="A23" s="122"/>
    </row>
    <row r="24" s="14" customFormat="1" ht="15" customHeight="1">
      <c r="A24" s="122"/>
    </row>
    <row r="25" spans="2:11" s="14" customFormat="1" ht="15" customHeight="1">
      <c r="B25" s="123" t="s">
        <v>163</v>
      </c>
      <c r="C25" s="124"/>
      <c r="H25" s="125"/>
      <c r="J25" s="125" t="s">
        <v>14</v>
      </c>
      <c r="K25" s="108">
        <v>0.1038129642597404</v>
      </c>
    </row>
    <row r="26" spans="2:11" s="14" customFormat="1" ht="76.5">
      <c r="B26" s="126"/>
      <c r="C26" s="127" t="s">
        <v>2</v>
      </c>
      <c r="D26" s="127" t="s">
        <v>100</v>
      </c>
      <c r="E26" s="127" t="s">
        <v>105</v>
      </c>
      <c r="F26" s="127" t="s">
        <v>101</v>
      </c>
      <c r="G26" s="127" t="s">
        <v>102</v>
      </c>
      <c r="H26" s="127" t="s">
        <v>0</v>
      </c>
      <c r="I26" s="127" t="s">
        <v>103</v>
      </c>
      <c r="J26" s="128" t="s">
        <v>104</v>
      </c>
      <c r="K26" s="129" t="s">
        <v>1</v>
      </c>
    </row>
    <row r="27" spans="2:11" s="14" customFormat="1" ht="15" customHeight="1">
      <c r="B27" s="130" t="s">
        <v>4</v>
      </c>
      <c r="C27" s="130" t="s">
        <v>5</v>
      </c>
      <c r="D27" s="130" t="s">
        <v>6</v>
      </c>
      <c r="E27" s="130" t="s">
        <v>7</v>
      </c>
      <c r="F27" s="130" t="s">
        <v>8</v>
      </c>
      <c r="G27" s="130" t="s">
        <v>9</v>
      </c>
      <c r="H27" s="130" t="s">
        <v>10</v>
      </c>
      <c r="I27" s="130" t="s">
        <v>11</v>
      </c>
      <c r="J27" s="130" t="s">
        <v>12</v>
      </c>
      <c r="K27" s="131" t="s">
        <v>13</v>
      </c>
    </row>
    <row r="28" spans="2:11" s="14" customFormat="1" ht="15" customHeight="1">
      <c r="B28" s="132"/>
      <c r="C28" s="133"/>
      <c r="D28" s="134">
        <v>10000</v>
      </c>
      <c r="E28" s="135"/>
      <c r="F28" s="135"/>
      <c r="G28" s="135"/>
      <c r="H28" s="137">
        <v>-10000</v>
      </c>
      <c r="I28" s="135"/>
      <c r="J28" s="138"/>
      <c r="K28" s="139"/>
    </row>
    <row r="29" spans="2:11" s="14" customFormat="1" ht="15" customHeight="1">
      <c r="B29" s="109" t="s">
        <v>58</v>
      </c>
      <c r="C29" s="140">
        <f>C28+365/4</f>
        <v>91.25</v>
      </c>
      <c r="D29" s="141">
        <v>10000</v>
      </c>
      <c r="E29" s="110">
        <v>0.1</v>
      </c>
      <c r="F29" s="142">
        <f aca="true" t="shared" si="0" ref="F29:F48">D28*E29/4</f>
        <v>250</v>
      </c>
      <c r="G29" s="143"/>
      <c r="H29" s="141">
        <f>G29+F29</f>
        <v>250</v>
      </c>
      <c r="I29" s="144">
        <f aca="true" t="shared" si="1" ref="I29:I48">(1+K29)^(-(C29/365))</f>
        <v>0.9756097398269664</v>
      </c>
      <c r="J29" s="170">
        <f>H29*I29</f>
        <v>243.90243495674162</v>
      </c>
      <c r="K29" s="111">
        <f>$K$25</f>
        <v>0.1038129642597404</v>
      </c>
    </row>
    <row r="30" spans="2:11" s="14" customFormat="1" ht="15" customHeight="1">
      <c r="B30" s="109" t="s">
        <v>59</v>
      </c>
      <c r="C30" s="145">
        <f aca="true" t="shared" si="2" ref="C30:C48">C29+365/4</f>
        <v>182.5</v>
      </c>
      <c r="D30" s="141">
        <v>10000</v>
      </c>
      <c r="E30" s="146">
        <v>0.1</v>
      </c>
      <c r="F30" s="142">
        <f t="shared" si="0"/>
        <v>250</v>
      </c>
      <c r="G30" s="143"/>
      <c r="H30" s="141">
        <f>G30+F30</f>
        <v>250</v>
      </c>
      <c r="I30" s="144">
        <f t="shared" si="1"/>
        <v>0.951814364445241</v>
      </c>
      <c r="J30" s="170">
        <f aca="true" t="shared" si="3" ref="J30:J48">H30*I30</f>
        <v>237.95359111131026</v>
      </c>
      <c r="K30" s="111">
        <f aca="true" t="shared" si="4" ref="K30:K48">$K$25</f>
        <v>0.1038129642597404</v>
      </c>
    </row>
    <row r="31" spans="2:11" s="14" customFormat="1" ht="15" customHeight="1">
      <c r="B31" s="109" t="s">
        <v>60</v>
      </c>
      <c r="C31" s="145">
        <f t="shared" si="2"/>
        <v>273.75</v>
      </c>
      <c r="D31" s="141">
        <v>10000</v>
      </c>
      <c r="E31" s="146">
        <v>0.1</v>
      </c>
      <c r="F31" s="142">
        <f t="shared" si="0"/>
        <v>250</v>
      </c>
      <c r="G31" s="143"/>
      <c r="H31" s="141">
        <f>G31+F31</f>
        <v>250</v>
      </c>
      <c r="I31" s="144">
        <f t="shared" si="1"/>
        <v>0.9285993644599909</v>
      </c>
      <c r="J31" s="170">
        <f t="shared" si="3"/>
        <v>232.14984111499774</v>
      </c>
      <c r="K31" s="111">
        <f t="shared" si="4"/>
        <v>0.1038129642597404</v>
      </c>
    </row>
    <row r="32" spans="2:11" s="14" customFormat="1" ht="15" customHeight="1">
      <c r="B32" s="112" t="s">
        <v>61</v>
      </c>
      <c r="C32" s="147">
        <f t="shared" si="2"/>
        <v>365</v>
      </c>
      <c r="D32" s="148">
        <v>10000</v>
      </c>
      <c r="E32" s="149">
        <v>0.1</v>
      </c>
      <c r="F32" s="150">
        <f t="shared" si="0"/>
        <v>250</v>
      </c>
      <c r="G32" s="151"/>
      <c r="H32" s="148">
        <f>G32+F32</f>
        <v>250</v>
      </c>
      <c r="I32" s="152">
        <f t="shared" si="1"/>
        <v>0.9059505843642981</v>
      </c>
      <c r="J32" s="171">
        <f t="shared" si="3"/>
        <v>226.4876460910745</v>
      </c>
      <c r="K32" s="113">
        <f t="shared" si="4"/>
        <v>0.1038129642597404</v>
      </c>
    </row>
    <row r="33" spans="2:11" s="14" customFormat="1" ht="15" customHeight="1">
      <c r="B33" s="109" t="s">
        <v>62</v>
      </c>
      <c r="C33" s="145">
        <f t="shared" si="2"/>
        <v>456.25</v>
      </c>
      <c r="D33" s="141">
        <v>10000</v>
      </c>
      <c r="E33" s="146">
        <v>0.1</v>
      </c>
      <c r="F33" s="142">
        <f t="shared" si="0"/>
        <v>250</v>
      </c>
      <c r="G33" s="143"/>
      <c r="H33" s="141">
        <f aca="true" t="shared" si="5" ref="H33:H48">F33+G33</f>
        <v>250</v>
      </c>
      <c r="I33" s="144">
        <f t="shared" si="1"/>
        <v>0.883854213907741</v>
      </c>
      <c r="J33" s="170">
        <f t="shared" si="3"/>
        <v>220.96355347693526</v>
      </c>
      <c r="K33" s="111">
        <f t="shared" si="4"/>
        <v>0.1038129642597404</v>
      </c>
    </row>
    <row r="34" spans="2:11" s="14" customFormat="1" ht="15" customHeight="1">
      <c r="B34" s="109" t="s">
        <v>63</v>
      </c>
      <c r="C34" s="145">
        <f t="shared" si="2"/>
        <v>547.5</v>
      </c>
      <c r="D34" s="141">
        <v>10000</v>
      </c>
      <c r="E34" s="146">
        <v>0.1</v>
      </c>
      <c r="F34" s="142">
        <f t="shared" si="0"/>
        <v>250</v>
      </c>
      <c r="G34" s="143"/>
      <c r="H34" s="141">
        <f t="shared" si="5"/>
        <v>250</v>
      </c>
      <c r="I34" s="144">
        <f t="shared" si="1"/>
        <v>0.8622967796754991</v>
      </c>
      <c r="J34" s="170">
        <f t="shared" si="3"/>
        <v>215.57419491887478</v>
      </c>
      <c r="K34" s="111">
        <f t="shared" si="4"/>
        <v>0.1038129642597404</v>
      </c>
    </row>
    <row r="35" spans="2:11" s="14" customFormat="1" ht="15" customHeight="1">
      <c r="B35" s="109" t="s">
        <v>64</v>
      </c>
      <c r="C35" s="145">
        <f t="shared" si="2"/>
        <v>638.75</v>
      </c>
      <c r="D35" s="141">
        <v>10000</v>
      </c>
      <c r="E35" s="146">
        <v>0.1</v>
      </c>
      <c r="F35" s="142">
        <f t="shared" si="0"/>
        <v>250</v>
      </c>
      <c r="G35" s="143"/>
      <c r="H35" s="141">
        <f t="shared" si="5"/>
        <v>250</v>
      </c>
      <c r="I35" s="144">
        <f t="shared" si="1"/>
        <v>0.8412651368728445</v>
      </c>
      <c r="J35" s="170">
        <f t="shared" si="3"/>
        <v>210.31628421821114</v>
      </c>
      <c r="K35" s="111">
        <f t="shared" si="4"/>
        <v>0.1038129642597404</v>
      </c>
    </row>
    <row r="36" spans="2:11" s="14" customFormat="1" ht="15" customHeight="1">
      <c r="B36" s="112" t="s">
        <v>65</v>
      </c>
      <c r="C36" s="147">
        <f t="shared" si="2"/>
        <v>730</v>
      </c>
      <c r="D36" s="148">
        <v>10000</v>
      </c>
      <c r="E36" s="149">
        <v>0.1</v>
      </c>
      <c r="F36" s="150">
        <f t="shared" si="0"/>
        <v>250</v>
      </c>
      <c r="G36" s="151"/>
      <c r="H36" s="148">
        <f t="shared" si="5"/>
        <v>250</v>
      </c>
      <c r="I36" s="152">
        <f t="shared" si="1"/>
        <v>0.8207464613100132</v>
      </c>
      <c r="J36" s="171">
        <f t="shared" si="3"/>
        <v>205.1866153275033</v>
      </c>
      <c r="K36" s="113">
        <f t="shared" si="4"/>
        <v>0.1038129642597404</v>
      </c>
    </row>
    <row r="37" spans="2:11" s="14" customFormat="1" ht="15" customHeight="1">
      <c r="B37" s="109" t="s">
        <v>66</v>
      </c>
      <c r="C37" s="145">
        <f t="shared" si="2"/>
        <v>821.25</v>
      </c>
      <c r="D37" s="141">
        <v>10000</v>
      </c>
      <c r="E37" s="146">
        <v>0.1</v>
      </c>
      <c r="F37" s="142">
        <f t="shared" si="0"/>
        <v>250</v>
      </c>
      <c r="G37" s="143"/>
      <c r="H37" s="141">
        <f t="shared" si="5"/>
        <v>250</v>
      </c>
      <c r="I37" s="144">
        <f t="shared" si="1"/>
        <v>0.8007282415825653</v>
      </c>
      <c r="J37" s="170">
        <f t="shared" si="3"/>
        <v>200.18206039564132</v>
      </c>
      <c r="K37" s="111">
        <f t="shared" si="4"/>
        <v>0.1038129642597404</v>
      </c>
    </row>
    <row r="38" spans="2:11" s="14" customFormat="1" ht="15" customHeight="1">
      <c r="B38" s="109" t="s">
        <v>67</v>
      </c>
      <c r="C38" s="145">
        <f t="shared" si="2"/>
        <v>912.5</v>
      </c>
      <c r="D38" s="141">
        <v>10000</v>
      </c>
      <c r="E38" s="146">
        <v>0.1</v>
      </c>
      <c r="F38" s="142">
        <f t="shared" si="0"/>
        <v>250</v>
      </c>
      <c r="G38" s="143"/>
      <c r="H38" s="141">
        <f t="shared" si="5"/>
        <v>250</v>
      </c>
      <c r="I38" s="144">
        <f t="shared" si="1"/>
        <v>0.7811982714424709</v>
      </c>
      <c r="J38" s="170">
        <f t="shared" si="3"/>
        <v>195.2995678606177</v>
      </c>
      <c r="K38" s="111">
        <f t="shared" si="4"/>
        <v>0.1038129642597404</v>
      </c>
    </row>
    <row r="39" spans="2:11" s="14" customFormat="1" ht="15" customHeight="1">
      <c r="B39" s="109" t="s">
        <v>68</v>
      </c>
      <c r="C39" s="145">
        <f t="shared" si="2"/>
        <v>1003.75</v>
      </c>
      <c r="D39" s="141">
        <v>10000</v>
      </c>
      <c r="E39" s="146">
        <v>0.1</v>
      </c>
      <c r="F39" s="142">
        <f t="shared" si="0"/>
        <v>250</v>
      </c>
      <c r="G39" s="143"/>
      <c r="H39" s="141">
        <f t="shared" si="5"/>
        <v>250</v>
      </c>
      <c r="I39" s="144">
        <f t="shared" si="1"/>
        <v>0.7621446423552648</v>
      </c>
      <c r="J39" s="170">
        <f t="shared" si="3"/>
        <v>190.5361605888162</v>
      </c>
      <c r="K39" s="111">
        <f t="shared" si="4"/>
        <v>0.1038129642597404</v>
      </c>
    </row>
    <row r="40" spans="2:11" s="14" customFormat="1" ht="15" customHeight="1">
      <c r="B40" s="112" t="s">
        <v>69</v>
      </c>
      <c r="C40" s="147">
        <f t="shared" si="2"/>
        <v>1095</v>
      </c>
      <c r="D40" s="148">
        <v>10000</v>
      </c>
      <c r="E40" s="149">
        <v>0.1</v>
      </c>
      <c r="F40" s="150">
        <f t="shared" si="0"/>
        <v>250</v>
      </c>
      <c r="G40" s="151"/>
      <c r="H40" s="148">
        <f t="shared" si="5"/>
        <v>250</v>
      </c>
      <c r="I40" s="152">
        <f t="shared" si="1"/>
        <v>0.7435557362387363</v>
      </c>
      <c r="J40" s="171">
        <f t="shared" si="3"/>
        <v>185.88893405968406</v>
      </c>
      <c r="K40" s="113">
        <f t="shared" si="4"/>
        <v>0.1038129642597404</v>
      </c>
    </row>
    <row r="41" spans="2:11" s="14" customFormat="1" ht="15" customHeight="1">
      <c r="B41" s="109" t="s">
        <v>70</v>
      </c>
      <c r="C41" s="145">
        <f t="shared" si="2"/>
        <v>1186.25</v>
      </c>
      <c r="D41" s="141">
        <v>10000</v>
      </c>
      <c r="E41" s="146">
        <v>0.1</v>
      </c>
      <c r="F41" s="142">
        <f t="shared" si="0"/>
        <v>250</v>
      </c>
      <c r="G41" s="143"/>
      <c r="H41" s="141">
        <f t="shared" si="5"/>
        <v>250</v>
      </c>
      <c r="I41" s="144">
        <f t="shared" si="1"/>
        <v>0.7254202183787218</v>
      </c>
      <c r="J41" s="170">
        <f t="shared" si="3"/>
        <v>181.35505459468047</v>
      </c>
      <c r="K41" s="111">
        <f t="shared" si="4"/>
        <v>0.1038129642597404</v>
      </c>
    </row>
    <row r="42" spans="2:11" s="14" customFormat="1" ht="15" customHeight="1">
      <c r="B42" s="109" t="s">
        <v>71</v>
      </c>
      <c r="C42" s="145">
        <f t="shared" si="2"/>
        <v>1277.5</v>
      </c>
      <c r="D42" s="141">
        <v>10000</v>
      </c>
      <c r="E42" s="146">
        <v>0.1</v>
      </c>
      <c r="F42" s="142">
        <f t="shared" si="0"/>
        <v>250</v>
      </c>
      <c r="G42" s="143"/>
      <c r="H42" s="141">
        <f t="shared" si="5"/>
        <v>250</v>
      </c>
      <c r="I42" s="144">
        <f t="shared" si="1"/>
        <v>0.707727030517686</v>
      </c>
      <c r="J42" s="170">
        <f t="shared" si="3"/>
        <v>176.9317576294215</v>
      </c>
      <c r="K42" s="111">
        <f t="shared" si="4"/>
        <v>0.1038129642597404</v>
      </c>
    </row>
    <row r="43" spans="2:11" s="14" customFormat="1" ht="15" customHeight="1">
      <c r="B43" s="109" t="s">
        <v>72</v>
      </c>
      <c r="C43" s="145">
        <f t="shared" si="2"/>
        <v>1368.75</v>
      </c>
      <c r="D43" s="141">
        <v>10000</v>
      </c>
      <c r="E43" s="146">
        <v>0.1</v>
      </c>
      <c r="F43" s="142">
        <f t="shared" si="0"/>
        <v>250</v>
      </c>
      <c r="G43" s="143"/>
      <c r="H43" s="141">
        <f t="shared" si="5"/>
        <v>250</v>
      </c>
      <c r="I43" s="144">
        <f t="shared" si="1"/>
        <v>0.6904653841118711</v>
      </c>
      <c r="J43" s="170">
        <f t="shared" si="3"/>
        <v>172.61634602796778</v>
      </c>
      <c r="K43" s="111">
        <f t="shared" si="4"/>
        <v>0.1038129642597404</v>
      </c>
    </row>
    <row r="44" spans="2:11" s="14" customFormat="1" ht="15" customHeight="1">
      <c r="B44" s="112" t="s">
        <v>73</v>
      </c>
      <c r="C44" s="147">
        <f t="shared" si="2"/>
        <v>1460</v>
      </c>
      <c r="D44" s="148">
        <v>10000</v>
      </c>
      <c r="E44" s="149">
        <v>0.1</v>
      </c>
      <c r="F44" s="150">
        <f t="shared" si="0"/>
        <v>250</v>
      </c>
      <c r="G44" s="151"/>
      <c r="H44" s="148">
        <f t="shared" si="5"/>
        <v>250</v>
      </c>
      <c r="I44" s="152">
        <f t="shared" si="1"/>
        <v>0.673624753752909</v>
      </c>
      <c r="J44" s="171">
        <f t="shared" si="3"/>
        <v>168.40618843822725</v>
      </c>
      <c r="K44" s="113">
        <f t="shared" si="4"/>
        <v>0.1038129642597404</v>
      </c>
    </row>
    <row r="45" spans="2:11" s="14" customFormat="1" ht="15" customHeight="1">
      <c r="B45" s="109" t="s">
        <v>74</v>
      </c>
      <c r="C45" s="145">
        <f t="shared" si="2"/>
        <v>1551.25</v>
      </c>
      <c r="D45" s="141">
        <v>10000</v>
      </c>
      <c r="E45" s="146">
        <v>0.1</v>
      </c>
      <c r="F45" s="142">
        <f t="shared" si="0"/>
        <v>250</v>
      </c>
      <c r="G45" s="143"/>
      <c r="H45" s="141">
        <f t="shared" si="5"/>
        <v>250</v>
      </c>
      <c r="I45" s="144">
        <f t="shared" si="1"/>
        <v>0.6571948707498798</v>
      </c>
      <c r="J45" s="170">
        <f t="shared" si="3"/>
        <v>164.29871768746995</v>
      </c>
      <c r="K45" s="111">
        <f t="shared" si="4"/>
        <v>0.1038129642597404</v>
      </c>
    </row>
    <row r="46" spans="2:11" s="14" customFormat="1" ht="15" customHeight="1">
      <c r="B46" s="109" t="s">
        <v>75</v>
      </c>
      <c r="C46" s="145">
        <f t="shared" si="2"/>
        <v>1642.5</v>
      </c>
      <c r="D46" s="141">
        <v>10000</v>
      </c>
      <c r="E46" s="146">
        <v>0.1</v>
      </c>
      <c r="F46" s="142">
        <f t="shared" si="0"/>
        <v>250</v>
      </c>
      <c r="G46" s="143"/>
      <c r="H46" s="141">
        <f t="shared" si="5"/>
        <v>250</v>
      </c>
      <c r="I46" s="144">
        <f t="shared" si="1"/>
        <v>0.641165716867907</v>
      </c>
      <c r="J46" s="170">
        <f t="shared" si="3"/>
        <v>160.29142921697675</v>
      </c>
      <c r="K46" s="111">
        <f t="shared" si="4"/>
        <v>0.1038129642597404</v>
      </c>
    </row>
    <row r="47" spans="2:11" s="14" customFormat="1" ht="15" customHeight="1">
      <c r="B47" s="109" t="s">
        <v>76</v>
      </c>
      <c r="C47" s="145">
        <f t="shared" si="2"/>
        <v>1733.75</v>
      </c>
      <c r="D47" s="141">
        <v>10000</v>
      </c>
      <c r="E47" s="146">
        <v>0.1</v>
      </c>
      <c r="F47" s="142">
        <f t="shared" si="0"/>
        <v>250</v>
      </c>
      <c r="G47" s="143"/>
      <c r="H47" s="141">
        <f t="shared" si="5"/>
        <v>250</v>
      </c>
      <c r="I47" s="144">
        <f t="shared" si="1"/>
        <v>0.6255275182194693</v>
      </c>
      <c r="J47" s="170">
        <f t="shared" si="3"/>
        <v>156.3818795548673</v>
      </c>
      <c r="K47" s="111">
        <f t="shared" si="4"/>
        <v>0.1038129642597404</v>
      </c>
    </row>
    <row r="48" spans="2:11" s="14" customFormat="1" ht="15" customHeight="1">
      <c r="B48" s="114" t="s">
        <v>77</v>
      </c>
      <c r="C48" s="153">
        <f t="shared" si="2"/>
        <v>1825</v>
      </c>
      <c r="D48" s="154">
        <v>0</v>
      </c>
      <c r="E48" s="155">
        <v>0.1</v>
      </c>
      <c r="F48" s="156">
        <f t="shared" si="0"/>
        <v>250</v>
      </c>
      <c r="G48" s="157">
        <v>10000</v>
      </c>
      <c r="H48" s="154">
        <f t="shared" si="5"/>
        <v>10250</v>
      </c>
      <c r="I48" s="158">
        <f t="shared" si="1"/>
        <v>0.6102707393047042</v>
      </c>
      <c r="J48" s="172">
        <f t="shared" si="3"/>
        <v>6255.275077873218</v>
      </c>
      <c r="K48" s="115">
        <f t="shared" si="4"/>
        <v>0.1038129642597404</v>
      </c>
    </row>
    <row r="49" spans="2:11" s="14" customFormat="1" ht="15" customHeight="1" thickBot="1">
      <c r="B49" s="159"/>
      <c r="C49" s="159"/>
      <c r="D49" s="159"/>
      <c r="E49" s="159"/>
      <c r="F49" s="159"/>
      <c r="G49" s="159"/>
      <c r="H49" s="159"/>
      <c r="I49" s="160"/>
      <c r="J49" s="159"/>
      <c r="K49" s="159"/>
    </row>
    <row r="50" spans="2:11" s="14" customFormat="1" ht="15" customHeight="1" thickBot="1">
      <c r="B50" s="161"/>
      <c r="C50" s="161"/>
      <c r="D50" s="161"/>
      <c r="E50" s="161" t="s">
        <v>54</v>
      </c>
      <c r="F50" s="162">
        <f>SUM(F28:F48)</f>
        <v>5000</v>
      </c>
      <c r="G50" s="162">
        <f>SUM(G28:G48)</f>
        <v>10000</v>
      </c>
      <c r="H50" s="162"/>
      <c r="I50" s="163" t="s">
        <v>55</v>
      </c>
      <c r="J50" s="299">
        <f>SUM(J29:J48)</f>
        <v>9999.997335143236</v>
      </c>
      <c r="K50" s="164"/>
    </row>
    <row r="51" ht="11.25"/>
    <row r="52" spans="1:12" ht="15">
      <c r="A52" s="80"/>
      <c r="B52" s="118" t="s">
        <v>122</v>
      </c>
      <c r="C52" s="120"/>
      <c r="D52" s="120"/>
      <c r="E52" s="120"/>
      <c r="F52" s="120"/>
      <c r="G52" s="120"/>
      <c r="H52" s="120"/>
      <c r="I52" s="120"/>
      <c r="J52" s="120"/>
      <c r="K52" s="106"/>
      <c r="L52" s="80"/>
    </row>
    <row r="53" ht="11.25"/>
    <row r="54" ht="11.25"/>
    <row r="55" ht="11.25"/>
    <row r="56" ht="11.25"/>
    <row r="57" spans="2:11" ht="19.5">
      <c r="B57" s="123" t="s">
        <v>163</v>
      </c>
      <c r="C57" s="165"/>
      <c r="D57" s="166"/>
      <c r="E57" s="166"/>
      <c r="F57" s="166"/>
      <c r="G57" s="167"/>
      <c r="H57" s="167"/>
      <c r="I57" s="14"/>
      <c r="J57" s="125" t="s">
        <v>14</v>
      </c>
      <c r="K57" s="108">
        <v>0.10381341798027852</v>
      </c>
    </row>
    <row r="58" spans="2:11" ht="72" customHeight="1">
      <c r="B58" s="126"/>
      <c r="C58" s="127" t="s">
        <v>2</v>
      </c>
      <c r="D58" s="127" t="s">
        <v>100</v>
      </c>
      <c r="E58" s="127" t="s">
        <v>105</v>
      </c>
      <c r="F58" s="127" t="s">
        <v>101</v>
      </c>
      <c r="G58" s="127" t="s">
        <v>102</v>
      </c>
      <c r="H58" s="127" t="s">
        <v>0</v>
      </c>
      <c r="I58" s="127" t="s">
        <v>103</v>
      </c>
      <c r="J58" s="128" t="s">
        <v>104</v>
      </c>
      <c r="K58" s="129" t="s">
        <v>1</v>
      </c>
    </row>
    <row r="59" spans="2:11" ht="12.75">
      <c r="B59" s="130" t="s">
        <v>4</v>
      </c>
      <c r="C59" s="130" t="s">
        <v>5</v>
      </c>
      <c r="D59" s="130" t="s">
        <v>6</v>
      </c>
      <c r="E59" s="130" t="s">
        <v>7</v>
      </c>
      <c r="F59" s="130" t="s">
        <v>8</v>
      </c>
      <c r="G59" s="130" t="s">
        <v>9</v>
      </c>
      <c r="H59" s="130" t="s">
        <v>10</v>
      </c>
      <c r="I59" s="130" t="s">
        <v>11</v>
      </c>
      <c r="J59" s="130" t="s">
        <v>12</v>
      </c>
      <c r="K59" s="131" t="s">
        <v>13</v>
      </c>
    </row>
    <row r="60" spans="2:11" ht="12.75">
      <c r="B60" s="132"/>
      <c r="C60" s="168"/>
      <c r="D60" s="134">
        <v>10000</v>
      </c>
      <c r="E60" s="135"/>
      <c r="F60" s="135"/>
      <c r="G60" s="135"/>
      <c r="H60" s="137">
        <v>-10000</v>
      </c>
      <c r="I60" s="135"/>
      <c r="J60" s="138"/>
      <c r="K60" s="139"/>
    </row>
    <row r="61" spans="2:11" ht="12.75">
      <c r="B61" s="109" t="s">
        <v>58</v>
      </c>
      <c r="C61" s="140">
        <f>C60+365/4</f>
        <v>91.25</v>
      </c>
      <c r="D61" s="141">
        <v>10000</v>
      </c>
      <c r="E61" s="110">
        <v>0.1</v>
      </c>
      <c r="F61" s="142">
        <f aca="true" t="shared" si="6" ref="F61:F80">D60*E61/4</f>
        <v>250</v>
      </c>
      <c r="G61" s="143"/>
      <c r="H61" s="141">
        <f>G61+F61</f>
        <v>250</v>
      </c>
      <c r="I61" s="144">
        <f aca="true" t="shared" si="7" ref="I61:I80">(1+K61)^(-(C61/365))</f>
        <v>0.9756097398269664</v>
      </c>
      <c r="J61" s="170">
        <f aca="true" t="shared" si="8" ref="J61:J80">H61*I61</f>
        <v>243.90243495674162</v>
      </c>
      <c r="K61" s="111">
        <f>$K$25</f>
        <v>0.1038129642597404</v>
      </c>
    </row>
    <row r="62" spans="2:11" ht="12.75">
      <c r="B62" s="109" t="s">
        <v>59</v>
      </c>
      <c r="C62" s="145">
        <f aca="true" t="shared" si="9" ref="C62:C80">C61+365/4</f>
        <v>182.5</v>
      </c>
      <c r="D62" s="141">
        <v>10000</v>
      </c>
      <c r="E62" s="146">
        <v>0.1</v>
      </c>
      <c r="F62" s="142">
        <f t="shared" si="6"/>
        <v>250</v>
      </c>
      <c r="G62" s="143"/>
      <c r="H62" s="141">
        <f>G62+F62</f>
        <v>250</v>
      </c>
      <c r="I62" s="144">
        <f t="shared" si="7"/>
        <v>0.951814364445241</v>
      </c>
      <c r="J62" s="170">
        <f t="shared" si="8"/>
        <v>237.95359111131026</v>
      </c>
      <c r="K62" s="111">
        <f aca="true" t="shared" si="10" ref="K62:K80">$K$25</f>
        <v>0.1038129642597404</v>
      </c>
    </row>
    <row r="63" spans="2:11" ht="12.75">
      <c r="B63" s="109" t="s">
        <v>60</v>
      </c>
      <c r="C63" s="145">
        <f t="shared" si="9"/>
        <v>273.75</v>
      </c>
      <c r="D63" s="141">
        <v>10000</v>
      </c>
      <c r="E63" s="146">
        <v>0.1</v>
      </c>
      <c r="F63" s="142">
        <f t="shared" si="6"/>
        <v>250</v>
      </c>
      <c r="G63" s="143"/>
      <c r="H63" s="141">
        <f>G63+F63</f>
        <v>250</v>
      </c>
      <c r="I63" s="144">
        <f t="shared" si="7"/>
        <v>0.9285993644599909</v>
      </c>
      <c r="J63" s="170">
        <f t="shared" si="8"/>
        <v>232.14984111499774</v>
      </c>
      <c r="K63" s="111">
        <f t="shared" si="10"/>
        <v>0.1038129642597404</v>
      </c>
    </row>
    <row r="64" spans="2:11" ht="12.75">
      <c r="B64" s="112" t="s">
        <v>61</v>
      </c>
      <c r="C64" s="147">
        <f t="shared" si="9"/>
        <v>365</v>
      </c>
      <c r="D64" s="148">
        <v>8000</v>
      </c>
      <c r="E64" s="149">
        <v>0.1</v>
      </c>
      <c r="F64" s="150">
        <f t="shared" si="6"/>
        <v>250</v>
      </c>
      <c r="G64" s="151">
        <v>2000</v>
      </c>
      <c r="H64" s="148">
        <f>G64+F64</f>
        <v>2250</v>
      </c>
      <c r="I64" s="152">
        <f t="shared" si="7"/>
        <v>0.9059505843642981</v>
      </c>
      <c r="J64" s="171">
        <f t="shared" si="8"/>
        <v>2038.3888148196706</v>
      </c>
      <c r="K64" s="113">
        <f t="shared" si="10"/>
        <v>0.1038129642597404</v>
      </c>
    </row>
    <row r="65" spans="2:11" ht="12.75">
      <c r="B65" s="109" t="s">
        <v>62</v>
      </c>
      <c r="C65" s="145">
        <f t="shared" si="9"/>
        <v>456.25</v>
      </c>
      <c r="D65" s="141">
        <v>8000</v>
      </c>
      <c r="E65" s="146">
        <v>0.1</v>
      </c>
      <c r="F65" s="142">
        <f t="shared" si="6"/>
        <v>200</v>
      </c>
      <c r="G65" s="143"/>
      <c r="H65" s="141">
        <f aca="true" t="shared" si="11" ref="H65:H80">F65+G65</f>
        <v>200</v>
      </c>
      <c r="I65" s="144">
        <f t="shared" si="7"/>
        <v>0.883854213907741</v>
      </c>
      <c r="J65" s="170">
        <f t="shared" si="8"/>
        <v>176.7708427815482</v>
      </c>
      <c r="K65" s="111">
        <f t="shared" si="10"/>
        <v>0.1038129642597404</v>
      </c>
    </row>
    <row r="66" spans="2:11" ht="12.75">
      <c r="B66" s="109" t="s">
        <v>63</v>
      </c>
      <c r="C66" s="145">
        <f t="shared" si="9"/>
        <v>547.5</v>
      </c>
      <c r="D66" s="141">
        <v>8000</v>
      </c>
      <c r="E66" s="146">
        <v>0.1</v>
      </c>
      <c r="F66" s="142">
        <f t="shared" si="6"/>
        <v>200</v>
      </c>
      <c r="G66" s="143"/>
      <c r="H66" s="141">
        <f t="shared" si="11"/>
        <v>200</v>
      </c>
      <c r="I66" s="144">
        <f t="shared" si="7"/>
        <v>0.8622967796754991</v>
      </c>
      <c r="J66" s="170">
        <f t="shared" si="8"/>
        <v>172.45935593509984</v>
      </c>
      <c r="K66" s="111">
        <f t="shared" si="10"/>
        <v>0.1038129642597404</v>
      </c>
    </row>
    <row r="67" spans="2:11" ht="12.75">
      <c r="B67" s="109" t="s">
        <v>64</v>
      </c>
      <c r="C67" s="145">
        <f t="shared" si="9"/>
        <v>638.75</v>
      </c>
      <c r="D67" s="141">
        <v>8000</v>
      </c>
      <c r="E67" s="146">
        <v>0.1</v>
      </c>
      <c r="F67" s="142">
        <f t="shared" si="6"/>
        <v>200</v>
      </c>
      <c r="G67" s="143"/>
      <c r="H67" s="141">
        <f t="shared" si="11"/>
        <v>200</v>
      </c>
      <c r="I67" s="144">
        <f t="shared" si="7"/>
        <v>0.8412651368728445</v>
      </c>
      <c r="J67" s="170">
        <f t="shared" si="8"/>
        <v>168.25302737456892</v>
      </c>
      <c r="K67" s="111">
        <f t="shared" si="10"/>
        <v>0.1038129642597404</v>
      </c>
    </row>
    <row r="68" spans="2:11" ht="12.75">
      <c r="B68" s="112" t="s">
        <v>65</v>
      </c>
      <c r="C68" s="147">
        <f t="shared" si="9"/>
        <v>730</v>
      </c>
      <c r="D68" s="148">
        <v>6000</v>
      </c>
      <c r="E68" s="149">
        <v>0.1</v>
      </c>
      <c r="F68" s="150">
        <f t="shared" si="6"/>
        <v>200</v>
      </c>
      <c r="G68" s="151">
        <v>2000</v>
      </c>
      <c r="H68" s="148">
        <f t="shared" si="11"/>
        <v>2200</v>
      </c>
      <c r="I68" s="152">
        <f t="shared" si="7"/>
        <v>0.8207464613100132</v>
      </c>
      <c r="J68" s="171">
        <f t="shared" si="8"/>
        <v>1805.642214882029</v>
      </c>
      <c r="K68" s="113">
        <f t="shared" si="10"/>
        <v>0.1038129642597404</v>
      </c>
    </row>
    <row r="69" spans="2:11" ht="12.75">
      <c r="B69" s="109" t="s">
        <v>66</v>
      </c>
      <c r="C69" s="145">
        <f t="shared" si="9"/>
        <v>821.25</v>
      </c>
      <c r="D69" s="141">
        <v>6000</v>
      </c>
      <c r="E69" s="146">
        <v>0.1</v>
      </c>
      <c r="F69" s="142">
        <f t="shared" si="6"/>
        <v>150</v>
      </c>
      <c r="G69" s="143"/>
      <c r="H69" s="141">
        <f t="shared" si="11"/>
        <v>150</v>
      </c>
      <c r="I69" s="144">
        <f t="shared" si="7"/>
        <v>0.8007282415825653</v>
      </c>
      <c r="J69" s="170">
        <f t="shared" si="8"/>
        <v>120.10923623738479</v>
      </c>
      <c r="K69" s="111">
        <f t="shared" si="10"/>
        <v>0.1038129642597404</v>
      </c>
    </row>
    <row r="70" spans="2:11" ht="12.75">
      <c r="B70" s="109" t="s">
        <v>67</v>
      </c>
      <c r="C70" s="145">
        <f t="shared" si="9"/>
        <v>912.5</v>
      </c>
      <c r="D70" s="141">
        <v>6000</v>
      </c>
      <c r="E70" s="146">
        <v>0.1</v>
      </c>
      <c r="F70" s="142">
        <f t="shared" si="6"/>
        <v>150</v>
      </c>
      <c r="G70" s="143"/>
      <c r="H70" s="141">
        <f t="shared" si="11"/>
        <v>150</v>
      </c>
      <c r="I70" s="144">
        <f t="shared" si="7"/>
        <v>0.7811982714424709</v>
      </c>
      <c r="J70" s="170">
        <f t="shared" si="8"/>
        <v>117.17974071637063</v>
      </c>
      <c r="K70" s="111">
        <f t="shared" si="10"/>
        <v>0.1038129642597404</v>
      </c>
    </row>
    <row r="71" spans="2:11" ht="12.75">
      <c r="B71" s="109" t="s">
        <v>68</v>
      </c>
      <c r="C71" s="145">
        <f t="shared" si="9"/>
        <v>1003.75</v>
      </c>
      <c r="D71" s="141">
        <v>6000</v>
      </c>
      <c r="E71" s="146">
        <v>0.1</v>
      </c>
      <c r="F71" s="142">
        <f t="shared" si="6"/>
        <v>150</v>
      </c>
      <c r="G71" s="143"/>
      <c r="H71" s="141">
        <f t="shared" si="11"/>
        <v>150</v>
      </c>
      <c r="I71" s="144">
        <f t="shared" si="7"/>
        <v>0.7621446423552648</v>
      </c>
      <c r="J71" s="170">
        <f t="shared" si="8"/>
        <v>114.32169635328972</v>
      </c>
      <c r="K71" s="111">
        <f t="shared" si="10"/>
        <v>0.1038129642597404</v>
      </c>
    </row>
    <row r="72" spans="2:11" ht="12.75">
      <c r="B72" s="112" t="s">
        <v>69</v>
      </c>
      <c r="C72" s="147">
        <f t="shared" si="9"/>
        <v>1095</v>
      </c>
      <c r="D72" s="148">
        <v>4000</v>
      </c>
      <c r="E72" s="149">
        <v>0.1</v>
      </c>
      <c r="F72" s="150">
        <f t="shared" si="6"/>
        <v>150</v>
      </c>
      <c r="G72" s="151">
        <v>2000</v>
      </c>
      <c r="H72" s="148">
        <f t="shared" si="11"/>
        <v>2150</v>
      </c>
      <c r="I72" s="152">
        <f t="shared" si="7"/>
        <v>0.7435557362387363</v>
      </c>
      <c r="J72" s="171">
        <f t="shared" si="8"/>
        <v>1598.644832913283</v>
      </c>
      <c r="K72" s="113">
        <f t="shared" si="10"/>
        <v>0.1038129642597404</v>
      </c>
    </row>
    <row r="73" spans="2:11" ht="12.75">
      <c r="B73" s="109" t="s">
        <v>70</v>
      </c>
      <c r="C73" s="145">
        <f t="shared" si="9"/>
        <v>1186.25</v>
      </c>
      <c r="D73" s="141">
        <v>4000</v>
      </c>
      <c r="E73" s="146">
        <v>0.1</v>
      </c>
      <c r="F73" s="142">
        <f t="shared" si="6"/>
        <v>100</v>
      </c>
      <c r="G73" s="143"/>
      <c r="H73" s="141">
        <f t="shared" si="11"/>
        <v>100</v>
      </c>
      <c r="I73" s="144">
        <f t="shared" si="7"/>
        <v>0.7254202183787218</v>
      </c>
      <c r="J73" s="170">
        <f t="shared" si="8"/>
        <v>72.54202183787218</v>
      </c>
      <c r="K73" s="111">
        <f t="shared" si="10"/>
        <v>0.1038129642597404</v>
      </c>
    </row>
    <row r="74" spans="2:11" ht="12.75">
      <c r="B74" s="109" t="s">
        <v>71</v>
      </c>
      <c r="C74" s="145">
        <f t="shared" si="9"/>
        <v>1277.5</v>
      </c>
      <c r="D74" s="141">
        <v>4000</v>
      </c>
      <c r="E74" s="146">
        <v>0.1</v>
      </c>
      <c r="F74" s="142">
        <f t="shared" si="6"/>
        <v>100</v>
      </c>
      <c r="G74" s="143"/>
      <c r="H74" s="141">
        <f t="shared" si="11"/>
        <v>100</v>
      </c>
      <c r="I74" s="144">
        <f t="shared" si="7"/>
        <v>0.707727030517686</v>
      </c>
      <c r="J74" s="170">
        <f t="shared" si="8"/>
        <v>70.7727030517686</v>
      </c>
      <c r="K74" s="111">
        <f t="shared" si="10"/>
        <v>0.1038129642597404</v>
      </c>
    </row>
    <row r="75" spans="2:11" ht="12.75">
      <c r="B75" s="109" t="s">
        <v>72</v>
      </c>
      <c r="C75" s="145">
        <f t="shared" si="9"/>
        <v>1368.75</v>
      </c>
      <c r="D75" s="141">
        <v>4000</v>
      </c>
      <c r="E75" s="146">
        <v>0.1</v>
      </c>
      <c r="F75" s="142">
        <f t="shared" si="6"/>
        <v>100</v>
      </c>
      <c r="G75" s="143"/>
      <c r="H75" s="141">
        <f t="shared" si="11"/>
        <v>100</v>
      </c>
      <c r="I75" s="144">
        <f t="shared" si="7"/>
        <v>0.6904653841118711</v>
      </c>
      <c r="J75" s="170">
        <f t="shared" si="8"/>
        <v>69.04653841118711</v>
      </c>
      <c r="K75" s="111">
        <f t="shared" si="10"/>
        <v>0.1038129642597404</v>
      </c>
    </row>
    <row r="76" spans="2:11" ht="12.75">
      <c r="B76" s="112" t="s">
        <v>73</v>
      </c>
      <c r="C76" s="147">
        <f t="shared" si="9"/>
        <v>1460</v>
      </c>
      <c r="D76" s="148">
        <v>2000</v>
      </c>
      <c r="E76" s="149">
        <v>0.1</v>
      </c>
      <c r="F76" s="150">
        <f t="shared" si="6"/>
        <v>100</v>
      </c>
      <c r="G76" s="151">
        <v>2000</v>
      </c>
      <c r="H76" s="148">
        <f t="shared" si="11"/>
        <v>2100</v>
      </c>
      <c r="I76" s="152">
        <f t="shared" si="7"/>
        <v>0.673624753752909</v>
      </c>
      <c r="J76" s="171">
        <f t="shared" si="8"/>
        <v>1414.6119828811088</v>
      </c>
      <c r="K76" s="113">
        <f t="shared" si="10"/>
        <v>0.1038129642597404</v>
      </c>
    </row>
    <row r="77" spans="2:11" ht="12.75">
      <c r="B77" s="109" t="s">
        <v>74</v>
      </c>
      <c r="C77" s="145">
        <f t="shared" si="9"/>
        <v>1551.25</v>
      </c>
      <c r="D77" s="141">
        <v>2000</v>
      </c>
      <c r="E77" s="146">
        <v>0.1</v>
      </c>
      <c r="F77" s="142">
        <f t="shared" si="6"/>
        <v>50</v>
      </c>
      <c r="G77" s="143"/>
      <c r="H77" s="141">
        <f t="shared" si="11"/>
        <v>50</v>
      </c>
      <c r="I77" s="144">
        <f t="shared" si="7"/>
        <v>0.6571948707498798</v>
      </c>
      <c r="J77" s="170">
        <f t="shared" si="8"/>
        <v>32.85974353749399</v>
      </c>
      <c r="K77" s="111">
        <f t="shared" si="10"/>
        <v>0.1038129642597404</v>
      </c>
    </row>
    <row r="78" spans="2:11" ht="12.75">
      <c r="B78" s="109" t="s">
        <v>75</v>
      </c>
      <c r="C78" s="145">
        <f t="shared" si="9"/>
        <v>1642.5</v>
      </c>
      <c r="D78" s="141">
        <v>2000</v>
      </c>
      <c r="E78" s="146">
        <v>0.1</v>
      </c>
      <c r="F78" s="142">
        <f t="shared" si="6"/>
        <v>50</v>
      </c>
      <c r="G78" s="143"/>
      <c r="H78" s="141">
        <f t="shared" si="11"/>
        <v>50</v>
      </c>
      <c r="I78" s="144">
        <f t="shared" si="7"/>
        <v>0.641165716867907</v>
      </c>
      <c r="J78" s="170">
        <f t="shared" si="8"/>
        <v>32.05828584339535</v>
      </c>
      <c r="K78" s="111">
        <f t="shared" si="10"/>
        <v>0.1038129642597404</v>
      </c>
    </row>
    <row r="79" spans="2:11" ht="12.75">
      <c r="B79" s="109" t="s">
        <v>76</v>
      </c>
      <c r="C79" s="145">
        <f t="shared" si="9"/>
        <v>1733.75</v>
      </c>
      <c r="D79" s="141">
        <v>2000</v>
      </c>
      <c r="E79" s="146">
        <v>0.1</v>
      </c>
      <c r="F79" s="142">
        <f t="shared" si="6"/>
        <v>50</v>
      </c>
      <c r="G79" s="143"/>
      <c r="H79" s="141">
        <f t="shared" si="11"/>
        <v>50</v>
      </c>
      <c r="I79" s="144">
        <f t="shared" si="7"/>
        <v>0.6255275182194693</v>
      </c>
      <c r="J79" s="170">
        <f t="shared" si="8"/>
        <v>31.276375910973464</v>
      </c>
      <c r="K79" s="111">
        <f t="shared" si="10"/>
        <v>0.1038129642597404</v>
      </c>
    </row>
    <row r="80" spans="2:11" ht="12.75">
      <c r="B80" s="114" t="s">
        <v>77</v>
      </c>
      <c r="C80" s="153">
        <f t="shared" si="9"/>
        <v>1825</v>
      </c>
      <c r="D80" s="154">
        <v>0</v>
      </c>
      <c r="E80" s="155">
        <v>0.1</v>
      </c>
      <c r="F80" s="156">
        <f t="shared" si="6"/>
        <v>50</v>
      </c>
      <c r="G80" s="157">
        <v>2000</v>
      </c>
      <c r="H80" s="154">
        <f t="shared" si="11"/>
        <v>2050</v>
      </c>
      <c r="I80" s="158">
        <f t="shared" si="7"/>
        <v>0.6102707393047042</v>
      </c>
      <c r="J80" s="172">
        <f t="shared" si="8"/>
        <v>1251.0550155746437</v>
      </c>
      <c r="K80" s="115">
        <f t="shared" si="10"/>
        <v>0.1038129642597404</v>
      </c>
    </row>
    <row r="81" spans="2:11" ht="13.5" thickBot="1">
      <c r="B81" s="159"/>
      <c r="C81" s="159"/>
      <c r="D81" s="159"/>
      <c r="E81" s="159"/>
      <c r="F81" s="159"/>
      <c r="G81" s="159"/>
      <c r="H81" s="159"/>
      <c r="I81" s="160"/>
      <c r="J81" s="159"/>
      <c r="K81" s="159"/>
    </row>
    <row r="82" spans="1:11" ht="13.5" thickBot="1">
      <c r="A82" s="14"/>
      <c r="B82" s="161"/>
      <c r="C82" s="161"/>
      <c r="D82" s="161"/>
      <c r="E82" s="169" t="s">
        <v>54</v>
      </c>
      <c r="F82" s="162">
        <f>SUM(F60:F80)</f>
        <v>3000</v>
      </c>
      <c r="G82" s="162">
        <f>SUM(G60:G80)</f>
        <v>10000</v>
      </c>
      <c r="H82" s="162"/>
      <c r="I82" s="163" t="s">
        <v>55</v>
      </c>
      <c r="J82" s="299">
        <f>SUM(J60:J80)</f>
        <v>9999.998296244738</v>
      </c>
      <c r="K82" s="164"/>
    </row>
    <row r="83" ht="11.25"/>
  </sheetData>
  <sheetProtection/>
  <printOptions/>
  <pageMargins left="0.75" right="0.75" top="1" bottom="0.75" header="0.5" footer="0.5"/>
  <pageSetup horizontalDpi="600" verticalDpi="600" orientation="portrait" paperSize="9" scale="78" r:id="rId2"/>
  <rowBreaks count="1" manualBreakCount="1">
    <brk id="51" max="71" man="1"/>
  </rowBreaks>
  <colBreaks count="1" manualBreakCount="1">
    <brk id="12" max="8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G91"/>
  <sheetViews>
    <sheetView zoomScaleSheetLayoutView="100" zoomScalePageLayoutView="0" workbookViewId="0" topLeftCell="A1">
      <selection activeCell="B3" sqref="B3:K5"/>
    </sheetView>
  </sheetViews>
  <sheetFormatPr defaultColWidth="0" defaultRowHeight="12.75" zeroHeight="1"/>
  <cols>
    <col min="1" max="1" width="5.7109375" style="4" customWidth="1"/>
    <col min="2" max="2" width="10.57421875" style="4" customWidth="1"/>
    <col min="3" max="4" width="10.8515625" style="4" customWidth="1"/>
    <col min="5" max="5" width="10.57421875" style="4" customWidth="1"/>
    <col min="6" max="6" width="9.7109375" style="4" customWidth="1"/>
    <col min="7" max="7" width="11.57421875" style="4" customWidth="1"/>
    <col min="8" max="8" width="7.7109375" style="4" customWidth="1"/>
    <col min="9" max="9" width="9.57421875" style="4" customWidth="1"/>
    <col min="10" max="10" width="9.57421875" style="4" bestFit="1" customWidth="1"/>
    <col min="11" max="11" width="7.7109375" style="4" customWidth="1"/>
    <col min="12" max="12" width="9.140625" style="4" customWidth="1"/>
    <col min="13" max="13" width="0" style="4" hidden="1" customWidth="1"/>
    <col min="14" max="14" width="10.28125" style="4" hidden="1" customWidth="1"/>
    <col min="15" max="16" width="0" style="4" hidden="1" customWidth="1"/>
    <col min="17" max="17" width="10.421875" style="4" hidden="1" customWidth="1"/>
    <col min="18" max="18" width="0" style="4" hidden="1" customWidth="1"/>
    <col min="19" max="19" width="12.8515625" style="4" hidden="1" customWidth="1"/>
    <col min="20" max="20" width="11.28125" style="4" hidden="1" customWidth="1"/>
    <col min="21" max="23" width="0" style="4" hidden="1" customWidth="1"/>
    <col min="24" max="27" width="0" style="3" hidden="1" customWidth="1"/>
    <col min="28" max="28" width="9.57421875" style="3" hidden="1" customWidth="1"/>
    <col min="29" max="29" width="0" style="3" hidden="1" customWidth="1"/>
    <col min="30" max="30" width="12.8515625" style="3" hidden="1" customWidth="1"/>
    <col min="31" max="31" width="10.421875" style="3" hidden="1" customWidth="1"/>
    <col min="32" max="33" width="0" style="3" hidden="1" customWidth="1"/>
    <col min="34" max="38" width="0" style="4" hidden="1" customWidth="1"/>
    <col min="39" max="39" width="9.57421875" style="4" hidden="1" customWidth="1"/>
    <col min="40" max="40" width="0" style="4" hidden="1" customWidth="1"/>
    <col min="41" max="41" width="12.8515625" style="4" hidden="1" customWidth="1"/>
    <col min="42" max="42" width="10.421875" style="4" hidden="1" customWidth="1"/>
    <col min="43" max="16384" width="0" style="4" hidden="1" customWidth="1"/>
  </cols>
  <sheetData>
    <row r="1" spans="1:23" ht="21">
      <c r="A1" s="116" t="s">
        <v>84</v>
      </c>
      <c r="B1" s="66"/>
      <c r="C1" s="66"/>
      <c r="D1" s="66"/>
      <c r="E1" s="66"/>
      <c r="F1" s="66"/>
      <c r="G1" s="66"/>
      <c r="H1" s="66"/>
      <c r="I1" s="66"/>
      <c r="J1" s="66"/>
      <c r="K1" s="117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11" s="5" customFormat="1" ht="21">
      <c r="A2" s="318"/>
      <c r="B2" s="321" t="s">
        <v>153</v>
      </c>
      <c r="C2" s="321"/>
      <c r="D2" s="321"/>
      <c r="E2" s="321"/>
      <c r="F2" s="321"/>
      <c r="G2" s="321"/>
      <c r="H2" s="321"/>
      <c r="I2" s="321"/>
      <c r="J2" s="322"/>
      <c r="K2" s="322"/>
    </row>
    <row r="3" spans="1:11" s="5" customFormat="1" ht="21">
      <c r="A3" s="318"/>
      <c r="B3" s="321" t="s">
        <v>85</v>
      </c>
      <c r="C3" s="321"/>
      <c r="D3" s="321"/>
      <c r="E3" s="321"/>
      <c r="F3" s="321"/>
      <c r="G3" s="321"/>
      <c r="H3" s="321"/>
      <c r="I3" s="321"/>
      <c r="J3" s="322"/>
      <c r="K3" s="322"/>
    </row>
    <row r="4" spans="1:11" s="5" customFormat="1" ht="21">
      <c r="A4" s="318"/>
      <c r="B4" s="321" t="s">
        <v>154</v>
      </c>
      <c r="C4" s="321"/>
      <c r="D4" s="321"/>
      <c r="E4" s="321"/>
      <c r="F4" s="321"/>
      <c r="G4" s="321"/>
      <c r="H4" s="321"/>
      <c r="I4" s="321"/>
      <c r="J4" s="322"/>
      <c r="K4" s="322"/>
    </row>
    <row r="5" spans="1:33" ht="21">
      <c r="A5" s="318"/>
      <c r="B5" s="321" t="s">
        <v>86</v>
      </c>
      <c r="C5" s="321"/>
      <c r="D5" s="321"/>
      <c r="E5" s="321"/>
      <c r="F5" s="321"/>
      <c r="G5" s="321"/>
      <c r="H5" s="321"/>
      <c r="I5" s="321"/>
      <c r="J5" s="322"/>
      <c r="K5" s="322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21">
      <c r="A6" s="318"/>
      <c r="B6" s="321" t="s">
        <v>87</v>
      </c>
      <c r="C6" s="321"/>
      <c r="D6" s="321"/>
      <c r="E6" s="321"/>
      <c r="F6" s="321"/>
      <c r="G6" s="321"/>
      <c r="H6" s="321"/>
      <c r="I6" s="321"/>
      <c r="J6" s="322"/>
      <c r="K6" s="322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2.75">
      <c r="A7" s="2"/>
      <c r="B7" s="322"/>
      <c r="C7" s="322"/>
      <c r="D7" s="322"/>
      <c r="E7" s="322"/>
      <c r="F7" s="322"/>
      <c r="G7" s="322"/>
      <c r="H7" s="322"/>
      <c r="I7" s="322"/>
      <c r="J7" s="322"/>
      <c r="K7" s="322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7" s="14" customFormat="1" ht="15" customHeight="1">
      <c r="A8" s="2"/>
      <c r="C8" s="173" t="s">
        <v>88</v>
      </c>
      <c r="D8" s="173" t="s">
        <v>89</v>
      </c>
      <c r="E8" s="173" t="s">
        <v>88</v>
      </c>
      <c r="F8" s="173" t="s">
        <v>90</v>
      </c>
      <c r="G8" s="173" t="s">
        <v>91</v>
      </c>
    </row>
    <row r="9" spans="1:7" s="14" customFormat="1" ht="15" customHeight="1">
      <c r="A9" s="2"/>
      <c r="B9" s="14" t="s">
        <v>92</v>
      </c>
      <c r="C9" s="174">
        <v>0.1</v>
      </c>
      <c r="D9" s="174">
        <v>0.095</v>
      </c>
      <c r="E9" s="174">
        <v>0.09</v>
      </c>
      <c r="F9" s="174">
        <v>0.085</v>
      </c>
      <c r="G9" s="174">
        <v>0.08</v>
      </c>
    </row>
    <row r="10" spans="1:7" s="14" customFormat="1" ht="15" customHeight="1">
      <c r="A10" s="2"/>
      <c r="B10" s="14" t="s">
        <v>93</v>
      </c>
      <c r="C10" s="174">
        <v>0.08</v>
      </c>
      <c r="D10" s="174">
        <v>0.085</v>
      </c>
      <c r="E10" s="174">
        <v>0.09</v>
      </c>
      <c r="F10" s="174">
        <v>0.095</v>
      </c>
      <c r="G10" s="174">
        <v>0.1</v>
      </c>
    </row>
    <row r="11" spans="1:33" ht="15.75">
      <c r="A11" s="2"/>
      <c r="B11" s="40"/>
      <c r="C11" s="44"/>
      <c r="D11" s="44"/>
      <c r="E11" s="44"/>
      <c r="F11" s="44"/>
      <c r="G11" s="44"/>
      <c r="H11" s="3"/>
      <c r="I11" s="3"/>
      <c r="J11" s="3"/>
      <c r="K11" s="3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ht="21">
      <c r="A12" s="2"/>
      <c r="B12" s="312" t="s">
        <v>94</v>
      </c>
      <c r="C12" s="312"/>
      <c r="D12" s="312"/>
      <c r="E12" s="312"/>
      <c r="F12" s="312"/>
      <c r="G12" s="312"/>
      <c r="H12" s="3"/>
      <c r="I12" s="3"/>
      <c r="J12" s="3"/>
      <c r="K12" s="3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2:8" s="5" customFormat="1" ht="15" customHeight="1">
      <c r="B13" s="64"/>
      <c r="C13" s="64"/>
      <c r="D13" s="64"/>
      <c r="E13" s="64"/>
      <c r="F13" s="64"/>
      <c r="G13" s="64"/>
      <c r="H13" s="45"/>
    </row>
    <row r="14" spans="1:11" s="80" customFormat="1" ht="15" customHeight="1">
      <c r="A14" s="67"/>
      <c r="B14" s="118" t="s">
        <v>16</v>
      </c>
      <c r="C14" s="119"/>
      <c r="D14" s="119"/>
      <c r="E14" s="119"/>
      <c r="F14" s="119"/>
      <c r="G14" s="119"/>
      <c r="H14" s="119"/>
      <c r="I14" s="119"/>
      <c r="J14" s="120"/>
      <c r="K14" s="106"/>
    </row>
    <row r="15" s="5" customFormat="1" ht="15" customHeight="1"/>
    <row r="16" spans="2:33" ht="15" customHeight="1">
      <c r="B16" s="2"/>
      <c r="E16" s="7"/>
      <c r="F16" s="7"/>
      <c r="G16" s="7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5:33" ht="15" customHeight="1">
      <c r="E17" s="7"/>
      <c r="G17" s="7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2:7" s="14" customFormat="1" ht="15" customHeight="1">
      <c r="B18" s="10" t="s">
        <v>56</v>
      </c>
      <c r="C18" s="192">
        <f>AVERAGE(C24:G24)</f>
        <v>0.09000000000000001</v>
      </c>
      <c r="E18" s="10"/>
      <c r="G18" s="10"/>
    </row>
    <row r="19" spans="2:8" s="14" customFormat="1" ht="15" customHeight="1">
      <c r="B19" s="10" t="s">
        <v>17</v>
      </c>
      <c r="C19" s="193">
        <v>4</v>
      </c>
      <c r="E19" s="10"/>
      <c r="F19" s="10"/>
      <c r="G19" s="175"/>
      <c r="H19" s="176"/>
    </row>
    <row r="20" spans="5:7" s="14" customFormat="1" ht="15" customHeight="1">
      <c r="E20" s="10"/>
      <c r="F20" s="10"/>
      <c r="G20" s="10"/>
    </row>
    <row r="21" spans="2:3" s="14" customFormat="1" ht="15" customHeight="1">
      <c r="B21" s="14" t="s">
        <v>16</v>
      </c>
      <c r="C21" s="194">
        <f>_xlfn.IFERROR((1+C18/C19)^C19-1,"")</f>
        <v>0.09308331878906229</v>
      </c>
    </row>
    <row r="22" spans="1:10" s="14" customFormat="1" ht="15" customHeight="1">
      <c r="A22" s="177"/>
      <c r="B22" s="173"/>
      <c r="C22" s="173"/>
      <c r="D22" s="173"/>
      <c r="E22" s="173"/>
      <c r="F22" s="173"/>
      <c r="G22" s="173"/>
      <c r="H22" s="177"/>
      <c r="I22" s="178"/>
      <c r="J22" s="179"/>
    </row>
    <row r="23" spans="1:10" s="14" customFormat="1" ht="15" customHeight="1">
      <c r="A23" s="177"/>
      <c r="C23" s="173" t="s">
        <v>88</v>
      </c>
      <c r="D23" s="173" t="s">
        <v>89</v>
      </c>
      <c r="E23" s="173" t="s">
        <v>90</v>
      </c>
      <c r="F23" s="173" t="s">
        <v>91</v>
      </c>
      <c r="G23" s="173" t="s">
        <v>95</v>
      </c>
      <c r="H23" s="180"/>
      <c r="I23" s="173" t="s">
        <v>96</v>
      </c>
      <c r="J23" s="179"/>
    </row>
    <row r="24" spans="1:10" s="14" customFormat="1" ht="27" customHeight="1">
      <c r="A24" s="173">
        <v>1</v>
      </c>
      <c r="B24" s="319" t="s">
        <v>97</v>
      </c>
      <c r="C24" s="182">
        <v>0.1</v>
      </c>
      <c r="D24" s="182">
        <v>0.095</v>
      </c>
      <c r="E24" s="182">
        <v>0.09</v>
      </c>
      <c r="F24" s="182">
        <v>0.085</v>
      </c>
      <c r="G24" s="182">
        <v>0.08</v>
      </c>
      <c r="H24" s="180"/>
      <c r="I24" s="178"/>
      <c r="J24" s="179"/>
    </row>
    <row r="25" spans="1:10" s="14" customFormat="1" ht="15" customHeight="1">
      <c r="A25" s="173"/>
      <c r="B25" s="181" t="s">
        <v>16</v>
      </c>
      <c r="C25" s="183">
        <f>_xlfn.IFERROR((1+C24/$C$19)^$C$19-1,"")</f>
        <v>0.10381289062499977</v>
      </c>
      <c r="D25" s="183">
        <f>_xlfn.IFERROR((1+D24/$C$19)^$C$19-1,"")</f>
        <v>0.09843827910400371</v>
      </c>
      <c r="E25" s="183">
        <f>_xlfn.IFERROR((1+E24/$C$19)^$C$19-1,"")</f>
        <v>0.09308331878906229</v>
      </c>
      <c r="F25" s="183">
        <f>_xlfn.IFERROR((1+F24/$C$19)^$C$19-1,"")</f>
        <v>0.08774796172119115</v>
      </c>
      <c r="G25" s="183">
        <f>_xlfn.IFERROR((1+G24/$C$19)^$C$19-1,"")</f>
        <v>0.08243215999999998</v>
      </c>
      <c r="H25" s="180"/>
      <c r="I25" s="202">
        <f>_xlfn.IFERROR(((1+C25)*(1+D25)*(1+E25)*(1+F25)*(1+G25))^(1/5)-1,"")</f>
        <v>0.09307678437792966</v>
      </c>
      <c r="J25" s="179"/>
    </row>
    <row r="26" spans="1:10" s="14" customFormat="1" ht="15" customHeight="1">
      <c r="A26" s="173"/>
      <c r="B26" s="173"/>
      <c r="H26" s="180"/>
      <c r="I26" s="178"/>
      <c r="J26" s="179"/>
    </row>
    <row r="27" spans="1:10" s="14" customFormat="1" ht="28.5" customHeight="1">
      <c r="A27" s="173">
        <v>2</v>
      </c>
      <c r="B27" s="319" t="s">
        <v>97</v>
      </c>
      <c r="C27" s="182">
        <v>0.08</v>
      </c>
      <c r="D27" s="182">
        <v>0.085</v>
      </c>
      <c r="E27" s="182">
        <v>0.09</v>
      </c>
      <c r="F27" s="182">
        <v>0.095</v>
      </c>
      <c r="G27" s="182">
        <v>0.1</v>
      </c>
      <c r="H27" s="180"/>
      <c r="I27" s="178"/>
      <c r="J27" s="179"/>
    </row>
    <row r="28" spans="1:10" s="14" customFormat="1" ht="15" customHeight="1">
      <c r="A28" s="173"/>
      <c r="B28" s="181" t="s">
        <v>16</v>
      </c>
      <c r="C28" s="183">
        <f>_xlfn.IFERROR((1+C27/$C$19)^$C$19-1,"")</f>
        <v>0.08243215999999998</v>
      </c>
      <c r="D28" s="183">
        <f>_xlfn.IFERROR((1+D27/$C$19)^$C$19-1,"")</f>
        <v>0.08774796172119115</v>
      </c>
      <c r="E28" s="183">
        <f>_xlfn.IFERROR((1+E27/$C$19)^$C$19-1,"")</f>
        <v>0.09308331878906229</v>
      </c>
      <c r="F28" s="183">
        <f>_xlfn.IFERROR((1+F27/$C$19)^$C$19-1,"")</f>
        <v>0.09843827910400371</v>
      </c>
      <c r="G28" s="183">
        <f>_xlfn.IFERROR((1+G27/$C$19)^$C$19-1,"")</f>
        <v>0.10381289062499977</v>
      </c>
      <c r="H28" s="180"/>
      <c r="I28" s="202">
        <f>_xlfn.IFERROR(((1+C28)*(1+D28)*(1+E28)*(1+F28)*(1+G28))^(1/5)-1,"")</f>
        <v>0.09307678437792943</v>
      </c>
      <c r="J28" s="179"/>
    </row>
    <row r="29" spans="1:10" s="5" customFormat="1" ht="15" customHeight="1">
      <c r="A29" s="46"/>
      <c r="B29" s="49"/>
      <c r="C29" s="51"/>
      <c r="D29" s="51"/>
      <c r="E29" s="51"/>
      <c r="F29" s="51"/>
      <c r="G29" s="51"/>
      <c r="H29" s="45"/>
      <c r="I29" s="47"/>
      <c r="J29" s="48"/>
    </row>
    <row r="30" spans="1:11" s="80" customFormat="1" ht="15" customHeight="1">
      <c r="A30" s="67"/>
      <c r="B30" s="118" t="s">
        <v>98</v>
      </c>
      <c r="C30" s="119"/>
      <c r="D30" s="119"/>
      <c r="E30" s="119"/>
      <c r="F30" s="119"/>
      <c r="G30" s="119"/>
      <c r="H30" s="119"/>
      <c r="I30" s="119"/>
      <c r="J30" s="120"/>
      <c r="K30" s="106"/>
    </row>
    <row r="31" spans="2:33" ht="15" customHeight="1">
      <c r="B31" s="10"/>
      <c r="C31" s="31"/>
      <c r="D31" s="9"/>
      <c r="E31" s="13"/>
      <c r="F31" s="9"/>
      <c r="G31" s="48"/>
      <c r="H31" s="48"/>
      <c r="I31" s="5"/>
      <c r="J31" s="5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2:33" ht="15" customHeight="1">
      <c r="B32" s="12"/>
      <c r="C32" s="9"/>
      <c r="D32" s="9"/>
      <c r="E32" s="9"/>
      <c r="F32" s="9"/>
      <c r="G32" s="48"/>
      <c r="H32" s="48"/>
      <c r="I32" s="5"/>
      <c r="J32" s="5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ht="15" customHeight="1">
      <c r="A33" s="52"/>
      <c r="B33" s="7"/>
      <c r="C33" s="7"/>
      <c r="D33" s="7"/>
      <c r="E33" s="11"/>
      <c r="F33" s="7"/>
      <c r="G33" s="48"/>
      <c r="H33" s="48"/>
      <c r="J33" s="14" t="s">
        <v>3</v>
      </c>
      <c r="K33" s="184">
        <v>0.09404128101243003</v>
      </c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2:10" s="14" customFormat="1" ht="15" customHeight="1">
      <c r="B34" s="2"/>
      <c r="C34" s="15"/>
      <c r="D34" s="3"/>
      <c r="E34" s="3"/>
      <c r="F34" s="3"/>
      <c r="G34" s="3"/>
      <c r="H34" s="16"/>
      <c r="I34" s="3"/>
      <c r="J34" s="16"/>
    </row>
    <row r="35" spans="2:33" ht="60" customHeight="1">
      <c r="B35" s="185"/>
      <c r="C35" s="186" t="s">
        <v>2</v>
      </c>
      <c r="D35" s="127" t="s">
        <v>100</v>
      </c>
      <c r="E35" s="127" t="s">
        <v>105</v>
      </c>
      <c r="F35" s="127" t="s">
        <v>101</v>
      </c>
      <c r="G35" s="127" t="s">
        <v>102</v>
      </c>
      <c r="H35" s="127" t="s">
        <v>0</v>
      </c>
      <c r="I35" s="127" t="s">
        <v>103</v>
      </c>
      <c r="J35" s="128" t="s">
        <v>104</v>
      </c>
      <c r="K35" s="128" t="s">
        <v>1</v>
      </c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2:33" ht="15" customHeight="1">
      <c r="B36" s="187" t="s">
        <v>4</v>
      </c>
      <c r="C36" s="187" t="s">
        <v>5</v>
      </c>
      <c r="D36" s="130" t="s">
        <v>6</v>
      </c>
      <c r="E36" s="130" t="s">
        <v>7</v>
      </c>
      <c r="F36" s="130" t="s">
        <v>8</v>
      </c>
      <c r="G36" s="130" t="s">
        <v>9</v>
      </c>
      <c r="H36" s="188" t="s">
        <v>10</v>
      </c>
      <c r="I36" s="130" t="s">
        <v>11</v>
      </c>
      <c r="J36" s="130" t="s">
        <v>12</v>
      </c>
      <c r="K36" s="130" t="s">
        <v>13</v>
      </c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2:33" ht="15" customHeight="1">
      <c r="B37" s="132"/>
      <c r="C37" s="168"/>
      <c r="D37" s="134">
        <v>10000</v>
      </c>
      <c r="E37" s="135"/>
      <c r="F37" s="135"/>
      <c r="G37" s="135"/>
      <c r="H37" s="137">
        <v>-10000</v>
      </c>
      <c r="I37" s="135"/>
      <c r="J37" s="138"/>
      <c r="K37" s="139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2:33" ht="15" customHeight="1">
      <c r="B38" s="109" t="s">
        <v>58</v>
      </c>
      <c r="C38" s="140">
        <f>C37+365/4</f>
        <v>91.25</v>
      </c>
      <c r="D38" s="141">
        <v>10000</v>
      </c>
      <c r="E38" s="304">
        <v>0.1</v>
      </c>
      <c r="F38" s="142">
        <f aca="true" t="shared" si="0" ref="F38:F57">D37*E38/4</f>
        <v>250</v>
      </c>
      <c r="G38" s="189"/>
      <c r="H38" s="141">
        <f>G38+F38</f>
        <v>250</v>
      </c>
      <c r="I38" s="144">
        <f>(1+K38)^(-(C38/365))</f>
        <v>0.9777809521642351</v>
      </c>
      <c r="J38" s="170">
        <f>I38*H38</f>
        <v>244.4452380410588</v>
      </c>
      <c r="K38" s="111">
        <f>$K$33</f>
        <v>0.09404128101243003</v>
      </c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2:33" ht="15" customHeight="1">
      <c r="B39" s="109" t="s">
        <v>59</v>
      </c>
      <c r="C39" s="145">
        <f aca="true" t="shared" si="1" ref="C39:C57">C38+365/4</f>
        <v>182.5</v>
      </c>
      <c r="D39" s="141">
        <v>10000</v>
      </c>
      <c r="E39" s="301">
        <v>0.1</v>
      </c>
      <c r="F39" s="142">
        <f t="shared" si="0"/>
        <v>250</v>
      </c>
      <c r="G39" s="189"/>
      <c r="H39" s="141">
        <f>G39+F39</f>
        <v>250</v>
      </c>
      <c r="I39" s="144">
        <f aca="true" t="shared" si="2" ref="I39:I57">(1+K39)^(-(C39/365))</f>
        <v>0.9560555904151984</v>
      </c>
      <c r="J39" s="170">
        <f aca="true" t="shared" si="3" ref="J39:J57">I39*H39</f>
        <v>239.0138976037996</v>
      </c>
      <c r="K39" s="111">
        <f aca="true" t="shared" si="4" ref="K39:K57">$K$33</f>
        <v>0.09404128101243003</v>
      </c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2:33" ht="15" customHeight="1">
      <c r="B40" s="109" t="s">
        <v>60</v>
      </c>
      <c r="C40" s="145">
        <f t="shared" si="1"/>
        <v>273.75</v>
      </c>
      <c r="D40" s="141">
        <v>10000</v>
      </c>
      <c r="E40" s="301">
        <v>0.1</v>
      </c>
      <c r="F40" s="142">
        <f t="shared" si="0"/>
        <v>250</v>
      </c>
      <c r="G40" s="189"/>
      <c r="H40" s="141">
        <f>G40+F40</f>
        <v>250</v>
      </c>
      <c r="I40" s="144">
        <f t="shared" si="2"/>
        <v>0.9348129455181126</v>
      </c>
      <c r="J40" s="170">
        <f t="shared" si="3"/>
        <v>233.70323637952814</v>
      </c>
      <c r="K40" s="111">
        <f t="shared" si="4"/>
        <v>0.09404128101243003</v>
      </c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2:33" ht="15" customHeight="1">
      <c r="B41" s="112" t="s">
        <v>61</v>
      </c>
      <c r="C41" s="147">
        <f t="shared" si="1"/>
        <v>365</v>
      </c>
      <c r="D41" s="148">
        <v>10000</v>
      </c>
      <c r="E41" s="302">
        <v>0.1</v>
      </c>
      <c r="F41" s="150">
        <f t="shared" si="0"/>
        <v>250</v>
      </c>
      <c r="G41" s="190"/>
      <c r="H41" s="148">
        <f>G41+F41</f>
        <v>250</v>
      </c>
      <c r="I41" s="152">
        <f t="shared" si="2"/>
        <v>0.9140422919641534</v>
      </c>
      <c r="J41" s="171">
        <f t="shared" si="3"/>
        <v>228.51057299103834</v>
      </c>
      <c r="K41" s="113">
        <f t="shared" si="4"/>
        <v>0.09404128101243003</v>
      </c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2:33" ht="15" customHeight="1">
      <c r="B42" s="109" t="s">
        <v>62</v>
      </c>
      <c r="C42" s="145">
        <f t="shared" si="1"/>
        <v>456.25</v>
      </c>
      <c r="D42" s="141">
        <v>10000</v>
      </c>
      <c r="E42" s="301">
        <v>0.095</v>
      </c>
      <c r="F42" s="142">
        <f t="shared" si="0"/>
        <v>237.5</v>
      </c>
      <c r="G42" s="189"/>
      <c r="H42" s="141">
        <f aca="true" t="shared" si="5" ref="H42:H57">F42+G42</f>
        <v>237.5</v>
      </c>
      <c r="I42" s="144">
        <f t="shared" si="2"/>
        <v>0.8937331425550897</v>
      </c>
      <c r="J42" s="170">
        <f t="shared" si="3"/>
        <v>212.2616213568338</v>
      </c>
      <c r="K42" s="111">
        <f t="shared" si="4"/>
        <v>0.09404128101243003</v>
      </c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2:33" ht="15" customHeight="1">
      <c r="B43" s="109" t="s">
        <v>63</v>
      </c>
      <c r="C43" s="145">
        <f t="shared" si="1"/>
        <v>547.5</v>
      </c>
      <c r="D43" s="141">
        <v>10000</v>
      </c>
      <c r="E43" s="301">
        <v>0.095</v>
      </c>
      <c r="F43" s="142">
        <f t="shared" si="0"/>
        <v>237.5</v>
      </c>
      <c r="G43" s="189"/>
      <c r="H43" s="141">
        <f t="shared" si="5"/>
        <v>237.5</v>
      </c>
      <c r="I43" s="144">
        <f t="shared" si="2"/>
        <v>0.8738752431082497</v>
      </c>
      <c r="J43" s="170">
        <f t="shared" si="3"/>
        <v>207.5453702382093</v>
      </c>
      <c r="K43" s="111">
        <f t="shared" si="4"/>
        <v>0.09404128101243003</v>
      </c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2:33" ht="15" customHeight="1">
      <c r="B44" s="109" t="s">
        <v>64</v>
      </c>
      <c r="C44" s="145">
        <f t="shared" si="1"/>
        <v>638.75</v>
      </c>
      <c r="D44" s="141">
        <v>10000</v>
      </c>
      <c r="E44" s="301">
        <v>0.095</v>
      </c>
      <c r="F44" s="142">
        <f t="shared" si="0"/>
        <v>237.5</v>
      </c>
      <c r="G44" s="189"/>
      <c r="H44" s="141">
        <f t="shared" si="5"/>
        <v>237.5</v>
      </c>
      <c r="I44" s="144">
        <f t="shared" si="2"/>
        <v>0.8544585672791368</v>
      </c>
      <c r="J44" s="170">
        <f t="shared" si="3"/>
        <v>202.933909728795</v>
      </c>
      <c r="K44" s="111">
        <f t="shared" si="4"/>
        <v>0.09404128101243003</v>
      </c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2:33" ht="15" customHeight="1">
      <c r="B45" s="112" t="s">
        <v>65</v>
      </c>
      <c r="C45" s="147">
        <f t="shared" si="1"/>
        <v>730</v>
      </c>
      <c r="D45" s="148">
        <v>10000</v>
      </c>
      <c r="E45" s="302">
        <v>0.095</v>
      </c>
      <c r="F45" s="150">
        <f t="shared" si="0"/>
        <v>237.5</v>
      </c>
      <c r="G45" s="190"/>
      <c r="H45" s="148">
        <f t="shared" si="5"/>
        <v>237.5</v>
      </c>
      <c r="I45" s="152">
        <f t="shared" si="2"/>
        <v>0.8354733114990827</v>
      </c>
      <c r="J45" s="171">
        <f t="shared" si="3"/>
        <v>198.42491148103213</v>
      </c>
      <c r="K45" s="113">
        <f t="shared" si="4"/>
        <v>0.09404128101243003</v>
      </c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2:33" ht="15" customHeight="1">
      <c r="B46" s="109" t="s">
        <v>66</v>
      </c>
      <c r="C46" s="145">
        <f t="shared" si="1"/>
        <v>821.25</v>
      </c>
      <c r="D46" s="141">
        <v>10000</v>
      </c>
      <c r="E46" s="301">
        <v>0.09</v>
      </c>
      <c r="F46" s="142">
        <f t="shared" si="0"/>
        <v>225</v>
      </c>
      <c r="G46" s="189"/>
      <c r="H46" s="141">
        <f t="shared" si="5"/>
        <v>225</v>
      </c>
      <c r="I46" s="144">
        <f t="shared" si="2"/>
        <v>0.8169098900253796</v>
      </c>
      <c r="J46" s="170">
        <f t="shared" si="3"/>
        <v>183.80472525571042</v>
      </c>
      <c r="K46" s="111">
        <f t="shared" si="4"/>
        <v>0.09404128101243003</v>
      </c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2:33" ht="15" customHeight="1">
      <c r="B47" s="109" t="s">
        <v>67</v>
      </c>
      <c r="C47" s="145">
        <f t="shared" si="1"/>
        <v>912.5</v>
      </c>
      <c r="D47" s="141">
        <v>10000</v>
      </c>
      <c r="E47" s="301">
        <v>0.09</v>
      </c>
      <c r="F47" s="142">
        <f t="shared" si="0"/>
        <v>225</v>
      </c>
      <c r="G47" s="189"/>
      <c r="H47" s="141">
        <f t="shared" si="5"/>
        <v>225</v>
      </c>
      <c r="I47" s="144">
        <f t="shared" si="2"/>
        <v>0.7987589301013964</v>
      </c>
      <c r="J47" s="170">
        <f t="shared" si="3"/>
        <v>179.7207592728142</v>
      </c>
      <c r="K47" s="111">
        <f t="shared" si="4"/>
        <v>0.09404128101243003</v>
      </c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2:33" ht="15" customHeight="1">
      <c r="B48" s="109" t="s">
        <v>68</v>
      </c>
      <c r="C48" s="145">
        <f t="shared" si="1"/>
        <v>1003.75</v>
      </c>
      <c r="D48" s="141">
        <v>10000</v>
      </c>
      <c r="E48" s="301">
        <v>0.09</v>
      </c>
      <c r="F48" s="142">
        <f t="shared" si="0"/>
        <v>225</v>
      </c>
      <c r="G48" s="189"/>
      <c r="H48" s="141">
        <f t="shared" si="5"/>
        <v>225</v>
      </c>
      <c r="I48" s="144">
        <f t="shared" si="2"/>
        <v>0.7810112672242291</v>
      </c>
      <c r="J48" s="170">
        <f t="shared" si="3"/>
        <v>175.72753512545154</v>
      </c>
      <c r="K48" s="111">
        <f t="shared" si="4"/>
        <v>0.09404128101243003</v>
      </c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2:33" ht="15" customHeight="1">
      <c r="B49" s="112" t="s">
        <v>69</v>
      </c>
      <c r="C49" s="147">
        <f t="shared" si="1"/>
        <v>1095</v>
      </c>
      <c r="D49" s="148">
        <v>10000</v>
      </c>
      <c r="E49" s="302">
        <v>0.09</v>
      </c>
      <c r="F49" s="150">
        <f t="shared" si="0"/>
        <v>225</v>
      </c>
      <c r="G49" s="190"/>
      <c r="H49" s="148">
        <f t="shared" si="5"/>
        <v>225</v>
      </c>
      <c r="I49" s="152">
        <f t="shared" si="2"/>
        <v>0.7636579405175026</v>
      </c>
      <c r="J49" s="171">
        <f t="shared" si="3"/>
        <v>171.8230366164381</v>
      </c>
      <c r="K49" s="113">
        <f t="shared" si="4"/>
        <v>0.09404128101243003</v>
      </c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2:33" ht="15" customHeight="1">
      <c r="B50" s="109" t="s">
        <v>70</v>
      </c>
      <c r="C50" s="145">
        <f t="shared" si="1"/>
        <v>1186.25</v>
      </c>
      <c r="D50" s="141">
        <v>10000</v>
      </c>
      <c r="E50" s="301">
        <v>0.085</v>
      </c>
      <c r="F50" s="142">
        <f t="shared" si="0"/>
        <v>212.50000000000003</v>
      </c>
      <c r="G50" s="189"/>
      <c r="H50" s="141">
        <f t="shared" si="5"/>
        <v>212.50000000000003</v>
      </c>
      <c r="I50" s="144">
        <f t="shared" si="2"/>
        <v>0.7466901882069826</v>
      </c>
      <c r="J50" s="170">
        <f t="shared" si="3"/>
        <v>158.67166499398382</v>
      </c>
      <c r="K50" s="111">
        <f t="shared" si="4"/>
        <v>0.09404128101243003</v>
      </c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2:33" ht="15" customHeight="1">
      <c r="B51" s="109" t="s">
        <v>71</v>
      </c>
      <c r="C51" s="145">
        <f t="shared" si="1"/>
        <v>1277.5</v>
      </c>
      <c r="D51" s="141">
        <v>10000</v>
      </c>
      <c r="E51" s="301">
        <v>0.085</v>
      </c>
      <c r="F51" s="142">
        <f t="shared" si="0"/>
        <v>212.50000000000003</v>
      </c>
      <c r="G51" s="189"/>
      <c r="H51" s="141">
        <f t="shared" si="5"/>
        <v>212.50000000000003</v>
      </c>
      <c r="I51" s="144">
        <f t="shared" si="2"/>
        <v>0.7300994431967155</v>
      </c>
      <c r="J51" s="170">
        <f t="shared" si="3"/>
        <v>155.14613167930207</v>
      </c>
      <c r="K51" s="111">
        <f t="shared" si="4"/>
        <v>0.09404128101243003</v>
      </c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2:33" ht="15" customHeight="1">
      <c r="B52" s="109" t="s">
        <v>72</v>
      </c>
      <c r="C52" s="145">
        <f t="shared" si="1"/>
        <v>1368.75</v>
      </c>
      <c r="D52" s="141">
        <v>10000</v>
      </c>
      <c r="E52" s="301">
        <v>0.085</v>
      </c>
      <c r="F52" s="142">
        <f t="shared" si="0"/>
        <v>212.50000000000003</v>
      </c>
      <c r="G52" s="189"/>
      <c r="H52" s="141">
        <f t="shared" si="5"/>
        <v>212.50000000000003</v>
      </c>
      <c r="I52" s="144">
        <f t="shared" si="2"/>
        <v>0.7138773287434623</v>
      </c>
      <c r="J52" s="170">
        <f t="shared" si="3"/>
        <v>151.69893235798577</v>
      </c>
      <c r="K52" s="111">
        <f t="shared" si="4"/>
        <v>0.09404128101243003</v>
      </c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2:33" ht="15" customHeight="1">
      <c r="B53" s="112" t="s">
        <v>73</v>
      </c>
      <c r="C53" s="147">
        <f t="shared" si="1"/>
        <v>1460</v>
      </c>
      <c r="D53" s="148">
        <v>10000</v>
      </c>
      <c r="E53" s="302">
        <v>0.085</v>
      </c>
      <c r="F53" s="150">
        <f t="shared" si="0"/>
        <v>212.50000000000003</v>
      </c>
      <c r="G53" s="190"/>
      <c r="H53" s="148">
        <f t="shared" si="5"/>
        <v>212.50000000000003</v>
      </c>
      <c r="I53" s="152">
        <f t="shared" si="2"/>
        <v>0.6980156542272433</v>
      </c>
      <c r="J53" s="171">
        <f t="shared" si="3"/>
        <v>148.32832652328923</v>
      </c>
      <c r="K53" s="113">
        <f t="shared" si="4"/>
        <v>0.09404128101243003</v>
      </c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2:33" ht="15" customHeight="1">
      <c r="B54" s="109" t="s">
        <v>74</v>
      </c>
      <c r="C54" s="145">
        <f t="shared" si="1"/>
        <v>1551.25</v>
      </c>
      <c r="D54" s="141">
        <v>10000</v>
      </c>
      <c r="E54" s="301">
        <v>0.08</v>
      </c>
      <c r="F54" s="142">
        <f t="shared" si="0"/>
        <v>200</v>
      </c>
      <c r="G54" s="189"/>
      <c r="H54" s="141">
        <f t="shared" si="5"/>
        <v>200</v>
      </c>
      <c r="I54" s="144">
        <f t="shared" si="2"/>
        <v>0.6825064110158554</v>
      </c>
      <c r="J54" s="170">
        <f t="shared" si="3"/>
        <v>136.5012822031711</v>
      </c>
      <c r="K54" s="111">
        <f t="shared" si="4"/>
        <v>0.09404128101243003</v>
      </c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2:33" ht="15" customHeight="1">
      <c r="B55" s="109" t="s">
        <v>75</v>
      </c>
      <c r="C55" s="145">
        <f t="shared" si="1"/>
        <v>1642.5</v>
      </c>
      <c r="D55" s="141">
        <v>10000</v>
      </c>
      <c r="E55" s="301">
        <v>0.08</v>
      </c>
      <c r="F55" s="142">
        <f t="shared" si="0"/>
        <v>200</v>
      </c>
      <c r="G55" s="189"/>
      <c r="H55" s="141">
        <f t="shared" si="5"/>
        <v>200</v>
      </c>
      <c r="I55" s="144">
        <f t="shared" si="2"/>
        <v>0.667341768421278</v>
      </c>
      <c r="J55" s="170">
        <f t="shared" si="3"/>
        <v>133.4683536842556</v>
      </c>
      <c r="K55" s="111">
        <f t="shared" si="4"/>
        <v>0.09404128101243003</v>
      </c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2:33" ht="15" customHeight="1">
      <c r="B56" s="109" t="s">
        <v>76</v>
      </c>
      <c r="C56" s="145">
        <f t="shared" si="1"/>
        <v>1733.75</v>
      </c>
      <c r="D56" s="141">
        <v>10000</v>
      </c>
      <c r="E56" s="301">
        <v>0.08</v>
      </c>
      <c r="F56" s="142">
        <f t="shared" si="0"/>
        <v>200</v>
      </c>
      <c r="G56" s="189"/>
      <c r="H56" s="141">
        <f t="shared" si="5"/>
        <v>200</v>
      </c>
      <c r="I56" s="144">
        <f t="shared" si="2"/>
        <v>0.6525140697459216</v>
      </c>
      <c r="J56" s="170">
        <f t="shared" si="3"/>
        <v>130.50281394918431</v>
      </c>
      <c r="K56" s="111">
        <f t="shared" si="4"/>
        <v>0.09404128101243003</v>
      </c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2:33" ht="15" customHeight="1">
      <c r="B57" s="114" t="s">
        <v>77</v>
      </c>
      <c r="C57" s="153">
        <f t="shared" si="1"/>
        <v>1825</v>
      </c>
      <c r="D57" s="154">
        <v>0</v>
      </c>
      <c r="E57" s="303">
        <v>0.08</v>
      </c>
      <c r="F57" s="156">
        <f t="shared" si="0"/>
        <v>200</v>
      </c>
      <c r="G57" s="191">
        <v>10000</v>
      </c>
      <c r="H57" s="154">
        <f t="shared" si="5"/>
        <v>10200</v>
      </c>
      <c r="I57" s="158">
        <f t="shared" si="2"/>
        <v>0.6380158284167274</v>
      </c>
      <c r="J57" s="172">
        <f t="shared" si="3"/>
        <v>6507.76144985062</v>
      </c>
      <c r="K57" s="115">
        <f t="shared" si="4"/>
        <v>0.09404128101243003</v>
      </c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2:33" ht="15" customHeight="1" thickBot="1">
      <c r="B58" s="159"/>
      <c r="C58" s="159"/>
      <c r="D58" s="159"/>
      <c r="E58" s="159"/>
      <c r="F58" s="159"/>
      <c r="G58" s="159"/>
      <c r="H58" s="159"/>
      <c r="I58" s="160"/>
      <c r="J58" s="159"/>
      <c r="K58" s="159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2:33" ht="15" customHeight="1" thickBot="1">
      <c r="B59" s="161"/>
      <c r="C59" s="161"/>
      <c r="D59" s="161"/>
      <c r="E59" s="169" t="s">
        <v>54</v>
      </c>
      <c r="F59" s="162">
        <f>SUM(F37:F57)</f>
        <v>4500</v>
      </c>
      <c r="G59" s="162">
        <f>SUM(G37:G57)</f>
        <v>10000</v>
      </c>
      <c r="H59" s="162"/>
      <c r="I59" s="163" t="s">
        <v>55</v>
      </c>
      <c r="J59" s="299">
        <f>SUM(J38:J57)</f>
        <v>9999.993769332501</v>
      </c>
      <c r="K59" s="16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2:33" ht="15" customHeight="1">
      <c r="B60" s="7"/>
      <c r="C60" s="7"/>
      <c r="D60" s="7"/>
      <c r="E60" s="5"/>
      <c r="F60" s="5"/>
      <c r="G60" s="5"/>
      <c r="H60" s="5"/>
      <c r="I60" s="5"/>
      <c r="J60" s="5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11" s="80" customFormat="1" ht="15" customHeight="1">
      <c r="A61" s="67"/>
      <c r="B61" s="118" t="s">
        <v>99</v>
      </c>
      <c r="C61" s="119"/>
      <c r="D61" s="119"/>
      <c r="E61" s="119"/>
      <c r="F61" s="119"/>
      <c r="G61" s="119"/>
      <c r="H61" s="119"/>
      <c r="I61" s="119"/>
      <c r="J61" s="120"/>
      <c r="K61" s="106"/>
    </row>
    <row r="62" spans="2:33" ht="15" customHeight="1">
      <c r="B62" s="10"/>
      <c r="C62" s="31"/>
      <c r="D62" s="9"/>
      <c r="E62" s="13"/>
      <c r="F62" s="9"/>
      <c r="G62" s="13"/>
      <c r="H62" s="9"/>
      <c r="I62" s="5"/>
      <c r="J62" s="5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2:33" ht="15" customHeight="1">
      <c r="B63" s="12"/>
      <c r="C63" s="9"/>
      <c r="D63" s="9"/>
      <c r="E63" s="9"/>
      <c r="F63" s="9"/>
      <c r="G63" s="65"/>
      <c r="H63" s="65"/>
      <c r="I63" s="5"/>
      <c r="J63" s="5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15" customHeight="1">
      <c r="A64" s="52"/>
      <c r="B64" s="7"/>
      <c r="C64" s="7"/>
      <c r="D64" s="7"/>
      <c r="E64" s="11"/>
      <c r="F64" s="7"/>
      <c r="G64" s="48"/>
      <c r="H64" s="48"/>
      <c r="J64" s="14" t="s">
        <v>3</v>
      </c>
      <c r="K64" s="184">
        <v>0.09214469224912751</v>
      </c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2:10" s="14" customFormat="1" ht="15" customHeight="1">
      <c r="B65" s="2"/>
      <c r="C65" s="15"/>
      <c r="D65" s="3"/>
      <c r="E65" s="3"/>
      <c r="F65" s="3"/>
      <c r="G65" s="3"/>
      <c r="H65" s="16"/>
      <c r="I65" s="3"/>
      <c r="J65" s="16"/>
    </row>
    <row r="66" spans="2:33" ht="63.75">
      <c r="B66" s="185"/>
      <c r="C66" s="186" t="s">
        <v>2</v>
      </c>
      <c r="D66" s="127" t="s">
        <v>100</v>
      </c>
      <c r="E66" s="127" t="s">
        <v>105</v>
      </c>
      <c r="F66" s="127" t="s">
        <v>101</v>
      </c>
      <c r="G66" s="127" t="s">
        <v>102</v>
      </c>
      <c r="H66" s="127" t="s">
        <v>0</v>
      </c>
      <c r="I66" s="127" t="s">
        <v>103</v>
      </c>
      <c r="J66" s="128" t="s">
        <v>104</v>
      </c>
      <c r="K66" s="128" t="s">
        <v>1</v>
      </c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2:33" ht="15" customHeight="1">
      <c r="B67" s="187" t="s">
        <v>4</v>
      </c>
      <c r="C67" s="187" t="s">
        <v>5</v>
      </c>
      <c r="D67" s="130" t="s">
        <v>6</v>
      </c>
      <c r="E67" s="130" t="s">
        <v>7</v>
      </c>
      <c r="F67" s="130" t="s">
        <v>8</v>
      </c>
      <c r="G67" s="130" t="s">
        <v>9</v>
      </c>
      <c r="H67" s="188" t="s">
        <v>10</v>
      </c>
      <c r="I67" s="130" t="s">
        <v>11</v>
      </c>
      <c r="J67" s="130" t="s">
        <v>12</v>
      </c>
      <c r="K67" s="130" t="s">
        <v>13</v>
      </c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2:33" ht="15" customHeight="1">
      <c r="B68" s="132"/>
      <c r="C68" s="168"/>
      <c r="D68" s="134">
        <v>10000</v>
      </c>
      <c r="E68" s="135"/>
      <c r="F68" s="135"/>
      <c r="G68" s="135"/>
      <c r="H68" s="137">
        <v>-10000</v>
      </c>
      <c r="I68" s="135"/>
      <c r="J68" s="138"/>
      <c r="K68" s="139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2:33" ht="15" customHeight="1">
      <c r="B69" s="109" t="s">
        <v>58</v>
      </c>
      <c r="C69" s="140">
        <f>C68+365/4</f>
        <v>91.25</v>
      </c>
      <c r="D69" s="141">
        <v>10000</v>
      </c>
      <c r="E69" s="304">
        <v>0.08</v>
      </c>
      <c r="F69" s="142">
        <f aca="true" t="shared" si="6" ref="F69:F88">D68*E69/4</f>
        <v>200</v>
      </c>
      <c r="G69" s="189"/>
      <c r="H69" s="141">
        <f>G69+F69</f>
        <v>200</v>
      </c>
      <c r="I69" s="144">
        <f>(1+K69)^(-(C69/365))</f>
        <v>0.978205172956055</v>
      </c>
      <c r="J69" s="170">
        <f>I69*H69</f>
        <v>195.641034591211</v>
      </c>
      <c r="K69" s="111">
        <f aca="true" t="shared" si="7" ref="K69:K88">$K$64</f>
        <v>0.09214469224912751</v>
      </c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2:33" ht="15" customHeight="1">
      <c r="B70" s="109" t="s">
        <v>59</v>
      </c>
      <c r="C70" s="145">
        <f aca="true" t="shared" si="8" ref="C70:C88">C69+365/4</f>
        <v>182.5</v>
      </c>
      <c r="D70" s="141">
        <v>10000</v>
      </c>
      <c r="E70" s="301">
        <v>0.08</v>
      </c>
      <c r="F70" s="142">
        <f t="shared" si="6"/>
        <v>200</v>
      </c>
      <c r="G70" s="189"/>
      <c r="H70" s="141">
        <f>G70+F70</f>
        <v>200</v>
      </c>
      <c r="I70" s="144">
        <f aca="true" t="shared" si="9" ref="I70:I88">(1+K70)^(-(C70/365))</f>
        <v>0.9568853603979856</v>
      </c>
      <c r="J70" s="170">
        <f aca="true" t="shared" si="10" ref="J70:J88">I70*H70</f>
        <v>191.3770720795971</v>
      </c>
      <c r="K70" s="111">
        <f t="shared" si="7"/>
        <v>0.09214469224912751</v>
      </c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2:33" ht="15" customHeight="1">
      <c r="B71" s="109" t="s">
        <v>60</v>
      </c>
      <c r="C71" s="145">
        <f t="shared" si="8"/>
        <v>273.75</v>
      </c>
      <c r="D71" s="141">
        <v>10000</v>
      </c>
      <c r="E71" s="301">
        <v>0.08</v>
      </c>
      <c r="F71" s="142">
        <f t="shared" si="6"/>
        <v>200</v>
      </c>
      <c r="G71" s="189"/>
      <c r="H71" s="141">
        <f>G71+F71</f>
        <v>200</v>
      </c>
      <c r="I71" s="144">
        <f t="shared" si="9"/>
        <v>0.9360302094672285</v>
      </c>
      <c r="J71" s="170">
        <f t="shared" si="10"/>
        <v>187.2060418934457</v>
      </c>
      <c r="K71" s="111">
        <f t="shared" si="7"/>
        <v>0.09214469224912751</v>
      </c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2:33" ht="15" customHeight="1">
      <c r="B72" s="112" t="s">
        <v>61</v>
      </c>
      <c r="C72" s="147">
        <f t="shared" si="8"/>
        <v>365</v>
      </c>
      <c r="D72" s="148">
        <v>10000</v>
      </c>
      <c r="E72" s="302">
        <v>0.08</v>
      </c>
      <c r="F72" s="150">
        <f t="shared" si="6"/>
        <v>200</v>
      </c>
      <c r="G72" s="190"/>
      <c r="H72" s="148">
        <f>G72+F72</f>
        <v>200</v>
      </c>
      <c r="I72" s="152">
        <f t="shared" si="9"/>
        <v>0.9156295929439827</v>
      </c>
      <c r="J72" s="171">
        <f t="shared" si="10"/>
        <v>183.12591858879654</v>
      </c>
      <c r="K72" s="113">
        <f t="shared" si="7"/>
        <v>0.09214469224912751</v>
      </c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2:33" ht="15" customHeight="1">
      <c r="B73" s="109" t="s">
        <v>62</v>
      </c>
      <c r="C73" s="145">
        <f t="shared" si="8"/>
        <v>456.25</v>
      </c>
      <c r="D73" s="141">
        <v>10000</v>
      </c>
      <c r="E73" s="301">
        <v>0.085</v>
      </c>
      <c r="F73" s="142">
        <f t="shared" si="6"/>
        <v>212.50000000000003</v>
      </c>
      <c r="G73" s="189"/>
      <c r="H73" s="141">
        <f aca="true" t="shared" si="11" ref="H73:H88">F73+G73</f>
        <v>212.50000000000003</v>
      </c>
      <c r="I73" s="144">
        <f t="shared" si="9"/>
        <v>0.8956736043294509</v>
      </c>
      <c r="J73" s="170">
        <f t="shared" si="10"/>
        <v>190.33064092000834</v>
      </c>
      <c r="K73" s="111">
        <f t="shared" si="7"/>
        <v>0.09214469224912751</v>
      </c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2:33" ht="15" customHeight="1">
      <c r="B74" s="109" t="s">
        <v>63</v>
      </c>
      <c r="C74" s="145">
        <f t="shared" si="8"/>
        <v>547.5</v>
      </c>
      <c r="D74" s="141">
        <v>10000</v>
      </c>
      <c r="E74" s="301">
        <v>0.085</v>
      </c>
      <c r="F74" s="142">
        <f t="shared" si="6"/>
        <v>212.50000000000003</v>
      </c>
      <c r="G74" s="189"/>
      <c r="H74" s="141">
        <f t="shared" si="11"/>
        <v>212.50000000000003</v>
      </c>
      <c r="I74" s="144">
        <f t="shared" si="9"/>
        <v>0.8761525530352637</v>
      </c>
      <c r="J74" s="170">
        <f t="shared" si="10"/>
        <v>186.18241751999358</v>
      </c>
      <c r="K74" s="111">
        <f t="shared" si="7"/>
        <v>0.09214469224912751</v>
      </c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2:33" ht="15" customHeight="1">
      <c r="B75" s="109" t="s">
        <v>64</v>
      </c>
      <c r="C75" s="145">
        <f t="shared" si="8"/>
        <v>638.75</v>
      </c>
      <c r="D75" s="141">
        <v>10000</v>
      </c>
      <c r="E75" s="301">
        <v>0.085</v>
      </c>
      <c r="F75" s="142">
        <f t="shared" si="6"/>
        <v>212.50000000000003</v>
      </c>
      <c r="G75" s="189"/>
      <c r="H75" s="141">
        <f t="shared" si="11"/>
        <v>212.50000000000003</v>
      </c>
      <c r="I75" s="144">
        <f t="shared" si="9"/>
        <v>0.8570569596777493</v>
      </c>
      <c r="J75" s="170">
        <f t="shared" si="10"/>
        <v>182.12460393152176</v>
      </c>
      <c r="K75" s="111">
        <f t="shared" si="7"/>
        <v>0.09214469224912751</v>
      </c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2:33" ht="15" customHeight="1">
      <c r="B76" s="112" t="s">
        <v>65</v>
      </c>
      <c r="C76" s="147">
        <f t="shared" si="8"/>
        <v>730</v>
      </c>
      <c r="D76" s="148">
        <v>10000</v>
      </c>
      <c r="E76" s="302">
        <v>0.085</v>
      </c>
      <c r="F76" s="150">
        <f t="shared" si="6"/>
        <v>212.50000000000003</v>
      </c>
      <c r="G76" s="190"/>
      <c r="H76" s="148">
        <f t="shared" si="11"/>
        <v>212.50000000000003</v>
      </c>
      <c r="I76" s="152">
        <f t="shared" si="9"/>
        <v>0.8383775514747636</v>
      </c>
      <c r="J76" s="171">
        <f t="shared" si="10"/>
        <v>178.1552296883873</v>
      </c>
      <c r="K76" s="113">
        <f t="shared" si="7"/>
        <v>0.09214469224912751</v>
      </c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2:33" ht="15" customHeight="1">
      <c r="B77" s="109" t="s">
        <v>66</v>
      </c>
      <c r="C77" s="145">
        <f t="shared" si="8"/>
        <v>821.25</v>
      </c>
      <c r="D77" s="141">
        <v>10000</v>
      </c>
      <c r="E77" s="301">
        <v>0.09</v>
      </c>
      <c r="F77" s="142">
        <f t="shared" si="6"/>
        <v>225</v>
      </c>
      <c r="G77" s="189"/>
      <c r="H77" s="141">
        <f t="shared" si="11"/>
        <v>225</v>
      </c>
      <c r="I77" s="144">
        <f t="shared" si="9"/>
        <v>0.820105257742845</v>
      </c>
      <c r="J77" s="170">
        <f t="shared" si="10"/>
        <v>184.52368299214012</v>
      </c>
      <c r="K77" s="111">
        <f t="shared" si="7"/>
        <v>0.09214469224912751</v>
      </c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2:33" ht="15" customHeight="1">
      <c r="B78" s="109" t="s">
        <v>67</v>
      </c>
      <c r="C78" s="145">
        <f t="shared" si="8"/>
        <v>912.5</v>
      </c>
      <c r="D78" s="141">
        <v>10000</v>
      </c>
      <c r="E78" s="301">
        <v>0.09</v>
      </c>
      <c r="F78" s="142">
        <f t="shared" si="6"/>
        <v>225</v>
      </c>
      <c r="G78" s="189"/>
      <c r="H78" s="141">
        <f t="shared" si="11"/>
        <v>225</v>
      </c>
      <c r="I78" s="144">
        <f t="shared" si="9"/>
        <v>0.8022312054925098</v>
      </c>
      <c r="J78" s="170">
        <f t="shared" si="10"/>
        <v>180.5020212358147</v>
      </c>
      <c r="K78" s="111">
        <f t="shared" si="7"/>
        <v>0.09214469224912751</v>
      </c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2:33" ht="15" customHeight="1">
      <c r="B79" s="109" t="s">
        <v>68</v>
      </c>
      <c r="C79" s="145">
        <f t="shared" si="8"/>
        <v>1003.75</v>
      </c>
      <c r="D79" s="141">
        <v>10000</v>
      </c>
      <c r="E79" s="301">
        <v>0.09</v>
      </c>
      <c r="F79" s="142">
        <f t="shared" si="6"/>
        <v>225</v>
      </c>
      <c r="G79" s="189"/>
      <c r="H79" s="141">
        <f t="shared" si="11"/>
        <v>225</v>
      </c>
      <c r="I79" s="144">
        <f t="shared" si="9"/>
        <v>0.7847467151195451</v>
      </c>
      <c r="J79" s="170">
        <f t="shared" si="10"/>
        <v>176.56801090189765</v>
      </c>
      <c r="K79" s="111">
        <f t="shared" si="7"/>
        <v>0.09214469224912751</v>
      </c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2:33" ht="15" customHeight="1">
      <c r="B80" s="112" t="s">
        <v>69</v>
      </c>
      <c r="C80" s="147">
        <f t="shared" si="8"/>
        <v>1095</v>
      </c>
      <c r="D80" s="148">
        <v>10000</v>
      </c>
      <c r="E80" s="302">
        <v>0.09</v>
      </c>
      <c r="F80" s="150">
        <f t="shared" si="6"/>
        <v>225</v>
      </c>
      <c r="G80" s="190"/>
      <c r="H80" s="148">
        <f t="shared" si="11"/>
        <v>225</v>
      </c>
      <c r="I80" s="152">
        <f t="shared" si="9"/>
        <v>0.7676432961902108</v>
      </c>
      <c r="J80" s="171">
        <f t="shared" si="10"/>
        <v>172.71974164279743</v>
      </c>
      <c r="K80" s="113">
        <f t="shared" si="7"/>
        <v>0.09214469224912751</v>
      </c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2:33" ht="15" customHeight="1">
      <c r="B81" s="109" t="s">
        <v>70</v>
      </c>
      <c r="C81" s="145">
        <f t="shared" si="8"/>
        <v>1186.25</v>
      </c>
      <c r="D81" s="141">
        <v>10000</v>
      </c>
      <c r="E81" s="301">
        <v>0.095</v>
      </c>
      <c r="F81" s="142">
        <f t="shared" si="6"/>
        <v>237.5</v>
      </c>
      <c r="G81" s="189"/>
      <c r="H81" s="141">
        <f t="shared" si="11"/>
        <v>237.5</v>
      </c>
      <c r="I81" s="144">
        <f t="shared" si="9"/>
        <v>0.7509126433183012</v>
      </c>
      <c r="J81" s="170">
        <f t="shared" si="10"/>
        <v>178.34175278809653</v>
      </c>
      <c r="K81" s="111">
        <f t="shared" si="7"/>
        <v>0.09214469224912751</v>
      </c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2:33" ht="15" customHeight="1">
      <c r="B82" s="109" t="s">
        <v>71</v>
      </c>
      <c r="C82" s="145">
        <f t="shared" si="8"/>
        <v>1277.5</v>
      </c>
      <c r="D82" s="141">
        <v>10000</v>
      </c>
      <c r="E82" s="301">
        <v>0.095</v>
      </c>
      <c r="F82" s="142">
        <f t="shared" si="6"/>
        <v>237.5</v>
      </c>
      <c r="G82" s="189"/>
      <c r="H82" s="141">
        <f t="shared" si="11"/>
        <v>237.5</v>
      </c>
      <c r="I82" s="144">
        <f t="shared" si="9"/>
        <v>0.7345466321320674</v>
      </c>
      <c r="J82" s="170">
        <f t="shared" si="10"/>
        <v>174.454825131366</v>
      </c>
      <c r="K82" s="111">
        <f t="shared" si="7"/>
        <v>0.09214469224912751</v>
      </c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2:33" ht="15" customHeight="1">
      <c r="B83" s="109" t="s">
        <v>72</v>
      </c>
      <c r="C83" s="145">
        <f t="shared" si="8"/>
        <v>1368.75</v>
      </c>
      <c r="D83" s="141">
        <v>10000</v>
      </c>
      <c r="E83" s="301">
        <v>0.095</v>
      </c>
      <c r="F83" s="142">
        <f t="shared" si="6"/>
        <v>237.5</v>
      </c>
      <c r="G83" s="189"/>
      <c r="H83" s="141">
        <f t="shared" si="11"/>
        <v>237.5</v>
      </c>
      <c r="I83" s="144">
        <f t="shared" si="9"/>
        <v>0.7185373153290368</v>
      </c>
      <c r="J83" s="170">
        <f t="shared" si="10"/>
        <v>170.65261239064623</v>
      </c>
      <c r="K83" s="111">
        <f t="shared" si="7"/>
        <v>0.09214469224912751</v>
      </c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2:33" ht="15" customHeight="1">
      <c r="B84" s="112" t="s">
        <v>73</v>
      </c>
      <c r="C84" s="147">
        <f t="shared" si="8"/>
        <v>1460</v>
      </c>
      <c r="D84" s="148">
        <v>10000</v>
      </c>
      <c r="E84" s="302">
        <v>0.095</v>
      </c>
      <c r="F84" s="150">
        <f t="shared" si="6"/>
        <v>237.5</v>
      </c>
      <c r="G84" s="190"/>
      <c r="H84" s="148">
        <f t="shared" si="11"/>
        <v>237.5</v>
      </c>
      <c r="I84" s="152">
        <f t="shared" si="9"/>
        <v>0.7028769188168199</v>
      </c>
      <c r="J84" s="171">
        <f t="shared" si="10"/>
        <v>166.93326821899473</v>
      </c>
      <c r="K84" s="113">
        <f t="shared" si="7"/>
        <v>0.09214469224912751</v>
      </c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2:33" ht="15" customHeight="1">
      <c r="B85" s="109" t="s">
        <v>74</v>
      </c>
      <c r="C85" s="145">
        <f t="shared" si="8"/>
        <v>1551.25</v>
      </c>
      <c r="D85" s="141">
        <v>10000</v>
      </c>
      <c r="E85" s="301">
        <v>0.1</v>
      </c>
      <c r="F85" s="142">
        <f t="shared" si="6"/>
        <v>250</v>
      </c>
      <c r="G85" s="189"/>
      <c r="H85" s="141">
        <f t="shared" si="11"/>
        <v>250</v>
      </c>
      <c r="I85" s="144">
        <f t="shared" si="9"/>
        <v>0.6875578379380263</v>
      </c>
      <c r="J85" s="170">
        <f t="shared" si="10"/>
        <v>171.88945948450657</v>
      </c>
      <c r="K85" s="111">
        <f t="shared" si="7"/>
        <v>0.09214469224912751</v>
      </c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2:33" ht="15" customHeight="1">
      <c r="B86" s="109" t="s">
        <v>75</v>
      </c>
      <c r="C86" s="145">
        <f t="shared" si="8"/>
        <v>1642.5</v>
      </c>
      <c r="D86" s="141">
        <v>10000</v>
      </c>
      <c r="E86" s="301">
        <v>0.1</v>
      </c>
      <c r="F86" s="142">
        <f t="shared" si="6"/>
        <v>250</v>
      </c>
      <c r="G86" s="189"/>
      <c r="H86" s="141">
        <f t="shared" si="11"/>
        <v>250</v>
      </c>
      <c r="I86" s="144">
        <f t="shared" si="9"/>
        <v>0.6725726337774582</v>
      </c>
      <c r="J86" s="170">
        <f t="shared" si="10"/>
        <v>168.14315844436456</v>
      </c>
      <c r="K86" s="111">
        <f t="shared" si="7"/>
        <v>0.09214469224912751</v>
      </c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2:33" ht="15" customHeight="1">
      <c r="B87" s="109" t="s">
        <v>76</v>
      </c>
      <c r="C87" s="145">
        <f t="shared" si="8"/>
        <v>1733.75</v>
      </c>
      <c r="D87" s="141">
        <v>10000</v>
      </c>
      <c r="E87" s="301">
        <v>0.1</v>
      </c>
      <c r="F87" s="142">
        <f t="shared" si="6"/>
        <v>250</v>
      </c>
      <c r="G87" s="189"/>
      <c r="H87" s="141">
        <f t="shared" si="11"/>
        <v>250</v>
      </c>
      <c r="I87" s="144">
        <f t="shared" si="9"/>
        <v>0.6579140295497881</v>
      </c>
      <c r="J87" s="170">
        <f t="shared" si="10"/>
        <v>164.47850738744702</v>
      </c>
      <c r="K87" s="111">
        <f t="shared" si="7"/>
        <v>0.09214469224912751</v>
      </c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2:33" ht="15" customHeight="1">
      <c r="B88" s="114" t="s">
        <v>77</v>
      </c>
      <c r="C88" s="153">
        <f t="shared" si="8"/>
        <v>1825</v>
      </c>
      <c r="D88" s="154">
        <v>0</v>
      </c>
      <c r="E88" s="303">
        <v>0.1</v>
      </c>
      <c r="F88" s="156">
        <f t="shared" si="6"/>
        <v>250</v>
      </c>
      <c r="G88" s="191">
        <v>10000</v>
      </c>
      <c r="H88" s="154">
        <f t="shared" si="11"/>
        <v>10250</v>
      </c>
      <c r="I88" s="158">
        <f t="shared" si="9"/>
        <v>0.6435749070659657</v>
      </c>
      <c r="J88" s="172">
        <f t="shared" si="10"/>
        <v>6596.642797426148</v>
      </c>
      <c r="K88" s="115">
        <f t="shared" si="7"/>
        <v>0.09214469224912751</v>
      </c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2:33" ht="15" customHeight="1" thickBot="1">
      <c r="B89" s="159"/>
      <c r="C89" s="159"/>
      <c r="D89" s="159"/>
      <c r="E89" s="159"/>
      <c r="F89" s="159"/>
      <c r="G89" s="159"/>
      <c r="H89" s="159"/>
      <c r="I89" s="160"/>
      <c r="J89" s="159"/>
      <c r="K89" s="159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2:33" ht="15" customHeight="1" thickBot="1">
      <c r="B90" s="161"/>
      <c r="C90" s="161"/>
      <c r="D90" s="161"/>
      <c r="E90" s="169" t="s">
        <v>54</v>
      </c>
      <c r="F90" s="162">
        <f>SUM(F68:F88)</f>
        <v>4500</v>
      </c>
      <c r="G90" s="162">
        <f>SUM(G68:G88)</f>
        <v>10000</v>
      </c>
      <c r="H90" s="162"/>
      <c r="I90" s="163" t="s">
        <v>55</v>
      </c>
      <c r="J90" s="299">
        <f>SUM(J69:J88)</f>
        <v>9999.992797257179</v>
      </c>
      <c r="K90" s="16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2:33" ht="15" customHeight="1">
      <c r="B91" s="7"/>
      <c r="C91" s="7"/>
      <c r="D91" s="7"/>
      <c r="E91" s="5"/>
      <c r="F91" s="5"/>
      <c r="G91" s="5"/>
      <c r="H91" s="5"/>
      <c r="I91" s="5"/>
      <c r="J91" s="5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</sheetData>
  <sheetProtection/>
  <printOptions/>
  <pageMargins left="0.75" right="0.75" top="0.68" bottom="0.62" header="0.5" footer="0.5"/>
  <pageSetup horizontalDpi="600" verticalDpi="600" orientation="portrait" paperSize="9" scale="68" r:id="rId2"/>
  <rowBreaks count="1" manualBreakCount="1">
    <brk id="60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L146"/>
  <sheetViews>
    <sheetView zoomScaleSheetLayoutView="100" zoomScalePageLayoutView="0" workbookViewId="0" topLeftCell="A1">
      <selection activeCell="B11" sqref="B11:H11"/>
    </sheetView>
  </sheetViews>
  <sheetFormatPr defaultColWidth="0" defaultRowHeight="12.75" zeroHeight="1"/>
  <cols>
    <col min="1" max="1" width="5.7109375" style="50" customWidth="1"/>
    <col min="2" max="2" width="7.7109375" style="50" customWidth="1"/>
    <col min="3" max="3" width="10.57421875" style="50" customWidth="1"/>
    <col min="4" max="4" width="11.28125" style="50" customWidth="1"/>
    <col min="5" max="5" width="11.140625" style="50" customWidth="1"/>
    <col min="6" max="6" width="10.421875" style="50" customWidth="1"/>
    <col min="7" max="7" width="12.00390625" style="50" customWidth="1"/>
    <col min="8" max="8" width="11.421875" style="50" customWidth="1"/>
    <col min="9" max="10" width="9.421875" style="55" customWidth="1"/>
    <col min="11" max="11" width="10.57421875" style="55" customWidth="1"/>
    <col min="12" max="12" width="7.7109375" style="55" customWidth="1"/>
    <col min="13" max="13" width="9.140625" style="55" customWidth="1"/>
    <col min="14" max="16384" width="0" style="55" hidden="1" customWidth="1"/>
  </cols>
  <sheetData>
    <row r="1" spans="1:12" s="3" customFormat="1" ht="21">
      <c r="A1" s="116" t="s">
        <v>106</v>
      </c>
      <c r="B1" s="66"/>
      <c r="C1" s="66"/>
      <c r="D1" s="66"/>
      <c r="E1" s="66"/>
      <c r="F1" s="66"/>
      <c r="G1" s="66"/>
      <c r="H1" s="66"/>
      <c r="I1" s="66"/>
      <c r="J1" s="66"/>
      <c r="K1" s="117"/>
      <c r="L1" s="116"/>
    </row>
    <row r="2" spans="1:11" s="5" customFormat="1" ht="15.75">
      <c r="A2" s="2"/>
      <c r="B2" s="40" t="s">
        <v>107</v>
      </c>
      <c r="C2" s="41"/>
      <c r="D2" s="41"/>
      <c r="E2" s="41"/>
      <c r="F2" s="41"/>
      <c r="G2" s="41"/>
      <c r="H2" s="41"/>
      <c r="I2" s="3"/>
      <c r="J2" s="3"/>
      <c r="K2" s="3"/>
    </row>
    <row r="3" spans="1:11" s="5" customFormat="1" ht="15.75">
      <c r="A3" s="2"/>
      <c r="B3" s="40" t="s">
        <v>108</v>
      </c>
      <c r="C3" s="41"/>
      <c r="D3" s="41"/>
      <c r="E3" s="41"/>
      <c r="F3" s="41"/>
      <c r="G3" s="41"/>
      <c r="H3" s="41"/>
      <c r="I3" s="3"/>
      <c r="J3" s="3"/>
      <c r="K3" s="3"/>
    </row>
    <row r="4" spans="1:11" s="5" customFormat="1" ht="15.75">
      <c r="A4" s="2"/>
      <c r="B4" s="40" t="s">
        <v>109</v>
      </c>
      <c r="C4" s="41"/>
      <c r="D4" s="41"/>
      <c r="E4" s="41"/>
      <c r="F4" s="41"/>
      <c r="G4" s="41"/>
      <c r="H4" s="41"/>
      <c r="I4" s="3"/>
      <c r="J4" s="3"/>
      <c r="K4" s="3"/>
    </row>
    <row r="5" spans="1:11" s="4" customFormat="1" ht="15.75">
      <c r="A5" s="2"/>
      <c r="B5" s="40" t="s">
        <v>78</v>
      </c>
      <c r="C5" s="40" t="s">
        <v>111</v>
      </c>
      <c r="D5" s="41"/>
      <c r="E5" s="41"/>
      <c r="F5" s="41"/>
      <c r="G5" s="41"/>
      <c r="H5" s="41"/>
      <c r="I5" s="3"/>
      <c r="J5" s="3"/>
      <c r="K5" s="3"/>
    </row>
    <row r="6" spans="1:11" s="4" customFormat="1" ht="15.75">
      <c r="A6" s="2"/>
      <c r="B6" s="40" t="s">
        <v>79</v>
      </c>
      <c r="C6" s="40" t="s">
        <v>110</v>
      </c>
      <c r="D6" s="3"/>
      <c r="E6" s="3"/>
      <c r="F6" s="3"/>
      <c r="G6" s="3"/>
      <c r="H6" s="3"/>
      <c r="I6" s="3"/>
      <c r="J6" s="3"/>
      <c r="K6" s="3"/>
    </row>
    <row r="7" spans="1:11" s="4" customFormat="1" ht="15.75">
      <c r="A7" s="2"/>
      <c r="B7" s="40" t="s">
        <v>80</v>
      </c>
      <c r="C7" s="40" t="s">
        <v>112</v>
      </c>
      <c r="D7" s="3"/>
      <c r="E7" s="3"/>
      <c r="F7" s="3"/>
      <c r="G7" s="3"/>
      <c r="H7" s="3"/>
      <c r="I7" s="3"/>
      <c r="J7" s="3"/>
      <c r="K7" s="3"/>
    </row>
    <row r="8" spans="1:11" s="4" customFormat="1" ht="15.75">
      <c r="A8" s="2"/>
      <c r="B8" s="42"/>
      <c r="C8" s="3"/>
      <c r="D8" s="3"/>
      <c r="E8" s="3"/>
      <c r="F8" s="3"/>
      <c r="G8" s="3"/>
      <c r="H8" s="3"/>
      <c r="I8" s="3"/>
      <c r="J8" s="3"/>
      <c r="K8" s="3"/>
    </row>
    <row r="9" spans="1:11" s="4" customFormat="1" ht="15.75">
      <c r="A9" s="2"/>
      <c r="B9" s="298" t="s">
        <v>113</v>
      </c>
      <c r="C9" s="3"/>
      <c r="D9" s="3"/>
      <c r="E9" s="3"/>
      <c r="F9" s="3"/>
      <c r="G9" s="3"/>
      <c r="H9" s="3"/>
      <c r="I9" s="3"/>
      <c r="J9" s="3"/>
      <c r="K9" s="3"/>
    </row>
    <row r="10" spans="1:11" s="4" customFormat="1" ht="15.75">
      <c r="A10" s="2"/>
      <c r="B10" s="42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40"/>
      <c r="B11" s="80" t="s">
        <v>114</v>
      </c>
      <c r="C11" s="41"/>
      <c r="D11" s="41"/>
      <c r="E11" s="41"/>
      <c r="F11" s="41"/>
      <c r="G11" s="41"/>
      <c r="H11" s="3"/>
      <c r="I11" s="3"/>
      <c r="J11" s="3"/>
      <c r="K11" s="54"/>
    </row>
    <row r="12" spans="1:12" s="4" customFormat="1" ht="15" customHeight="1">
      <c r="A12" s="67"/>
      <c r="B12" s="118" t="s">
        <v>115</v>
      </c>
      <c r="C12" s="119"/>
      <c r="D12" s="119"/>
      <c r="E12" s="119"/>
      <c r="F12" s="119"/>
      <c r="G12" s="119"/>
      <c r="H12" s="119"/>
      <c r="I12" s="119"/>
      <c r="J12" s="120"/>
      <c r="K12" s="106"/>
      <c r="L12" s="106"/>
    </row>
    <row r="13" s="5" customFormat="1" ht="15" customHeight="1"/>
    <row r="14" spans="2:7" s="4" customFormat="1" ht="15" customHeight="1">
      <c r="B14" s="2"/>
      <c r="E14" s="7"/>
      <c r="F14" s="7"/>
      <c r="G14" s="7"/>
    </row>
    <row r="15" spans="2:7" s="4" customFormat="1" ht="15" customHeight="1">
      <c r="B15" s="2"/>
      <c r="E15" s="7"/>
      <c r="F15" s="7"/>
      <c r="G15" s="7"/>
    </row>
    <row r="16" spans="5:7" s="4" customFormat="1" ht="15" customHeight="1">
      <c r="E16" s="7"/>
      <c r="G16" s="7"/>
    </row>
    <row r="17" spans="2:7" s="4" customFormat="1" ht="15" customHeight="1">
      <c r="B17" s="10" t="s">
        <v>56</v>
      </c>
      <c r="C17" s="192">
        <v>0.1</v>
      </c>
      <c r="D17" s="14"/>
      <c r="E17" s="192">
        <v>0.08</v>
      </c>
      <c r="F17" s="14"/>
      <c r="G17" s="10"/>
    </row>
    <row r="18" spans="2:8" s="4" customFormat="1" ht="15" customHeight="1">
      <c r="B18" s="10" t="s">
        <v>17</v>
      </c>
      <c r="C18" s="193">
        <v>2</v>
      </c>
      <c r="D18" s="14"/>
      <c r="E18" s="193">
        <v>2</v>
      </c>
      <c r="F18" s="10"/>
      <c r="G18" s="175"/>
      <c r="H18" s="8"/>
    </row>
    <row r="19" spans="2:7" s="4" customFormat="1" ht="15" customHeight="1">
      <c r="B19" s="14"/>
      <c r="C19" s="14"/>
      <c r="D19" s="14"/>
      <c r="E19" s="14"/>
      <c r="F19" s="10"/>
      <c r="G19" s="10"/>
    </row>
    <row r="20" spans="2:9" s="4" customFormat="1" ht="15" customHeight="1">
      <c r="B20" s="14" t="s">
        <v>16</v>
      </c>
      <c r="C20" s="194">
        <f>_xlfn.IFERROR((1+C17/C18)^C18-1,"")</f>
        <v>0.10250000000000004</v>
      </c>
      <c r="D20" s="14"/>
      <c r="E20" s="194">
        <f>_xlfn.IFERROR((1+E17/E18)^E18-1,"")</f>
        <v>0.08160000000000012</v>
      </c>
      <c r="F20" s="14"/>
      <c r="G20" s="194">
        <f>_xlfn.IFERROR(((1+C20)*(1+E20))^(1/2)-1,"")</f>
        <v>0.09200000000000008</v>
      </c>
      <c r="I20" s="56"/>
    </row>
    <row r="21" s="4" customFormat="1" ht="15" customHeight="1"/>
    <row r="22" spans="1:12" s="4" customFormat="1" ht="15" customHeight="1">
      <c r="A22" s="67"/>
      <c r="B22" s="118" t="s">
        <v>116</v>
      </c>
      <c r="C22" s="119"/>
      <c r="D22" s="119"/>
      <c r="E22" s="119"/>
      <c r="F22" s="119"/>
      <c r="G22" s="119"/>
      <c r="H22" s="119"/>
      <c r="I22" s="119"/>
      <c r="J22" s="120"/>
      <c r="K22" s="106"/>
      <c r="L22" s="106"/>
    </row>
    <row r="23" spans="2:10" s="4" customFormat="1" ht="15" customHeight="1">
      <c r="B23" s="12"/>
      <c r="C23" s="9"/>
      <c r="D23" s="9"/>
      <c r="E23" s="9"/>
      <c r="F23" s="9"/>
      <c r="G23" s="69"/>
      <c r="H23" s="68"/>
      <c r="I23" s="69"/>
      <c r="J23" s="69"/>
    </row>
    <row r="24" spans="1:10" s="4" customFormat="1" ht="15" customHeight="1">
      <c r="A24" s="52"/>
      <c r="B24" s="7"/>
      <c r="C24" s="31"/>
      <c r="D24" s="7"/>
      <c r="E24" s="11"/>
      <c r="F24" s="7"/>
      <c r="G24" s="70"/>
      <c r="H24" s="68"/>
      <c r="I24" s="71"/>
      <c r="J24" s="70"/>
    </row>
    <row r="25" spans="2:12" s="4" customFormat="1" ht="15" customHeight="1">
      <c r="B25" s="12"/>
      <c r="C25" s="9"/>
      <c r="D25" s="9"/>
      <c r="E25" s="9"/>
      <c r="F25" s="9"/>
      <c r="G25" s="69"/>
      <c r="H25" s="68"/>
      <c r="I25" s="72"/>
      <c r="J25" s="69"/>
      <c r="K25" s="14" t="s">
        <v>3</v>
      </c>
      <c r="L25" s="184">
        <v>0.09200000000691941</v>
      </c>
    </row>
    <row r="26" spans="1:11" ht="15" customHeight="1">
      <c r="A26" s="57"/>
      <c r="B26" s="58"/>
      <c r="C26" s="58"/>
      <c r="D26" s="58"/>
      <c r="E26" s="58"/>
      <c r="F26" s="58"/>
      <c r="G26" s="3"/>
      <c r="H26" s="3"/>
      <c r="I26" s="59"/>
      <c r="J26" s="16"/>
      <c r="K26" s="8"/>
    </row>
    <row r="27" spans="2:12" ht="60" customHeight="1">
      <c r="B27" s="185"/>
      <c r="C27" s="186" t="s">
        <v>2</v>
      </c>
      <c r="D27" s="186" t="s">
        <v>145</v>
      </c>
      <c r="E27" s="186" t="s">
        <v>105</v>
      </c>
      <c r="F27" s="236" t="s">
        <v>117</v>
      </c>
      <c r="G27" s="127" t="s">
        <v>101</v>
      </c>
      <c r="H27" s="186" t="s">
        <v>102</v>
      </c>
      <c r="I27" s="186" t="s">
        <v>0</v>
      </c>
      <c r="J27" s="186" t="s">
        <v>103</v>
      </c>
      <c r="K27" s="186" t="s">
        <v>104</v>
      </c>
      <c r="L27" s="128" t="s">
        <v>1</v>
      </c>
    </row>
    <row r="28" spans="2:12" ht="15" customHeight="1">
      <c r="B28" s="187" t="s">
        <v>4</v>
      </c>
      <c r="C28" s="187" t="s">
        <v>5</v>
      </c>
      <c r="D28" s="187" t="s">
        <v>6</v>
      </c>
      <c r="E28" s="187" t="s">
        <v>7</v>
      </c>
      <c r="F28" s="187"/>
      <c r="G28" s="130" t="s">
        <v>8</v>
      </c>
      <c r="H28" s="187" t="s">
        <v>9</v>
      </c>
      <c r="I28" s="187" t="s">
        <v>10</v>
      </c>
      <c r="J28" s="187" t="s">
        <v>11</v>
      </c>
      <c r="K28" s="187" t="s">
        <v>12</v>
      </c>
      <c r="L28" s="130" t="s">
        <v>13</v>
      </c>
    </row>
    <row r="29" spans="2:12" ht="15" customHeight="1">
      <c r="B29" s="237"/>
      <c r="C29" s="238"/>
      <c r="D29" s="239">
        <v>10000</v>
      </c>
      <c r="E29" s="240"/>
      <c r="F29" s="237"/>
      <c r="G29" s="241"/>
      <c r="H29" s="240"/>
      <c r="I29" s="213">
        <v>-10000</v>
      </c>
      <c r="J29" s="211"/>
      <c r="K29" s="211"/>
      <c r="L29" s="214"/>
    </row>
    <row r="30" spans="2:12" ht="15" customHeight="1">
      <c r="B30" s="109" t="s">
        <v>18</v>
      </c>
      <c r="C30" s="234">
        <f>365/12+C29</f>
        <v>30.416666666666668</v>
      </c>
      <c r="D30" s="242">
        <f aca="true" t="shared" si="0" ref="D30:D53">D29+F29</f>
        <v>10000</v>
      </c>
      <c r="E30" s="243">
        <v>0.1</v>
      </c>
      <c r="F30" s="244"/>
      <c r="G30" s="245"/>
      <c r="H30" s="246">
        <v>0</v>
      </c>
      <c r="I30" s="242">
        <f>G30+H30</f>
        <v>0</v>
      </c>
      <c r="J30" s="247">
        <f>(1+L30)^(-(C30/365))</f>
        <v>0.9926925901267492</v>
      </c>
      <c r="K30" s="247">
        <f aca="true" t="shared" si="1" ref="K30:K53">I30*J30</f>
        <v>0</v>
      </c>
      <c r="L30" s="248">
        <f>$L$25</f>
        <v>0.09200000000691941</v>
      </c>
    </row>
    <row r="31" spans="2:12" ht="15" customHeight="1">
      <c r="B31" s="109" t="s">
        <v>19</v>
      </c>
      <c r="C31" s="234">
        <f aca="true" t="shared" si="2" ref="C31:C53">365/12+C30</f>
        <v>60.833333333333336</v>
      </c>
      <c r="D31" s="242">
        <f t="shared" si="0"/>
        <v>10000</v>
      </c>
      <c r="E31" s="243">
        <v>0.1</v>
      </c>
      <c r="F31" s="244"/>
      <c r="G31" s="245"/>
      <c r="H31" s="246">
        <v>0</v>
      </c>
      <c r="I31" s="242">
        <f>G31+H31</f>
        <v>0</v>
      </c>
      <c r="J31" s="247">
        <f aca="true" t="shared" si="3" ref="J31:J53">(1+L31)^(-(C31/365))</f>
        <v>0.9854385784925541</v>
      </c>
      <c r="K31" s="247">
        <f t="shared" si="1"/>
        <v>0</v>
      </c>
      <c r="L31" s="248">
        <f aca="true" t="shared" si="4" ref="L31:L53">$L$25</f>
        <v>0.09200000000691941</v>
      </c>
    </row>
    <row r="32" spans="2:12" ht="15" customHeight="1">
      <c r="B32" s="109" t="s">
        <v>20</v>
      </c>
      <c r="C32" s="234">
        <f t="shared" si="2"/>
        <v>91.25</v>
      </c>
      <c r="D32" s="242">
        <f t="shared" si="0"/>
        <v>10000</v>
      </c>
      <c r="E32" s="243">
        <v>0.1</v>
      </c>
      <c r="F32" s="244"/>
      <c r="G32" s="245"/>
      <c r="H32" s="246">
        <v>0</v>
      </c>
      <c r="I32" s="242">
        <f aca="true" t="shared" si="5" ref="I32:I52">G32+H32</f>
        <v>0</v>
      </c>
      <c r="J32" s="247">
        <f t="shared" si="3"/>
        <v>0.9782375748945953</v>
      </c>
      <c r="K32" s="247">
        <f t="shared" si="1"/>
        <v>0</v>
      </c>
      <c r="L32" s="248">
        <f t="shared" si="4"/>
        <v>0.09200000000691941</v>
      </c>
    </row>
    <row r="33" spans="2:12" ht="15" customHeight="1">
      <c r="B33" s="109" t="s">
        <v>21</v>
      </c>
      <c r="C33" s="234">
        <f t="shared" si="2"/>
        <v>121.66666666666667</v>
      </c>
      <c r="D33" s="242">
        <f t="shared" si="0"/>
        <v>10000</v>
      </c>
      <c r="E33" s="243">
        <v>0.1</v>
      </c>
      <c r="F33" s="244"/>
      <c r="G33" s="245"/>
      <c r="H33" s="246">
        <v>0</v>
      </c>
      <c r="I33" s="242">
        <f t="shared" si="5"/>
        <v>0</v>
      </c>
      <c r="J33" s="247">
        <f t="shared" si="3"/>
        <v>0.9710891919814256</v>
      </c>
      <c r="K33" s="247">
        <f t="shared" si="1"/>
        <v>0</v>
      </c>
      <c r="L33" s="248">
        <f t="shared" si="4"/>
        <v>0.09200000000691941</v>
      </c>
    </row>
    <row r="34" spans="2:12" ht="15" customHeight="1">
      <c r="B34" s="109" t="s">
        <v>22</v>
      </c>
      <c r="C34" s="234">
        <f t="shared" si="2"/>
        <v>152.08333333333334</v>
      </c>
      <c r="D34" s="242">
        <f t="shared" si="0"/>
        <v>10000</v>
      </c>
      <c r="E34" s="243">
        <v>0.1</v>
      </c>
      <c r="F34" s="244"/>
      <c r="G34" s="245"/>
      <c r="H34" s="246">
        <v>0</v>
      </c>
      <c r="I34" s="242">
        <f t="shared" si="5"/>
        <v>0</v>
      </c>
      <c r="J34" s="247">
        <f t="shared" si="3"/>
        <v>0.9639930452321334</v>
      </c>
      <c r="K34" s="247">
        <f t="shared" si="1"/>
        <v>0</v>
      </c>
      <c r="L34" s="248">
        <f t="shared" si="4"/>
        <v>0.09200000000691941</v>
      </c>
    </row>
    <row r="35" spans="2:12" ht="15" customHeight="1">
      <c r="B35" s="109" t="s">
        <v>23</v>
      </c>
      <c r="C35" s="234">
        <f t="shared" si="2"/>
        <v>182.5</v>
      </c>
      <c r="D35" s="242">
        <f t="shared" si="0"/>
        <v>10000</v>
      </c>
      <c r="E35" s="243">
        <v>0.1</v>
      </c>
      <c r="F35" s="249">
        <f>D35*E35/2</f>
        <v>500</v>
      </c>
      <c r="G35" s="245"/>
      <c r="H35" s="246">
        <v>0</v>
      </c>
      <c r="I35" s="242">
        <f t="shared" si="5"/>
        <v>0</v>
      </c>
      <c r="J35" s="247">
        <f t="shared" si="3"/>
        <v>0.9569487529356591</v>
      </c>
      <c r="K35" s="247">
        <f t="shared" si="1"/>
        <v>0</v>
      </c>
      <c r="L35" s="248">
        <f t="shared" si="4"/>
        <v>0.09200000000691941</v>
      </c>
    </row>
    <row r="36" spans="2:12" ht="15" customHeight="1">
      <c r="B36" s="109" t="s">
        <v>24</v>
      </c>
      <c r="C36" s="234">
        <f t="shared" si="2"/>
        <v>212.91666666666666</v>
      </c>
      <c r="D36" s="242">
        <f t="shared" si="0"/>
        <v>10500</v>
      </c>
      <c r="E36" s="243">
        <v>0.1</v>
      </c>
      <c r="F36" s="244"/>
      <c r="G36" s="245"/>
      <c r="H36" s="246">
        <v>0</v>
      </c>
      <c r="I36" s="242">
        <f t="shared" si="5"/>
        <v>0</v>
      </c>
      <c r="J36" s="247">
        <f t="shared" si="3"/>
        <v>0.9499559361702621</v>
      </c>
      <c r="K36" s="247">
        <f t="shared" si="1"/>
        <v>0</v>
      </c>
      <c r="L36" s="248">
        <f t="shared" si="4"/>
        <v>0.09200000000691941</v>
      </c>
    </row>
    <row r="37" spans="2:12" ht="15" customHeight="1">
      <c r="B37" s="109" t="s">
        <v>25</v>
      </c>
      <c r="C37" s="234">
        <f t="shared" si="2"/>
        <v>243.33333333333331</v>
      </c>
      <c r="D37" s="242">
        <f t="shared" si="0"/>
        <v>10500</v>
      </c>
      <c r="E37" s="243">
        <v>0.1</v>
      </c>
      <c r="F37" s="244"/>
      <c r="G37" s="245"/>
      <c r="H37" s="246">
        <v>0</v>
      </c>
      <c r="I37" s="242">
        <f t="shared" si="5"/>
        <v>0</v>
      </c>
      <c r="J37" s="247">
        <f t="shared" si="3"/>
        <v>0.9430142187831383</v>
      </c>
      <c r="K37" s="247">
        <f t="shared" si="1"/>
        <v>0</v>
      </c>
      <c r="L37" s="248">
        <f t="shared" si="4"/>
        <v>0.09200000000691941</v>
      </c>
    </row>
    <row r="38" spans="2:12" ht="15" customHeight="1">
      <c r="B38" s="109" t="s">
        <v>26</v>
      </c>
      <c r="C38" s="234">
        <f t="shared" si="2"/>
        <v>273.75</v>
      </c>
      <c r="D38" s="242">
        <f t="shared" si="0"/>
        <v>10500</v>
      </c>
      <c r="E38" s="243">
        <v>0.1</v>
      </c>
      <c r="F38" s="244"/>
      <c r="G38" s="245"/>
      <c r="H38" s="246">
        <v>0</v>
      </c>
      <c r="I38" s="242">
        <f t="shared" si="5"/>
        <v>0</v>
      </c>
      <c r="J38" s="247">
        <f t="shared" si="3"/>
        <v>0.9361232273701865</v>
      </c>
      <c r="K38" s="247">
        <f t="shared" si="1"/>
        <v>0</v>
      </c>
      <c r="L38" s="248">
        <f t="shared" si="4"/>
        <v>0.09200000000691941</v>
      </c>
    </row>
    <row r="39" spans="2:12" ht="15" customHeight="1">
      <c r="B39" s="109" t="s">
        <v>27</v>
      </c>
      <c r="C39" s="234">
        <f t="shared" si="2"/>
        <v>304.1666666666667</v>
      </c>
      <c r="D39" s="242">
        <f t="shared" si="0"/>
        <v>10500</v>
      </c>
      <c r="E39" s="243">
        <v>0.1</v>
      </c>
      <c r="F39" s="244"/>
      <c r="G39" s="245"/>
      <c r="H39" s="246">
        <v>0</v>
      </c>
      <c r="I39" s="242">
        <f t="shared" si="5"/>
        <v>0</v>
      </c>
      <c r="J39" s="247">
        <f t="shared" si="3"/>
        <v>0.929282591255922</v>
      </c>
      <c r="K39" s="247">
        <f t="shared" si="1"/>
        <v>0</v>
      </c>
      <c r="L39" s="248">
        <f t="shared" si="4"/>
        <v>0.09200000000691941</v>
      </c>
    </row>
    <row r="40" spans="2:12" ht="15" customHeight="1">
      <c r="B40" s="109" t="s">
        <v>28</v>
      </c>
      <c r="C40" s="234">
        <f t="shared" si="2"/>
        <v>334.58333333333337</v>
      </c>
      <c r="D40" s="242">
        <f t="shared" si="0"/>
        <v>10500</v>
      </c>
      <c r="E40" s="243">
        <v>0.1</v>
      </c>
      <c r="F40" s="244"/>
      <c r="G40" s="245"/>
      <c r="H40" s="246">
        <v>0</v>
      </c>
      <c r="I40" s="242">
        <f t="shared" si="5"/>
        <v>0</v>
      </c>
      <c r="J40" s="247">
        <f t="shared" si="3"/>
        <v>0.9224919424735385</v>
      </c>
      <c r="K40" s="247">
        <f t="shared" si="1"/>
        <v>0</v>
      </c>
      <c r="L40" s="248">
        <f t="shared" si="4"/>
        <v>0.09200000000691941</v>
      </c>
    </row>
    <row r="41" spans="2:12" ht="15" customHeight="1">
      <c r="B41" s="112" t="s">
        <v>29</v>
      </c>
      <c r="C41" s="224">
        <f t="shared" si="2"/>
        <v>365.00000000000006</v>
      </c>
      <c r="D41" s="250">
        <f t="shared" si="0"/>
        <v>10500</v>
      </c>
      <c r="E41" s="251">
        <v>0.1</v>
      </c>
      <c r="F41" s="252">
        <f>D41*E41/2</f>
        <v>525</v>
      </c>
      <c r="G41" s="253"/>
      <c r="H41" s="254">
        <v>0</v>
      </c>
      <c r="I41" s="250">
        <f t="shared" si="5"/>
        <v>0</v>
      </c>
      <c r="J41" s="255">
        <f t="shared" si="3"/>
        <v>0.9157509157451131</v>
      </c>
      <c r="K41" s="255">
        <f t="shared" si="1"/>
        <v>0</v>
      </c>
      <c r="L41" s="228">
        <f t="shared" si="4"/>
        <v>0.09200000000691941</v>
      </c>
    </row>
    <row r="42" spans="2:12" ht="15" customHeight="1">
      <c r="B42" s="109" t="s">
        <v>30</v>
      </c>
      <c r="C42" s="234">
        <f t="shared" si="2"/>
        <v>395.41666666666674</v>
      </c>
      <c r="D42" s="242">
        <f t="shared" si="0"/>
        <v>11025</v>
      </c>
      <c r="E42" s="243">
        <v>0.08</v>
      </c>
      <c r="F42" s="244"/>
      <c r="G42" s="245"/>
      <c r="H42" s="246">
        <v>0</v>
      </c>
      <c r="I42" s="242">
        <f t="shared" si="5"/>
        <v>0</v>
      </c>
      <c r="J42" s="247">
        <f t="shared" si="3"/>
        <v>0.9090591484619588</v>
      </c>
      <c r="K42" s="247">
        <f t="shared" si="1"/>
        <v>0</v>
      </c>
      <c r="L42" s="248">
        <f t="shared" si="4"/>
        <v>0.09200000000691941</v>
      </c>
    </row>
    <row r="43" spans="2:12" ht="15" customHeight="1">
      <c r="B43" s="109" t="s">
        <v>31</v>
      </c>
      <c r="C43" s="234">
        <f t="shared" si="2"/>
        <v>425.8333333333334</v>
      </c>
      <c r="D43" s="242">
        <f t="shared" si="0"/>
        <v>11025</v>
      </c>
      <c r="E43" s="243">
        <v>0.08</v>
      </c>
      <c r="F43" s="244"/>
      <c r="G43" s="245"/>
      <c r="H43" s="246">
        <v>0</v>
      </c>
      <c r="I43" s="242">
        <f t="shared" si="5"/>
        <v>0</v>
      </c>
      <c r="J43" s="247">
        <f t="shared" si="3"/>
        <v>0.9024162806651189</v>
      </c>
      <c r="K43" s="247">
        <f t="shared" si="1"/>
        <v>0</v>
      </c>
      <c r="L43" s="248">
        <f t="shared" si="4"/>
        <v>0.09200000000691941</v>
      </c>
    </row>
    <row r="44" spans="2:12" ht="15" customHeight="1">
      <c r="B44" s="109" t="s">
        <v>32</v>
      </c>
      <c r="C44" s="234">
        <f t="shared" si="2"/>
        <v>456.2500000000001</v>
      </c>
      <c r="D44" s="242">
        <f t="shared" si="0"/>
        <v>11025</v>
      </c>
      <c r="E44" s="243">
        <v>0.08</v>
      </c>
      <c r="F44" s="244"/>
      <c r="G44" s="245"/>
      <c r="H44" s="246">
        <v>0</v>
      </c>
      <c r="I44" s="242">
        <f t="shared" si="5"/>
        <v>0</v>
      </c>
      <c r="J44" s="247">
        <f t="shared" si="3"/>
        <v>0.8958219550260044</v>
      </c>
      <c r="K44" s="247">
        <f t="shared" si="1"/>
        <v>0</v>
      </c>
      <c r="L44" s="248">
        <f t="shared" si="4"/>
        <v>0.09200000000691941</v>
      </c>
    </row>
    <row r="45" spans="2:12" ht="15" customHeight="1">
      <c r="B45" s="109" t="s">
        <v>33</v>
      </c>
      <c r="C45" s="234">
        <f t="shared" si="2"/>
        <v>486.6666666666668</v>
      </c>
      <c r="D45" s="242">
        <f t="shared" si="0"/>
        <v>11025</v>
      </c>
      <c r="E45" s="243">
        <v>0.08</v>
      </c>
      <c r="F45" s="244"/>
      <c r="G45" s="245"/>
      <c r="H45" s="246">
        <v>0</v>
      </c>
      <c r="I45" s="242">
        <f t="shared" si="5"/>
        <v>0</v>
      </c>
      <c r="J45" s="247">
        <f t="shared" si="3"/>
        <v>0.8892758168271725</v>
      </c>
      <c r="K45" s="247">
        <f t="shared" si="1"/>
        <v>0</v>
      </c>
      <c r="L45" s="248">
        <f t="shared" si="4"/>
        <v>0.09200000000691941</v>
      </c>
    </row>
    <row r="46" spans="2:12" ht="15" customHeight="1">
      <c r="B46" s="109" t="s">
        <v>34</v>
      </c>
      <c r="C46" s="234">
        <f t="shared" si="2"/>
        <v>517.0833333333335</v>
      </c>
      <c r="D46" s="242">
        <f t="shared" si="0"/>
        <v>11025</v>
      </c>
      <c r="E46" s="243">
        <v>0.08</v>
      </c>
      <c r="F46" s="244"/>
      <c r="G46" s="245"/>
      <c r="H46" s="246">
        <v>0</v>
      </c>
      <c r="I46" s="242">
        <f t="shared" si="5"/>
        <v>0</v>
      </c>
      <c r="J46" s="247">
        <f t="shared" si="3"/>
        <v>0.8827775139432464</v>
      </c>
      <c r="K46" s="247">
        <f t="shared" si="1"/>
        <v>0</v>
      </c>
      <c r="L46" s="248">
        <f t="shared" si="4"/>
        <v>0.09200000000691941</v>
      </c>
    </row>
    <row r="47" spans="2:12" ht="15" customHeight="1">
      <c r="B47" s="109" t="s">
        <v>35</v>
      </c>
      <c r="C47" s="234">
        <f t="shared" si="2"/>
        <v>547.5000000000001</v>
      </c>
      <c r="D47" s="242">
        <f t="shared" si="0"/>
        <v>11025</v>
      </c>
      <c r="E47" s="243">
        <v>0.08</v>
      </c>
      <c r="F47" s="249">
        <f>D47*E47/2</f>
        <v>441</v>
      </c>
      <c r="G47" s="245"/>
      <c r="H47" s="246">
        <v>0</v>
      </c>
      <c r="I47" s="242">
        <f t="shared" si="5"/>
        <v>0</v>
      </c>
      <c r="J47" s="247">
        <f t="shared" si="3"/>
        <v>0.8763266968219738</v>
      </c>
      <c r="K47" s="247">
        <f t="shared" si="1"/>
        <v>0</v>
      </c>
      <c r="L47" s="248">
        <f t="shared" si="4"/>
        <v>0.09200000000691941</v>
      </c>
    </row>
    <row r="48" spans="2:12" ht="15" customHeight="1">
      <c r="B48" s="109" t="s">
        <v>36</v>
      </c>
      <c r="C48" s="234">
        <f t="shared" si="2"/>
        <v>577.9166666666667</v>
      </c>
      <c r="D48" s="242">
        <f t="shared" si="0"/>
        <v>11466</v>
      </c>
      <c r="E48" s="243">
        <v>0.08</v>
      </c>
      <c r="F48" s="244"/>
      <c r="G48" s="245"/>
      <c r="H48" s="246">
        <v>0</v>
      </c>
      <c r="I48" s="242">
        <f t="shared" si="5"/>
        <v>0</v>
      </c>
      <c r="J48" s="247">
        <f t="shared" si="3"/>
        <v>0.8699230184654236</v>
      </c>
      <c r="K48" s="247">
        <f t="shared" si="1"/>
        <v>0</v>
      </c>
      <c r="L48" s="248">
        <f t="shared" si="4"/>
        <v>0.09200000000691941</v>
      </c>
    </row>
    <row r="49" spans="2:12" ht="15" customHeight="1">
      <c r="B49" s="109" t="s">
        <v>37</v>
      </c>
      <c r="C49" s="234">
        <f t="shared" si="2"/>
        <v>608.3333333333334</v>
      </c>
      <c r="D49" s="242">
        <f t="shared" si="0"/>
        <v>11466</v>
      </c>
      <c r="E49" s="243">
        <v>0.08</v>
      </c>
      <c r="F49" s="244"/>
      <c r="G49" s="245"/>
      <c r="H49" s="246">
        <v>0</v>
      </c>
      <c r="I49" s="242">
        <f t="shared" si="5"/>
        <v>0</v>
      </c>
      <c r="J49" s="247">
        <f t="shared" si="3"/>
        <v>0.8635661344113214</v>
      </c>
      <c r="K49" s="247">
        <f t="shared" si="1"/>
        <v>0</v>
      </c>
      <c r="L49" s="248">
        <f t="shared" si="4"/>
        <v>0.09200000000691941</v>
      </c>
    </row>
    <row r="50" spans="2:12" ht="15" customHeight="1">
      <c r="B50" s="109" t="s">
        <v>38</v>
      </c>
      <c r="C50" s="234">
        <f t="shared" si="2"/>
        <v>638.75</v>
      </c>
      <c r="D50" s="242">
        <f t="shared" si="0"/>
        <v>11466</v>
      </c>
      <c r="E50" s="243">
        <v>0.08</v>
      </c>
      <c r="F50" s="244"/>
      <c r="G50" s="245"/>
      <c r="H50" s="246">
        <v>0</v>
      </c>
      <c r="I50" s="242">
        <f t="shared" si="5"/>
        <v>0</v>
      </c>
      <c r="J50" s="247">
        <f t="shared" si="3"/>
        <v>0.857255702714519</v>
      </c>
      <c r="K50" s="247">
        <f t="shared" si="1"/>
        <v>0</v>
      </c>
      <c r="L50" s="248">
        <f t="shared" si="4"/>
        <v>0.09200000000691941</v>
      </c>
    </row>
    <row r="51" spans="2:12" ht="15" customHeight="1">
      <c r="B51" s="109" t="s">
        <v>39</v>
      </c>
      <c r="C51" s="234">
        <f t="shared" si="2"/>
        <v>669.1666666666666</v>
      </c>
      <c r="D51" s="242">
        <f t="shared" si="0"/>
        <v>11466</v>
      </c>
      <c r="E51" s="243">
        <v>0.08</v>
      </c>
      <c r="F51" s="244"/>
      <c r="G51" s="245"/>
      <c r="H51" s="246">
        <v>0</v>
      </c>
      <c r="I51" s="242">
        <f t="shared" si="5"/>
        <v>0</v>
      </c>
      <c r="J51" s="247">
        <f t="shared" si="3"/>
        <v>0.8509913839286024</v>
      </c>
      <c r="K51" s="247">
        <f t="shared" si="1"/>
        <v>0</v>
      </c>
      <c r="L51" s="248">
        <f t="shared" si="4"/>
        <v>0.09200000000691941</v>
      </c>
    </row>
    <row r="52" spans="2:12" ht="15" customHeight="1">
      <c r="B52" s="109" t="s">
        <v>40</v>
      </c>
      <c r="C52" s="234">
        <f t="shared" si="2"/>
        <v>699.5833333333333</v>
      </c>
      <c r="D52" s="242">
        <f t="shared" si="0"/>
        <v>11466</v>
      </c>
      <c r="E52" s="243">
        <v>0.08</v>
      </c>
      <c r="F52" s="244"/>
      <c r="G52" s="245"/>
      <c r="H52" s="246">
        <v>0</v>
      </c>
      <c r="I52" s="242">
        <f t="shared" si="5"/>
        <v>0</v>
      </c>
      <c r="J52" s="247">
        <f t="shared" si="3"/>
        <v>0.8447728410876311</v>
      </c>
      <c r="K52" s="247">
        <f t="shared" si="1"/>
        <v>0</v>
      </c>
      <c r="L52" s="248">
        <f t="shared" si="4"/>
        <v>0.09200000000691941</v>
      </c>
    </row>
    <row r="53" spans="2:12" ht="15" customHeight="1">
      <c r="B53" s="109" t="s">
        <v>41</v>
      </c>
      <c r="C53" s="229">
        <f t="shared" si="2"/>
        <v>729.9999999999999</v>
      </c>
      <c r="D53" s="242">
        <f t="shared" si="0"/>
        <v>11466</v>
      </c>
      <c r="E53" s="243">
        <v>0.08</v>
      </c>
      <c r="F53" s="249">
        <f>D53*E53/2</f>
        <v>458.64</v>
      </c>
      <c r="G53" s="245"/>
      <c r="H53" s="246">
        <f>D53</f>
        <v>11466</v>
      </c>
      <c r="I53" s="242">
        <f>F53+H53</f>
        <v>11924.64</v>
      </c>
      <c r="J53" s="247">
        <f t="shared" si="3"/>
        <v>0.8385997396880133</v>
      </c>
      <c r="K53" s="247">
        <f t="shared" si="1"/>
        <v>9999.99999987327</v>
      </c>
      <c r="L53" s="248">
        <f t="shared" si="4"/>
        <v>0.09200000000691941</v>
      </c>
    </row>
    <row r="54" spans="2:12" ht="15" customHeight="1" thickBot="1">
      <c r="B54" s="256"/>
      <c r="C54" s="257"/>
      <c r="D54" s="258"/>
      <c r="E54" s="258"/>
      <c r="F54" s="258"/>
      <c r="G54" s="258"/>
      <c r="H54" s="258"/>
      <c r="I54" s="258"/>
      <c r="J54" s="259"/>
      <c r="K54" s="259"/>
      <c r="L54" s="259"/>
    </row>
    <row r="55" spans="2:12" ht="15" customHeight="1" thickBot="1">
      <c r="B55" s="161"/>
      <c r="C55" s="260"/>
      <c r="D55" s="169"/>
      <c r="E55" s="169"/>
      <c r="F55" s="261" t="s">
        <v>81</v>
      </c>
      <c r="G55" s="262">
        <f>SUM(F30:G53)</f>
        <v>1924.6399999999999</v>
      </c>
      <c r="H55" s="262">
        <f>SUM(H29:H53)</f>
        <v>11466</v>
      </c>
      <c r="I55" s="262"/>
      <c r="J55" s="163" t="s">
        <v>55</v>
      </c>
      <c r="K55" s="299">
        <f>SUM(K29:K53)</f>
        <v>9999.99999987327</v>
      </c>
      <c r="L55" s="164"/>
    </row>
    <row r="56" spans="2:11" ht="15" customHeight="1">
      <c r="B56" s="7"/>
      <c r="C56" s="60"/>
      <c r="D56" s="61"/>
      <c r="E56" s="61"/>
      <c r="F56" s="61"/>
      <c r="G56" s="62"/>
      <c r="H56" s="61"/>
      <c r="I56" s="61"/>
      <c r="J56" s="63"/>
      <c r="K56" s="61"/>
    </row>
    <row r="57" spans="1:8" ht="15" customHeight="1">
      <c r="A57" s="55"/>
      <c r="B57" s="80" t="s">
        <v>124</v>
      </c>
      <c r="C57" s="55"/>
      <c r="D57" s="55"/>
      <c r="E57" s="55"/>
      <c r="F57" s="55"/>
      <c r="G57" s="55"/>
      <c r="H57" s="55"/>
    </row>
    <row r="58" spans="1:12" s="4" customFormat="1" ht="15" customHeight="1">
      <c r="A58" s="67"/>
      <c r="B58" s="118" t="s">
        <v>123</v>
      </c>
      <c r="C58" s="119"/>
      <c r="D58" s="119"/>
      <c r="E58" s="119"/>
      <c r="F58" s="119"/>
      <c r="G58" s="119"/>
      <c r="H58" s="119"/>
      <c r="I58" s="119"/>
      <c r="J58" s="120"/>
      <c r="K58" s="106"/>
      <c r="L58" s="106"/>
    </row>
    <row r="59" s="5" customFormat="1" ht="15" customHeight="1"/>
    <row r="60" spans="2:7" s="4" customFormat="1" ht="15" customHeight="1">
      <c r="B60" s="2"/>
      <c r="E60" s="7"/>
      <c r="F60" s="7"/>
      <c r="G60" s="7"/>
    </row>
    <row r="61" spans="5:7" s="4" customFormat="1" ht="15" customHeight="1">
      <c r="E61" s="7"/>
      <c r="G61" s="7"/>
    </row>
    <row r="62" spans="2:7" s="14" customFormat="1" ht="15" customHeight="1">
      <c r="B62" s="10" t="s">
        <v>56</v>
      </c>
      <c r="C62" s="192">
        <v>0.1</v>
      </c>
      <c r="E62" s="192">
        <v>0.08</v>
      </c>
      <c r="G62" s="10"/>
    </row>
    <row r="63" spans="2:8" s="14" customFormat="1" ht="15" customHeight="1">
      <c r="B63" s="10" t="s">
        <v>17</v>
      </c>
      <c r="C63" s="193">
        <v>2</v>
      </c>
      <c r="E63" s="193">
        <v>2</v>
      </c>
      <c r="F63" s="10"/>
      <c r="G63" s="175"/>
      <c r="H63" s="176"/>
    </row>
    <row r="64" spans="6:7" s="14" customFormat="1" ht="15" customHeight="1">
      <c r="F64" s="10"/>
      <c r="G64" s="10"/>
    </row>
    <row r="65" spans="2:9" s="14" customFormat="1" ht="15" customHeight="1">
      <c r="B65" s="14" t="s">
        <v>16</v>
      </c>
      <c r="C65" s="194">
        <f>_xlfn.IFERROR((1+C62/C63)^C63-1,"")</f>
        <v>0.10250000000000004</v>
      </c>
      <c r="E65" s="194">
        <f>_xlfn.IFERROR((1+E62/E63)^E63-1,"")</f>
        <v>0.08160000000000012</v>
      </c>
      <c r="G65" s="194">
        <f>_xlfn.IFERROR(SQRT((1+C65)*(1+E65))-1,"")</f>
        <v>0.09200000000000008</v>
      </c>
      <c r="I65" s="263"/>
    </row>
    <row r="66" s="4" customFormat="1" ht="15" customHeight="1"/>
    <row r="67" spans="1:12" s="4" customFormat="1" ht="15" customHeight="1">
      <c r="A67" s="67"/>
      <c r="B67" s="118" t="s">
        <v>122</v>
      </c>
      <c r="C67" s="119"/>
      <c r="D67" s="119"/>
      <c r="E67" s="119"/>
      <c r="F67" s="119"/>
      <c r="G67" s="119"/>
      <c r="H67" s="119"/>
      <c r="I67" s="119"/>
      <c r="J67" s="120"/>
      <c r="K67" s="106"/>
      <c r="L67" s="106"/>
    </row>
    <row r="68" spans="2:10" s="4" customFormat="1" ht="15" customHeight="1">
      <c r="B68" s="12"/>
      <c r="C68" s="9"/>
      <c r="D68" s="9"/>
      <c r="E68" s="9"/>
      <c r="F68" s="9"/>
      <c r="G68" s="5"/>
      <c r="H68" s="13"/>
      <c r="I68" s="9"/>
      <c r="J68" s="5"/>
    </row>
    <row r="69" spans="1:9" s="4" customFormat="1" ht="15" customHeight="1">
      <c r="A69" s="52"/>
      <c r="B69" s="7"/>
      <c r="C69" s="31"/>
      <c r="D69" s="7"/>
      <c r="E69" s="11"/>
      <c r="F69" s="7"/>
      <c r="H69" s="13"/>
      <c r="I69" s="53"/>
    </row>
    <row r="70" spans="2:12" s="14" customFormat="1" ht="15" customHeight="1">
      <c r="B70" s="12"/>
      <c r="C70" s="264"/>
      <c r="D70" s="264"/>
      <c r="E70" s="264"/>
      <c r="F70" s="264"/>
      <c r="G70" s="55"/>
      <c r="H70" s="265"/>
      <c r="I70" s="266"/>
      <c r="J70" s="55"/>
      <c r="K70" s="14" t="s">
        <v>3</v>
      </c>
      <c r="L70" s="184">
        <v>0.09248693390954418</v>
      </c>
    </row>
    <row r="71" spans="1:11" ht="15" customHeight="1">
      <c r="A71" s="57"/>
      <c r="B71" s="58"/>
      <c r="C71" s="58"/>
      <c r="D71" s="58"/>
      <c r="E71" s="58"/>
      <c r="F71" s="58"/>
      <c r="G71" s="3"/>
      <c r="H71" s="3"/>
      <c r="I71" s="59"/>
      <c r="J71" s="16"/>
      <c r="K71" s="8"/>
    </row>
    <row r="72" spans="2:12" ht="60" customHeight="1">
      <c r="B72" s="185"/>
      <c r="C72" s="186" t="s">
        <v>2</v>
      </c>
      <c r="D72" s="186" t="s">
        <v>145</v>
      </c>
      <c r="E72" s="186" t="s">
        <v>105</v>
      </c>
      <c r="F72" s="236" t="s">
        <v>117</v>
      </c>
      <c r="G72" s="127" t="s">
        <v>101</v>
      </c>
      <c r="H72" s="186" t="s">
        <v>102</v>
      </c>
      <c r="I72" s="186" t="s">
        <v>0</v>
      </c>
      <c r="J72" s="186" t="s">
        <v>103</v>
      </c>
      <c r="K72" s="186" t="s">
        <v>104</v>
      </c>
      <c r="L72" s="128" t="s">
        <v>1</v>
      </c>
    </row>
    <row r="73" spans="2:12" ht="15" customHeight="1">
      <c r="B73" s="187" t="s">
        <v>4</v>
      </c>
      <c r="C73" s="187" t="s">
        <v>5</v>
      </c>
      <c r="D73" s="187" t="s">
        <v>6</v>
      </c>
      <c r="E73" s="187" t="s">
        <v>7</v>
      </c>
      <c r="F73" s="187"/>
      <c r="G73" s="130" t="s">
        <v>8</v>
      </c>
      <c r="H73" s="187" t="s">
        <v>9</v>
      </c>
      <c r="I73" s="187" t="s">
        <v>10</v>
      </c>
      <c r="J73" s="187" t="s">
        <v>11</v>
      </c>
      <c r="K73" s="187" t="s">
        <v>12</v>
      </c>
      <c r="L73" s="130" t="s">
        <v>13</v>
      </c>
    </row>
    <row r="74" spans="2:12" ht="15" customHeight="1">
      <c r="B74" s="237"/>
      <c r="C74" s="238"/>
      <c r="D74" s="239">
        <v>10000</v>
      </c>
      <c r="E74" s="240"/>
      <c r="F74" s="237"/>
      <c r="G74" s="241"/>
      <c r="H74" s="240"/>
      <c r="I74" s="213">
        <v>-10000</v>
      </c>
      <c r="J74" s="211"/>
      <c r="K74" s="211"/>
      <c r="L74" s="214"/>
    </row>
    <row r="75" spans="2:12" ht="15" customHeight="1">
      <c r="B75" s="109" t="s">
        <v>18</v>
      </c>
      <c r="C75" s="234">
        <f>365/12+C74</f>
        <v>30.416666666666668</v>
      </c>
      <c r="D75" s="242">
        <f aca="true" t="shared" si="6" ref="D75:D80">D74+F74</f>
        <v>10000</v>
      </c>
      <c r="E75" s="243">
        <v>0.1</v>
      </c>
      <c r="F75" s="244"/>
      <c r="G75" s="245"/>
      <c r="H75" s="246">
        <v>0</v>
      </c>
      <c r="I75" s="242">
        <f aca="true" t="shared" si="7" ref="I75:I98">G75+H75</f>
        <v>0</v>
      </c>
      <c r="J75" s="247">
        <f>(1+L75)^(-(C75/365))</f>
        <v>0.9926557113903963</v>
      </c>
      <c r="K75" s="247">
        <f aca="true" t="shared" si="8" ref="K75:K98">I75*J75</f>
        <v>0</v>
      </c>
      <c r="L75" s="248">
        <f>$L$70</f>
        <v>0.09248693390954418</v>
      </c>
    </row>
    <row r="76" spans="2:12" ht="15" customHeight="1">
      <c r="B76" s="109" t="s">
        <v>19</v>
      </c>
      <c r="C76" s="234">
        <f aca="true" t="shared" si="9" ref="C76:C98">365/12+C75</f>
        <v>60.833333333333336</v>
      </c>
      <c r="D76" s="242">
        <f t="shared" si="6"/>
        <v>10000</v>
      </c>
      <c r="E76" s="243">
        <v>0.1</v>
      </c>
      <c r="F76" s="244"/>
      <c r="G76" s="245"/>
      <c r="H76" s="246">
        <v>0</v>
      </c>
      <c r="I76" s="242">
        <f t="shared" si="7"/>
        <v>0</v>
      </c>
      <c r="J76" s="247">
        <f aca="true" t="shared" si="10" ref="J76:J98">(1+L76)^(-(C76/365))</f>
        <v>0.9853653613559736</v>
      </c>
      <c r="K76" s="247">
        <f t="shared" si="8"/>
        <v>0</v>
      </c>
      <c r="L76" s="248">
        <f aca="true" t="shared" si="11" ref="L76:L98">$L$70</f>
        <v>0.09248693390954418</v>
      </c>
    </row>
    <row r="77" spans="2:12" ht="15" customHeight="1">
      <c r="B77" s="109" t="s">
        <v>20</v>
      </c>
      <c r="C77" s="234">
        <f t="shared" si="9"/>
        <v>91.25</v>
      </c>
      <c r="D77" s="242">
        <f t="shared" si="6"/>
        <v>10000</v>
      </c>
      <c r="E77" s="243">
        <v>0.1</v>
      </c>
      <c r="F77" s="244"/>
      <c r="G77" s="245"/>
      <c r="H77" s="246">
        <v>0</v>
      </c>
      <c r="I77" s="242">
        <f t="shared" si="7"/>
        <v>0</v>
      </c>
      <c r="J77" s="247">
        <f t="shared" si="10"/>
        <v>0.978128553756269</v>
      </c>
      <c r="K77" s="247">
        <f t="shared" si="8"/>
        <v>0</v>
      </c>
      <c r="L77" s="248">
        <f t="shared" si="11"/>
        <v>0.09248693390954418</v>
      </c>
    </row>
    <row r="78" spans="2:12" ht="15" customHeight="1">
      <c r="B78" s="109" t="s">
        <v>21</v>
      </c>
      <c r="C78" s="234">
        <f t="shared" si="9"/>
        <v>121.66666666666667</v>
      </c>
      <c r="D78" s="242">
        <f t="shared" si="6"/>
        <v>10000</v>
      </c>
      <c r="E78" s="243">
        <v>0.1</v>
      </c>
      <c r="F78" s="244"/>
      <c r="G78" s="245"/>
      <c r="H78" s="246">
        <v>0</v>
      </c>
      <c r="I78" s="242">
        <f t="shared" si="7"/>
        <v>0</v>
      </c>
      <c r="J78" s="247">
        <f t="shared" si="10"/>
        <v>0.9709448953601886</v>
      </c>
      <c r="K78" s="247">
        <f t="shared" si="8"/>
        <v>0</v>
      </c>
      <c r="L78" s="248">
        <f t="shared" si="11"/>
        <v>0.09248693390954418</v>
      </c>
    </row>
    <row r="79" spans="2:12" ht="15" customHeight="1">
      <c r="B79" s="109" t="s">
        <v>22</v>
      </c>
      <c r="C79" s="234">
        <f t="shared" si="9"/>
        <v>152.08333333333334</v>
      </c>
      <c r="D79" s="242">
        <f t="shared" si="6"/>
        <v>10000</v>
      </c>
      <c r="E79" s="243">
        <v>0.1</v>
      </c>
      <c r="F79" s="244"/>
      <c r="G79" s="245"/>
      <c r="H79" s="246">
        <v>0</v>
      </c>
      <c r="I79" s="242">
        <f t="shared" si="7"/>
        <v>0</v>
      </c>
      <c r="J79" s="247">
        <f t="shared" si="10"/>
        <v>0.963813995824642</v>
      </c>
      <c r="K79" s="247">
        <f t="shared" si="8"/>
        <v>0</v>
      </c>
      <c r="L79" s="248">
        <f t="shared" si="11"/>
        <v>0.09248693390954418</v>
      </c>
    </row>
    <row r="80" spans="2:12" ht="15" customHeight="1">
      <c r="B80" s="109" t="s">
        <v>23</v>
      </c>
      <c r="C80" s="234">
        <f t="shared" si="9"/>
        <v>182.5</v>
      </c>
      <c r="D80" s="242">
        <f t="shared" si="6"/>
        <v>10000</v>
      </c>
      <c r="E80" s="243">
        <v>0.1</v>
      </c>
      <c r="F80" s="249"/>
      <c r="G80" s="217">
        <f>D80*E80/2</f>
        <v>500</v>
      </c>
      <c r="H80" s="246">
        <v>0</v>
      </c>
      <c r="I80" s="242">
        <f t="shared" si="7"/>
        <v>500</v>
      </c>
      <c r="J80" s="247">
        <f t="shared" si="10"/>
        <v>0.9567354676733304</v>
      </c>
      <c r="K80" s="247">
        <f t="shared" si="8"/>
        <v>478.3677338366652</v>
      </c>
      <c r="L80" s="248">
        <f t="shared" si="11"/>
        <v>0.09248693390954418</v>
      </c>
    </row>
    <row r="81" spans="2:12" ht="15" customHeight="1">
      <c r="B81" s="109" t="s">
        <v>24</v>
      </c>
      <c r="C81" s="234">
        <f t="shared" si="9"/>
        <v>212.91666666666666</v>
      </c>
      <c r="D81" s="242">
        <v>10000</v>
      </c>
      <c r="E81" s="243">
        <v>0.1</v>
      </c>
      <c r="F81" s="244"/>
      <c r="G81" s="245"/>
      <c r="H81" s="246">
        <v>0</v>
      </c>
      <c r="I81" s="242">
        <f t="shared" si="7"/>
        <v>0</v>
      </c>
      <c r="J81" s="247">
        <f t="shared" si="10"/>
        <v>0.9497089262756935</v>
      </c>
      <c r="K81" s="247">
        <f t="shared" si="8"/>
        <v>0</v>
      </c>
      <c r="L81" s="248">
        <f t="shared" si="11"/>
        <v>0.09248693390954418</v>
      </c>
    </row>
    <row r="82" spans="2:12" ht="15" customHeight="1">
      <c r="B82" s="109" t="s">
        <v>25</v>
      </c>
      <c r="C82" s="234">
        <f t="shared" si="9"/>
        <v>243.33333333333331</v>
      </c>
      <c r="D82" s="242">
        <v>10000</v>
      </c>
      <c r="E82" s="243">
        <v>0.1</v>
      </c>
      <c r="F82" s="244"/>
      <c r="G82" s="245"/>
      <c r="H82" s="246">
        <v>0</v>
      </c>
      <c r="I82" s="242">
        <f t="shared" si="7"/>
        <v>0</v>
      </c>
      <c r="J82" s="247">
        <f t="shared" si="10"/>
        <v>0.942733989826008</v>
      </c>
      <c r="K82" s="247">
        <f t="shared" si="8"/>
        <v>0</v>
      </c>
      <c r="L82" s="248">
        <f t="shared" si="11"/>
        <v>0.09248693390954418</v>
      </c>
    </row>
    <row r="83" spans="2:12" ht="15" customHeight="1">
      <c r="B83" s="109" t="s">
        <v>26</v>
      </c>
      <c r="C83" s="234">
        <f t="shared" si="9"/>
        <v>273.75</v>
      </c>
      <c r="D83" s="242">
        <f>D82+F82</f>
        <v>10000</v>
      </c>
      <c r="E83" s="243">
        <v>0.1</v>
      </c>
      <c r="F83" s="244"/>
      <c r="G83" s="245"/>
      <c r="H83" s="246">
        <v>0</v>
      </c>
      <c r="I83" s="242">
        <f t="shared" si="7"/>
        <v>0</v>
      </c>
      <c r="J83" s="247">
        <f t="shared" si="10"/>
        <v>0.9358102793226424</v>
      </c>
      <c r="K83" s="247">
        <f t="shared" si="8"/>
        <v>0</v>
      </c>
      <c r="L83" s="248">
        <f t="shared" si="11"/>
        <v>0.09248693390954418</v>
      </c>
    </row>
    <row r="84" spans="2:12" ht="15" customHeight="1">
      <c r="B84" s="109" t="s">
        <v>27</v>
      </c>
      <c r="C84" s="234">
        <f t="shared" si="9"/>
        <v>304.1666666666667</v>
      </c>
      <c r="D84" s="242">
        <f>D83+F83</f>
        <v>10000</v>
      </c>
      <c r="E84" s="243">
        <v>0.1</v>
      </c>
      <c r="F84" s="244"/>
      <c r="G84" s="245"/>
      <c r="H84" s="246">
        <v>0</v>
      </c>
      <c r="I84" s="242">
        <f t="shared" si="7"/>
        <v>0</v>
      </c>
      <c r="J84" s="247">
        <f t="shared" si="10"/>
        <v>0.9289374185474631</v>
      </c>
      <c r="K84" s="247">
        <f t="shared" si="8"/>
        <v>0</v>
      </c>
      <c r="L84" s="248">
        <f t="shared" si="11"/>
        <v>0.09248693390954418</v>
      </c>
    </row>
    <row r="85" spans="2:12" ht="15" customHeight="1">
      <c r="B85" s="109" t="s">
        <v>28</v>
      </c>
      <c r="C85" s="234">
        <f t="shared" si="9"/>
        <v>334.58333333333337</v>
      </c>
      <c r="D85" s="242">
        <f>D84+F84</f>
        <v>10000</v>
      </c>
      <c r="E85" s="243">
        <v>0.1</v>
      </c>
      <c r="F85" s="244"/>
      <c r="G85" s="245"/>
      <c r="H85" s="246">
        <v>0</v>
      </c>
      <c r="I85" s="242">
        <f t="shared" si="7"/>
        <v>0</v>
      </c>
      <c r="J85" s="247">
        <f t="shared" si="10"/>
        <v>0.9221150340453902</v>
      </c>
      <c r="K85" s="247">
        <f t="shared" si="8"/>
        <v>0</v>
      </c>
      <c r="L85" s="248">
        <f t="shared" si="11"/>
        <v>0.09248693390954418</v>
      </c>
    </row>
    <row r="86" spans="2:12" ht="15" customHeight="1">
      <c r="B86" s="112" t="s">
        <v>29</v>
      </c>
      <c r="C86" s="224">
        <f t="shared" si="9"/>
        <v>365.00000000000006</v>
      </c>
      <c r="D86" s="250">
        <f>D85+F85</f>
        <v>10000</v>
      </c>
      <c r="E86" s="251">
        <v>0.1</v>
      </c>
      <c r="F86" s="252"/>
      <c r="G86" s="253">
        <f>D86*E86/2</f>
        <v>500</v>
      </c>
      <c r="H86" s="254">
        <v>0</v>
      </c>
      <c r="I86" s="250">
        <f t="shared" si="7"/>
        <v>500</v>
      </c>
      <c r="J86" s="255">
        <f t="shared" si="10"/>
        <v>0.9153427551041065</v>
      </c>
      <c r="K86" s="255">
        <f t="shared" si="8"/>
        <v>457.67137755205323</v>
      </c>
      <c r="L86" s="228">
        <f t="shared" si="11"/>
        <v>0.09248693390954418</v>
      </c>
    </row>
    <row r="87" spans="2:12" ht="15" customHeight="1">
      <c r="B87" s="109" t="s">
        <v>30</v>
      </c>
      <c r="C87" s="234">
        <f t="shared" si="9"/>
        <v>395.41666666666674</v>
      </c>
      <c r="D87" s="242">
        <v>10000</v>
      </c>
      <c r="E87" s="243">
        <v>0.08</v>
      </c>
      <c r="F87" s="244"/>
      <c r="G87" s="245"/>
      <c r="H87" s="246">
        <v>0</v>
      </c>
      <c r="I87" s="242">
        <f t="shared" si="7"/>
        <v>0</v>
      </c>
      <c r="J87" s="247">
        <f t="shared" si="10"/>
        <v>0.908620213733912</v>
      </c>
      <c r="K87" s="247">
        <f t="shared" si="8"/>
        <v>0</v>
      </c>
      <c r="L87" s="248">
        <f t="shared" si="11"/>
        <v>0.09248693390954418</v>
      </c>
    </row>
    <row r="88" spans="2:12" ht="15" customHeight="1">
      <c r="B88" s="109" t="s">
        <v>31</v>
      </c>
      <c r="C88" s="234">
        <f t="shared" si="9"/>
        <v>425.8333333333334</v>
      </c>
      <c r="D88" s="242">
        <f>D87+F87</f>
        <v>10000</v>
      </c>
      <c r="E88" s="243">
        <v>0.08</v>
      </c>
      <c r="F88" s="244"/>
      <c r="G88" s="245"/>
      <c r="H88" s="246">
        <v>0</v>
      </c>
      <c r="I88" s="242">
        <f t="shared" si="7"/>
        <v>0</v>
      </c>
      <c r="J88" s="247">
        <f t="shared" si="10"/>
        <v>0.9019470446477303</v>
      </c>
      <c r="K88" s="247">
        <f t="shared" si="8"/>
        <v>0</v>
      </c>
      <c r="L88" s="248">
        <f t="shared" si="11"/>
        <v>0.09248693390954418</v>
      </c>
    </row>
    <row r="89" spans="2:12" ht="15" customHeight="1">
      <c r="B89" s="109" t="s">
        <v>32</v>
      </c>
      <c r="C89" s="234">
        <f t="shared" si="9"/>
        <v>456.2500000000001</v>
      </c>
      <c r="D89" s="242">
        <v>10000</v>
      </c>
      <c r="E89" s="243">
        <v>0.08</v>
      </c>
      <c r="F89" s="244"/>
      <c r="G89" s="245"/>
      <c r="H89" s="246">
        <v>0</v>
      </c>
      <c r="I89" s="242">
        <f t="shared" si="7"/>
        <v>0</v>
      </c>
      <c r="J89" s="247">
        <f t="shared" si="10"/>
        <v>0.8953228852412582</v>
      </c>
      <c r="K89" s="247">
        <f t="shared" si="8"/>
        <v>0</v>
      </c>
      <c r="L89" s="248">
        <f t="shared" si="11"/>
        <v>0.09248693390954418</v>
      </c>
    </row>
    <row r="90" spans="2:12" ht="15" customHeight="1">
      <c r="B90" s="109" t="s">
        <v>33</v>
      </c>
      <c r="C90" s="234">
        <f t="shared" si="9"/>
        <v>486.6666666666668</v>
      </c>
      <c r="D90" s="242">
        <v>10000</v>
      </c>
      <c r="E90" s="243">
        <v>0.08</v>
      </c>
      <c r="F90" s="244"/>
      <c r="G90" s="245"/>
      <c r="H90" s="246">
        <v>0</v>
      </c>
      <c r="I90" s="242">
        <f t="shared" si="7"/>
        <v>0</v>
      </c>
      <c r="J90" s="247">
        <f t="shared" si="10"/>
        <v>0.8887473755732633</v>
      </c>
      <c r="K90" s="247">
        <f t="shared" si="8"/>
        <v>0</v>
      </c>
      <c r="L90" s="248">
        <f t="shared" si="11"/>
        <v>0.09248693390954418</v>
      </c>
    </row>
    <row r="91" spans="2:12" ht="15" customHeight="1">
      <c r="B91" s="109" t="s">
        <v>34</v>
      </c>
      <c r="C91" s="234">
        <f t="shared" si="9"/>
        <v>517.0833333333335</v>
      </c>
      <c r="D91" s="242">
        <v>10000</v>
      </c>
      <c r="E91" s="243">
        <v>0.08</v>
      </c>
      <c r="F91" s="244"/>
      <c r="G91" s="245"/>
      <c r="H91" s="246">
        <v>0</v>
      </c>
      <c r="I91" s="242">
        <f t="shared" si="7"/>
        <v>0</v>
      </c>
      <c r="J91" s="247">
        <f t="shared" si="10"/>
        <v>0.8822201583460254</v>
      </c>
      <c r="K91" s="247">
        <f t="shared" si="8"/>
        <v>0</v>
      </c>
      <c r="L91" s="248">
        <f t="shared" si="11"/>
        <v>0.09248693390954418</v>
      </c>
    </row>
    <row r="92" spans="2:12" ht="15" customHeight="1">
      <c r="B92" s="109" t="s">
        <v>35</v>
      </c>
      <c r="C92" s="234">
        <f t="shared" si="9"/>
        <v>547.5000000000001</v>
      </c>
      <c r="D92" s="242">
        <v>10000</v>
      </c>
      <c r="E92" s="243">
        <v>0.08</v>
      </c>
      <c r="F92" s="249"/>
      <c r="G92" s="245">
        <f>D92*E92/2</f>
        <v>400</v>
      </c>
      <c r="H92" s="246">
        <v>0</v>
      </c>
      <c r="I92" s="242">
        <f t="shared" si="7"/>
        <v>400</v>
      </c>
      <c r="J92" s="247">
        <f t="shared" si="10"/>
        <v>0.875740878885922</v>
      </c>
      <c r="K92" s="247">
        <f t="shared" si="8"/>
        <v>350.2963515543688</v>
      </c>
      <c r="L92" s="248">
        <f t="shared" si="11"/>
        <v>0.09248693390954418</v>
      </c>
    </row>
    <row r="93" spans="2:12" ht="15" customHeight="1">
      <c r="B93" s="109" t="s">
        <v>36</v>
      </c>
      <c r="C93" s="234">
        <f t="shared" si="9"/>
        <v>577.9166666666667</v>
      </c>
      <c r="D93" s="242">
        <v>10000</v>
      </c>
      <c r="E93" s="243">
        <v>0.08</v>
      </c>
      <c r="F93" s="244"/>
      <c r="G93" s="245"/>
      <c r="H93" s="246">
        <v>0</v>
      </c>
      <c r="I93" s="242">
        <f t="shared" si="7"/>
        <v>0</v>
      </c>
      <c r="J93" s="247">
        <f t="shared" si="10"/>
        <v>0.8693091851241558</v>
      </c>
      <c r="K93" s="247">
        <f t="shared" si="8"/>
        <v>0</v>
      </c>
      <c r="L93" s="248">
        <f t="shared" si="11"/>
        <v>0.09248693390954418</v>
      </c>
    </row>
    <row r="94" spans="2:12" ht="15" customHeight="1">
      <c r="B94" s="109" t="s">
        <v>37</v>
      </c>
      <c r="C94" s="234">
        <f t="shared" si="9"/>
        <v>608.3333333333334</v>
      </c>
      <c r="D94" s="242">
        <v>10000</v>
      </c>
      <c r="E94" s="243">
        <v>0.08</v>
      </c>
      <c r="F94" s="244"/>
      <c r="G94" s="245"/>
      <c r="H94" s="246">
        <v>0</v>
      </c>
      <c r="I94" s="242">
        <f t="shared" si="7"/>
        <v>0</v>
      </c>
      <c r="J94" s="247">
        <f t="shared" si="10"/>
        <v>0.8629247275776246</v>
      </c>
      <c r="K94" s="247">
        <f t="shared" si="8"/>
        <v>0</v>
      </c>
      <c r="L94" s="248">
        <f t="shared" si="11"/>
        <v>0.09248693390954418</v>
      </c>
    </row>
    <row r="95" spans="2:12" ht="15" customHeight="1">
      <c r="B95" s="109" t="s">
        <v>38</v>
      </c>
      <c r="C95" s="234">
        <f t="shared" si="9"/>
        <v>638.75</v>
      </c>
      <c r="D95" s="242">
        <v>10000</v>
      </c>
      <c r="E95" s="243">
        <v>0.08</v>
      </c>
      <c r="F95" s="244"/>
      <c r="G95" s="245"/>
      <c r="H95" s="246">
        <v>0</v>
      </c>
      <c r="I95" s="242">
        <f t="shared" si="7"/>
        <v>0</v>
      </c>
      <c r="J95" s="247">
        <f t="shared" si="10"/>
        <v>0.8565871593299309</v>
      </c>
      <c r="K95" s="247">
        <f t="shared" si="8"/>
        <v>0</v>
      </c>
      <c r="L95" s="248">
        <f t="shared" si="11"/>
        <v>0.09248693390954418</v>
      </c>
    </row>
    <row r="96" spans="2:12" ht="15" customHeight="1">
      <c r="B96" s="109" t="s">
        <v>39</v>
      </c>
      <c r="C96" s="234">
        <f t="shared" si="9"/>
        <v>669.1666666666666</v>
      </c>
      <c r="D96" s="242">
        <v>10000</v>
      </c>
      <c r="E96" s="243">
        <v>0.08</v>
      </c>
      <c r="F96" s="244"/>
      <c r="G96" s="245"/>
      <c r="H96" s="246">
        <v>0</v>
      </c>
      <c r="I96" s="242">
        <f t="shared" si="7"/>
        <v>0</v>
      </c>
      <c r="J96" s="247">
        <f t="shared" si="10"/>
        <v>0.8502961360125313</v>
      </c>
      <c r="K96" s="247">
        <f t="shared" si="8"/>
        <v>0</v>
      </c>
      <c r="L96" s="248">
        <f t="shared" si="11"/>
        <v>0.09248693390954418</v>
      </c>
    </row>
    <row r="97" spans="2:12" ht="15" customHeight="1">
      <c r="B97" s="109" t="s">
        <v>40</v>
      </c>
      <c r="C97" s="234">
        <f t="shared" si="9"/>
        <v>699.5833333333333</v>
      </c>
      <c r="D97" s="242">
        <v>10000</v>
      </c>
      <c r="E97" s="243">
        <v>0.08</v>
      </c>
      <c r="F97" s="244"/>
      <c r="G97" s="245"/>
      <c r="H97" s="246">
        <v>0</v>
      </c>
      <c r="I97" s="242">
        <f t="shared" si="7"/>
        <v>0</v>
      </c>
      <c r="J97" s="247">
        <f t="shared" si="10"/>
        <v>0.8440513157860244</v>
      </c>
      <c r="K97" s="247">
        <f t="shared" si="8"/>
        <v>0</v>
      </c>
      <c r="L97" s="248">
        <f t="shared" si="11"/>
        <v>0.09248693390954418</v>
      </c>
    </row>
    <row r="98" spans="2:12" ht="15" customHeight="1">
      <c r="B98" s="109" t="s">
        <v>41</v>
      </c>
      <c r="C98" s="229">
        <f t="shared" si="9"/>
        <v>729.9999999999999</v>
      </c>
      <c r="D98" s="242">
        <v>10000</v>
      </c>
      <c r="E98" s="243">
        <v>0.08</v>
      </c>
      <c r="F98" s="249"/>
      <c r="G98" s="245">
        <f>D98*E98/2</f>
        <v>400</v>
      </c>
      <c r="H98" s="246">
        <f>D98</f>
        <v>10000</v>
      </c>
      <c r="I98" s="242">
        <f t="shared" si="7"/>
        <v>10400</v>
      </c>
      <c r="J98" s="247">
        <f t="shared" si="10"/>
        <v>0.8378523593215762</v>
      </c>
      <c r="K98" s="247">
        <f t="shared" si="8"/>
        <v>8713.664536944392</v>
      </c>
      <c r="L98" s="248">
        <f t="shared" si="11"/>
        <v>0.09248693390954418</v>
      </c>
    </row>
    <row r="99" spans="2:12" ht="15" customHeight="1" thickBot="1">
      <c r="B99" s="256"/>
      <c r="C99" s="257"/>
      <c r="D99" s="258"/>
      <c r="E99" s="258"/>
      <c r="F99" s="258"/>
      <c r="G99" s="258"/>
      <c r="H99" s="258"/>
      <c r="I99" s="258"/>
      <c r="J99" s="259"/>
      <c r="K99" s="259"/>
      <c r="L99" s="259"/>
    </row>
    <row r="100" spans="2:12" ht="15" customHeight="1" thickBot="1">
      <c r="B100" s="161"/>
      <c r="C100" s="260"/>
      <c r="D100" s="169"/>
      <c r="E100" s="169"/>
      <c r="F100" s="261" t="s">
        <v>81</v>
      </c>
      <c r="G100" s="262">
        <f>SUM(F75:G98)</f>
        <v>1800</v>
      </c>
      <c r="H100" s="262">
        <f>SUM(H74:H98)</f>
        <v>10000</v>
      </c>
      <c r="I100" s="262"/>
      <c r="J100" s="163" t="s">
        <v>55</v>
      </c>
      <c r="K100" s="299">
        <f>SUM(K74:K98)</f>
        <v>9999.99999988748</v>
      </c>
      <c r="L100" s="164"/>
    </row>
    <row r="101" spans="2:11" ht="15" customHeight="1">
      <c r="B101" s="7"/>
      <c r="C101" s="60"/>
      <c r="D101" s="61"/>
      <c r="E101" s="61"/>
      <c r="F101" s="61"/>
      <c r="G101" s="62"/>
      <c r="H101" s="61"/>
      <c r="I101" s="61"/>
      <c r="J101" s="63"/>
      <c r="K101" s="61"/>
    </row>
    <row r="102" ht="15" customHeight="1">
      <c r="B102" s="235" t="s">
        <v>119</v>
      </c>
    </row>
    <row r="103" spans="1:12" s="4" customFormat="1" ht="15" customHeight="1">
      <c r="A103" s="67"/>
      <c r="B103" s="118" t="s">
        <v>120</v>
      </c>
      <c r="C103" s="119"/>
      <c r="D103" s="119"/>
      <c r="E103" s="119"/>
      <c r="F103" s="119"/>
      <c r="G103" s="119"/>
      <c r="H103" s="119"/>
      <c r="I103" s="119"/>
      <c r="J103" s="120"/>
      <c r="K103" s="106"/>
      <c r="L103" s="106"/>
    </row>
    <row r="104" s="5" customFormat="1" ht="15" customHeight="1">
      <c r="L104" s="6"/>
    </row>
    <row r="105" spans="2:7" s="4" customFormat="1" ht="15" customHeight="1">
      <c r="B105" s="2"/>
      <c r="E105" s="7"/>
      <c r="F105" s="7"/>
      <c r="G105" s="7"/>
    </row>
    <row r="106" spans="5:7" s="4" customFormat="1" ht="15" customHeight="1">
      <c r="E106" s="7"/>
      <c r="G106" s="7"/>
    </row>
    <row r="107" spans="2:7" s="14" customFormat="1" ht="15" customHeight="1">
      <c r="B107" s="10" t="s">
        <v>56</v>
      </c>
      <c r="C107" s="192">
        <v>0.08</v>
      </c>
      <c r="E107" s="192">
        <v>0.1</v>
      </c>
      <c r="G107" s="10"/>
    </row>
    <row r="108" spans="2:8" s="14" customFormat="1" ht="15" customHeight="1">
      <c r="B108" s="10" t="s">
        <v>17</v>
      </c>
      <c r="C108" s="193">
        <v>2</v>
      </c>
      <c r="E108" s="193">
        <v>2</v>
      </c>
      <c r="F108" s="10"/>
      <c r="G108" s="175"/>
      <c r="H108" s="176"/>
    </row>
    <row r="109" spans="6:7" s="14" customFormat="1" ht="15" customHeight="1">
      <c r="F109" s="10"/>
      <c r="G109" s="10"/>
    </row>
    <row r="110" spans="2:9" s="14" customFormat="1" ht="15" customHeight="1">
      <c r="B110" s="14" t="s">
        <v>16</v>
      </c>
      <c r="C110" s="194">
        <f>_xlfn.IFERROR((1+C107/C108)^C108-1,"")</f>
        <v>0.08160000000000012</v>
      </c>
      <c r="E110" s="194">
        <f>_xlfn.IFERROR((1+E107/E108)^E108-1,"")</f>
        <v>0.10250000000000004</v>
      </c>
      <c r="G110" s="194">
        <f>_xlfn.IFERROR(SQRT((1+C110)*(1+E110))-1,"")</f>
        <v>0.09200000000000008</v>
      </c>
      <c r="I110" s="263"/>
    </row>
    <row r="111" s="4" customFormat="1" ht="15" customHeight="1"/>
    <row r="112" ht="15" customHeight="1"/>
    <row r="113" spans="1:12" s="4" customFormat="1" ht="15" customHeight="1">
      <c r="A113" s="67"/>
      <c r="B113" s="118" t="s">
        <v>121</v>
      </c>
      <c r="C113" s="119"/>
      <c r="D113" s="119"/>
      <c r="E113" s="119"/>
      <c r="F113" s="119"/>
      <c r="G113" s="119"/>
      <c r="H113" s="119"/>
      <c r="I113" s="119"/>
      <c r="J113" s="120"/>
      <c r="K113" s="106"/>
      <c r="L113" s="106"/>
    </row>
    <row r="114" spans="2:10" s="4" customFormat="1" ht="15" customHeight="1">
      <c r="B114" s="10"/>
      <c r="C114" s="31"/>
      <c r="D114" s="9"/>
      <c r="E114" s="13"/>
      <c r="F114" s="9"/>
      <c r="G114" s="5"/>
      <c r="H114" s="5"/>
      <c r="I114" s="5"/>
      <c r="J114" s="5"/>
    </row>
    <row r="115" spans="2:10" s="4" customFormat="1" ht="15" customHeight="1">
      <c r="B115" s="12"/>
      <c r="C115" s="9"/>
      <c r="D115" s="9"/>
      <c r="E115" s="9"/>
      <c r="F115" s="9"/>
      <c r="G115" s="9"/>
      <c r="H115" s="13"/>
      <c r="I115" s="9"/>
      <c r="J115" s="5"/>
    </row>
    <row r="116" spans="2:12" s="14" customFormat="1" ht="15" customHeight="1">
      <c r="B116" s="12"/>
      <c r="C116" s="10"/>
      <c r="D116" s="10"/>
      <c r="E116" s="10"/>
      <c r="F116" s="10"/>
      <c r="G116" s="10"/>
      <c r="H116" s="265"/>
      <c r="I116" s="266"/>
      <c r="K116" s="14" t="s">
        <v>3</v>
      </c>
      <c r="L116" s="184">
        <v>0.09200000000691941</v>
      </c>
    </row>
    <row r="117" spans="1:11" ht="15" customHeight="1">
      <c r="A117" s="57"/>
      <c r="B117" s="58"/>
      <c r="C117" s="58"/>
      <c r="D117" s="58"/>
      <c r="E117" s="58"/>
      <c r="F117" s="58"/>
      <c r="G117" s="3"/>
      <c r="H117" s="3"/>
      <c r="I117" s="59"/>
      <c r="J117" s="16"/>
      <c r="K117" s="8"/>
    </row>
    <row r="118" spans="2:12" ht="60" customHeight="1">
      <c r="B118" s="185"/>
      <c r="C118" s="186" t="s">
        <v>2</v>
      </c>
      <c r="D118" s="186" t="s">
        <v>118</v>
      </c>
      <c r="E118" s="186" t="s">
        <v>105</v>
      </c>
      <c r="F118" s="236" t="s">
        <v>117</v>
      </c>
      <c r="G118" s="127" t="s">
        <v>101</v>
      </c>
      <c r="H118" s="186" t="s">
        <v>102</v>
      </c>
      <c r="I118" s="186" t="s">
        <v>0</v>
      </c>
      <c r="J118" s="186" t="s">
        <v>103</v>
      </c>
      <c r="K118" s="186" t="s">
        <v>104</v>
      </c>
      <c r="L118" s="128" t="s">
        <v>1</v>
      </c>
    </row>
    <row r="119" spans="2:12" ht="15" customHeight="1">
      <c r="B119" s="187" t="s">
        <v>4</v>
      </c>
      <c r="C119" s="187" t="s">
        <v>5</v>
      </c>
      <c r="D119" s="187" t="s">
        <v>6</v>
      </c>
      <c r="E119" s="187" t="s">
        <v>7</v>
      </c>
      <c r="F119" s="187"/>
      <c r="G119" s="130" t="s">
        <v>8</v>
      </c>
      <c r="H119" s="187" t="s">
        <v>9</v>
      </c>
      <c r="I119" s="187" t="s">
        <v>10</v>
      </c>
      <c r="J119" s="187" t="s">
        <v>11</v>
      </c>
      <c r="K119" s="187" t="s">
        <v>12</v>
      </c>
      <c r="L119" s="130" t="s">
        <v>13</v>
      </c>
    </row>
    <row r="120" spans="2:12" ht="15" customHeight="1">
      <c r="B120" s="237"/>
      <c r="C120" s="238"/>
      <c r="D120" s="239">
        <v>10000</v>
      </c>
      <c r="E120" s="240"/>
      <c r="F120" s="237"/>
      <c r="G120" s="241"/>
      <c r="H120" s="240"/>
      <c r="I120" s="213">
        <v>-10000</v>
      </c>
      <c r="J120" s="211"/>
      <c r="K120" s="211"/>
      <c r="L120" s="214"/>
    </row>
    <row r="121" spans="2:12" ht="15" customHeight="1">
      <c r="B121" s="109" t="s">
        <v>18</v>
      </c>
      <c r="C121" s="234">
        <f>365/12+C120</f>
        <v>30.416666666666668</v>
      </c>
      <c r="D121" s="242">
        <f aca="true" t="shared" si="12" ref="D121:D144">D120+F120</f>
        <v>10000</v>
      </c>
      <c r="E121" s="243">
        <v>0.08</v>
      </c>
      <c r="F121" s="244"/>
      <c r="G121" s="245"/>
      <c r="H121" s="246">
        <v>0</v>
      </c>
      <c r="I121" s="242">
        <f>G121+H121</f>
        <v>0</v>
      </c>
      <c r="J121" s="247">
        <f>(1+L121)^(-(C121/365))</f>
        <v>0.9926925901267492</v>
      </c>
      <c r="K121" s="247">
        <f aca="true" t="shared" si="13" ref="K121:K144">I121*J121</f>
        <v>0</v>
      </c>
      <c r="L121" s="248">
        <f>$L$116</f>
        <v>0.09200000000691941</v>
      </c>
    </row>
    <row r="122" spans="2:12" ht="15" customHeight="1">
      <c r="B122" s="109" t="s">
        <v>19</v>
      </c>
      <c r="C122" s="234">
        <f aca="true" t="shared" si="14" ref="C122:C144">365/12+C121</f>
        <v>60.833333333333336</v>
      </c>
      <c r="D122" s="242">
        <f t="shared" si="12"/>
        <v>10000</v>
      </c>
      <c r="E122" s="243">
        <v>0.08</v>
      </c>
      <c r="F122" s="244"/>
      <c r="G122" s="245"/>
      <c r="H122" s="246">
        <v>0</v>
      </c>
      <c r="I122" s="242">
        <f>G122+H122</f>
        <v>0</v>
      </c>
      <c r="J122" s="247">
        <f aca="true" t="shared" si="15" ref="J122:J144">(1+L122)^(-(C122/365))</f>
        <v>0.9854385784925541</v>
      </c>
      <c r="K122" s="247">
        <f t="shared" si="13"/>
        <v>0</v>
      </c>
      <c r="L122" s="248">
        <f aca="true" t="shared" si="16" ref="L122:L144">$L$116</f>
        <v>0.09200000000691941</v>
      </c>
    </row>
    <row r="123" spans="2:12" ht="15" customHeight="1">
      <c r="B123" s="109" t="s">
        <v>20</v>
      </c>
      <c r="C123" s="234">
        <f t="shared" si="14"/>
        <v>91.25</v>
      </c>
      <c r="D123" s="242">
        <f t="shared" si="12"/>
        <v>10000</v>
      </c>
      <c r="E123" s="243">
        <v>0.08</v>
      </c>
      <c r="F123" s="244"/>
      <c r="G123" s="245"/>
      <c r="H123" s="246">
        <v>0</v>
      </c>
      <c r="I123" s="242">
        <f aca="true" t="shared" si="17" ref="I123:I143">G123+H123</f>
        <v>0</v>
      </c>
      <c r="J123" s="247">
        <f t="shared" si="15"/>
        <v>0.9782375748945953</v>
      </c>
      <c r="K123" s="247">
        <f t="shared" si="13"/>
        <v>0</v>
      </c>
      <c r="L123" s="248">
        <f t="shared" si="16"/>
        <v>0.09200000000691941</v>
      </c>
    </row>
    <row r="124" spans="2:12" ht="15" customHeight="1">
      <c r="B124" s="109" t="s">
        <v>21</v>
      </c>
      <c r="C124" s="234">
        <f t="shared" si="14"/>
        <v>121.66666666666667</v>
      </c>
      <c r="D124" s="242">
        <f t="shared" si="12"/>
        <v>10000</v>
      </c>
      <c r="E124" s="243">
        <v>0.08</v>
      </c>
      <c r="F124" s="244"/>
      <c r="G124" s="245"/>
      <c r="H124" s="246">
        <v>0</v>
      </c>
      <c r="I124" s="242">
        <f t="shared" si="17"/>
        <v>0</v>
      </c>
      <c r="J124" s="247">
        <f t="shared" si="15"/>
        <v>0.9710891919814256</v>
      </c>
      <c r="K124" s="247">
        <f t="shared" si="13"/>
        <v>0</v>
      </c>
      <c r="L124" s="248">
        <f t="shared" si="16"/>
        <v>0.09200000000691941</v>
      </c>
    </row>
    <row r="125" spans="2:12" ht="15" customHeight="1">
      <c r="B125" s="109" t="s">
        <v>22</v>
      </c>
      <c r="C125" s="234">
        <f t="shared" si="14"/>
        <v>152.08333333333334</v>
      </c>
      <c r="D125" s="242">
        <f t="shared" si="12"/>
        <v>10000</v>
      </c>
      <c r="E125" s="243">
        <v>0.08</v>
      </c>
      <c r="F125" s="244"/>
      <c r="G125" s="245"/>
      <c r="H125" s="246">
        <v>0</v>
      </c>
      <c r="I125" s="242">
        <f t="shared" si="17"/>
        <v>0</v>
      </c>
      <c r="J125" s="247">
        <f t="shared" si="15"/>
        <v>0.9639930452321334</v>
      </c>
      <c r="K125" s="247">
        <f t="shared" si="13"/>
        <v>0</v>
      </c>
      <c r="L125" s="248">
        <f t="shared" si="16"/>
        <v>0.09200000000691941</v>
      </c>
    </row>
    <row r="126" spans="2:12" ht="15" customHeight="1">
      <c r="B126" s="109" t="s">
        <v>23</v>
      </c>
      <c r="C126" s="234">
        <f t="shared" si="14"/>
        <v>182.5</v>
      </c>
      <c r="D126" s="242">
        <f t="shared" si="12"/>
        <v>10000</v>
      </c>
      <c r="E126" s="243">
        <v>0.08</v>
      </c>
      <c r="F126" s="249">
        <f>D126*E126/2</f>
        <v>400</v>
      </c>
      <c r="G126" s="217"/>
      <c r="H126" s="246">
        <v>0</v>
      </c>
      <c r="I126" s="242">
        <f t="shared" si="17"/>
        <v>0</v>
      </c>
      <c r="J126" s="247">
        <f t="shared" si="15"/>
        <v>0.9569487529356591</v>
      </c>
      <c r="K126" s="247">
        <f t="shared" si="13"/>
        <v>0</v>
      </c>
      <c r="L126" s="248">
        <f t="shared" si="16"/>
        <v>0.09200000000691941</v>
      </c>
    </row>
    <row r="127" spans="2:12" ht="15" customHeight="1">
      <c r="B127" s="109" t="s">
        <v>24</v>
      </c>
      <c r="C127" s="234">
        <f t="shared" si="14"/>
        <v>212.91666666666666</v>
      </c>
      <c r="D127" s="242">
        <f t="shared" si="12"/>
        <v>10400</v>
      </c>
      <c r="E127" s="243">
        <v>0.08</v>
      </c>
      <c r="F127" s="244"/>
      <c r="G127" s="245"/>
      <c r="H127" s="246">
        <v>0</v>
      </c>
      <c r="I127" s="242">
        <f t="shared" si="17"/>
        <v>0</v>
      </c>
      <c r="J127" s="247">
        <f t="shared" si="15"/>
        <v>0.9499559361702621</v>
      </c>
      <c r="K127" s="247">
        <f t="shared" si="13"/>
        <v>0</v>
      </c>
      <c r="L127" s="248">
        <f t="shared" si="16"/>
        <v>0.09200000000691941</v>
      </c>
    </row>
    <row r="128" spans="2:12" ht="15" customHeight="1">
      <c r="B128" s="109" t="s">
        <v>25</v>
      </c>
      <c r="C128" s="234">
        <f t="shared" si="14"/>
        <v>243.33333333333331</v>
      </c>
      <c r="D128" s="242">
        <f t="shared" si="12"/>
        <v>10400</v>
      </c>
      <c r="E128" s="243">
        <v>0.08</v>
      </c>
      <c r="F128" s="244"/>
      <c r="G128" s="245"/>
      <c r="H128" s="246">
        <v>0</v>
      </c>
      <c r="I128" s="242">
        <f t="shared" si="17"/>
        <v>0</v>
      </c>
      <c r="J128" s="247">
        <f t="shared" si="15"/>
        <v>0.9430142187831383</v>
      </c>
      <c r="K128" s="247">
        <f t="shared" si="13"/>
        <v>0</v>
      </c>
      <c r="L128" s="248">
        <f t="shared" si="16"/>
        <v>0.09200000000691941</v>
      </c>
    </row>
    <row r="129" spans="2:12" ht="15" customHeight="1">
      <c r="B129" s="109" t="s">
        <v>26</v>
      </c>
      <c r="C129" s="234">
        <f t="shared" si="14"/>
        <v>273.75</v>
      </c>
      <c r="D129" s="242">
        <f t="shared" si="12"/>
        <v>10400</v>
      </c>
      <c r="E129" s="243">
        <v>0.08</v>
      </c>
      <c r="F129" s="244"/>
      <c r="G129" s="245"/>
      <c r="H129" s="246">
        <v>0</v>
      </c>
      <c r="I129" s="242">
        <f t="shared" si="17"/>
        <v>0</v>
      </c>
      <c r="J129" s="247">
        <f t="shared" si="15"/>
        <v>0.9361232273701865</v>
      </c>
      <c r="K129" s="247">
        <f t="shared" si="13"/>
        <v>0</v>
      </c>
      <c r="L129" s="248">
        <f t="shared" si="16"/>
        <v>0.09200000000691941</v>
      </c>
    </row>
    <row r="130" spans="2:12" ht="15" customHeight="1">
      <c r="B130" s="109" t="s">
        <v>27</v>
      </c>
      <c r="C130" s="234">
        <f t="shared" si="14"/>
        <v>304.1666666666667</v>
      </c>
      <c r="D130" s="242">
        <f t="shared" si="12"/>
        <v>10400</v>
      </c>
      <c r="E130" s="243">
        <v>0.08</v>
      </c>
      <c r="F130" s="244"/>
      <c r="G130" s="245"/>
      <c r="H130" s="246">
        <v>0</v>
      </c>
      <c r="I130" s="242">
        <f t="shared" si="17"/>
        <v>0</v>
      </c>
      <c r="J130" s="247">
        <f t="shared" si="15"/>
        <v>0.929282591255922</v>
      </c>
      <c r="K130" s="247">
        <f t="shared" si="13"/>
        <v>0</v>
      </c>
      <c r="L130" s="248">
        <f t="shared" si="16"/>
        <v>0.09200000000691941</v>
      </c>
    </row>
    <row r="131" spans="2:12" ht="15" customHeight="1">
      <c r="B131" s="109" t="s">
        <v>28</v>
      </c>
      <c r="C131" s="234">
        <f t="shared" si="14"/>
        <v>334.58333333333337</v>
      </c>
      <c r="D131" s="242">
        <f t="shared" si="12"/>
        <v>10400</v>
      </c>
      <c r="E131" s="243">
        <v>0.08</v>
      </c>
      <c r="F131" s="244"/>
      <c r="G131" s="245"/>
      <c r="H131" s="246">
        <v>0</v>
      </c>
      <c r="I131" s="242">
        <f t="shared" si="17"/>
        <v>0</v>
      </c>
      <c r="J131" s="247">
        <f t="shared" si="15"/>
        <v>0.9224919424735385</v>
      </c>
      <c r="K131" s="247">
        <f t="shared" si="13"/>
        <v>0</v>
      </c>
      <c r="L131" s="248">
        <f t="shared" si="16"/>
        <v>0.09200000000691941</v>
      </c>
    </row>
    <row r="132" spans="2:12" ht="15" customHeight="1">
      <c r="B132" s="112" t="s">
        <v>29</v>
      </c>
      <c r="C132" s="224">
        <f t="shared" si="14"/>
        <v>365.00000000000006</v>
      </c>
      <c r="D132" s="250">
        <f t="shared" si="12"/>
        <v>10400</v>
      </c>
      <c r="E132" s="251">
        <v>0.08</v>
      </c>
      <c r="F132" s="252">
        <f>D132*E132/2</f>
        <v>416</v>
      </c>
      <c r="G132" s="253"/>
      <c r="H132" s="254">
        <v>0</v>
      </c>
      <c r="I132" s="250">
        <f t="shared" si="17"/>
        <v>0</v>
      </c>
      <c r="J132" s="255">
        <f t="shared" si="15"/>
        <v>0.9157509157451131</v>
      </c>
      <c r="K132" s="255">
        <f t="shared" si="13"/>
        <v>0</v>
      </c>
      <c r="L132" s="228">
        <f t="shared" si="16"/>
        <v>0.09200000000691941</v>
      </c>
    </row>
    <row r="133" spans="2:12" ht="15" customHeight="1">
      <c r="B133" s="109" t="s">
        <v>30</v>
      </c>
      <c r="C133" s="234">
        <f t="shared" si="14"/>
        <v>395.41666666666674</v>
      </c>
      <c r="D133" s="242">
        <f t="shared" si="12"/>
        <v>10816</v>
      </c>
      <c r="E133" s="243">
        <v>0.1</v>
      </c>
      <c r="F133" s="244"/>
      <c r="G133" s="245"/>
      <c r="H133" s="246">
        <v>0</v>
      </c>
      <c r="I133" s="242">
        <f t="shared" si="17"/>
        <v>0</v>
      </c>
      <c r="J133" s="247">
        <f t="shared" si="15"/>
        <v>0.9090591484619588</v>
      </c>
      <c r="K133" s="247">
        <f t="shared" si="13"/>
        <v>0</v>
      </c>
      <c r="L133" s="248">
        <f t="shared" si="16"/>
        <v>0.09200000000691941</v>
      </c>
    </row>
    <row r="134" spans="2:12" ht="15" customHeight="1">
      <c r="B134" s="109" t="s">
        <v>31</v>
      </c>
      <c r="C134" s="234">
        <f t="shared" si="14"/>
        <v>425.8333333333334</v>
      </c>
      <c r="D134" s="242">
        <f t="shared" si="12"/>
        <v>10816</v>
      </c>
      <c r="E134" s="243">
        <v>0.1</v>
      </c>
      <c r="F134" s="244"/>
      <c r="G134" s="245"/>
      <c r="H134" s="246">
        <v>0</v>
      </c>
      <c r="I134" s="242">
        <f t="shared" si="17"/>
        <v>0</v>
      </c>
      <c r="J134" s="247">
        <f t="shared" si="15"/>
        <v>0.9024162806651189</v>
      </c>
      <c r="K134" s="247">
        <f t="shared" si="13"/>
        <v>0</v>
      </c>
      <c r="L134" s="248">
        <f t="shared" si="16"/>
        <v>0.09200000000691941</v>
      </c>
    </row>
    <row r="135" spans="2:12" ht="15" customHeight="1">
      <c r="B135" s="109" t="s">
        <v>32</v>
      </c>
      <c r="C135" s="234">
        <f t="shared" si="14"/>
        <v>456.2500000000001</v>
      </c>
      <c r="D135" s="242">
        <f t="shared" si="12"/>
        <v>10816</v>
      </c>
      <c r="E135" s="243">
        <v>0.1</v>
      </c>
      <c r="F135" s="244"/>
      <c r="G135" s="245"/>
      <c r="H135" s="246">
        <v>0</v>
      </c>
      <c r="I135" s="242">
        <f t="shared" si="17"/>
        <v>0</v>
      </c>
      <c r="J135" s="247">
        <f t="shared" si="15"/>
        <v>0.8958219550260044</v>
      </c>
      <c r="K135" s="247">
        <f t="shared" si="13"/>
        <v>0</v>
      </c>
      <c r="L135" s="248">
        <f t="shared" si="16"/>
        <v>0.09200000000691941</v>
      </c>
    </row>
    <row r="136" spans="2:12" ht="15" customHeight="1">
      <c r="B136" s="109" t="s">
        <v>33</v>
      </c>
      <c r="C136" s="234">
        <f t="shared" si="14"/>
        <v>486.6666666666668</v>
      </c>
      <c r="D136" s="242">
        <f t="shared" si="12"/>
        <v>10816</v>
      </c>
      <c r="E136" s="243">
        <v>0.1</v>
      </c>
      <c r="F136" s="244"/>
      <c r="G136" s="245"/>
      <c r="H136" s="246">
        <v>0</v>
      </c>
      <c r="I136" s="242">
        <f t="shared" si="17"/>
        <v>0</v>
      </c>
      <c r="J136" s="247">
        <f t="shared" si="15"/>
        <v>0.8892758168271725</v>
      </c>
      <c r="K136" s="247">
        <f t="shared" si="13"/>
        <v>0</v>
      </c>
      <c r="L136" s="248">
        <f t="shared" si="16"/>
        <v>0.09200000000691941</v>
      </c>
    </row>
    <row r="137" spans="2:12" ht="15" customHeight="1">
      <c r="B137" s="109" t="s">
        <v>34</v>
      </c>
      <c r="C137" s="234">
        <f t="shared" si="14"/>
        <v>517.0833333333335</v>
      </c>
      <c r="D137" s="242">
        <f t="shared" si="12"/>
        <v>10816</v>
      </c>
      <c r="E137" s="243">
        <v>0.1</v>
      </c>
      <c r="F137" s="244"/>
      <c r="G137" s="245"/>
      <c r="H137" s="246">
        <v>0</v>
      </c>
      <c r="I137" s="242">
        <f t="shared" si="17"/>
        <v>0</v>
      </c>
      <c r="J137" s="247">
        <f t="shared" si="15"/>
        <v>0.8827775139432464</v>
      </c>
      <c r="K137" s="247">
        <f t="shared" si="13"/>
        <v>0</v>
      </c>
      <c r="L137" s="248">
        <f t="shared" si="16"/>
        <v>0.09200000000691941</v>
      </c>
    </row>
    <row r="138" spans="2:12" ht="15" customHeight="1">
      <c r="B138" s="109" t="s">
        <v>35</v>
      </c>
      <c r="C138" s="234">
        <f t="shared" si="14"/>
        <v>547.5000000000001</v>
      </c>
      <c r="D138" s="242">
        <f t="shared" si="12"/>
        <v>10816</v>
      </c>
      <c r="E138" s="243">
        <v>0.1</v>
      </c>
      <c r="F138" s="249">
        <f>D138*E138/2</f>
        <v>540.8000000000001</v>
      </c>
      <c r="G138" s="245"/>
      <c r="H138" s="246">
        <v>0</v>
      </c>
      <c r="I138" s="242">
        <f t="shared" si="17"/>
        <v>0</v>
      </c>
      <c r="J138" s="247">
        <f t="shared" si="15"/>
        <v>0.8763266968219738</v>
      </c>
      <c r="K138" s="247">
        <f t="shared" si="13"/>
        <v>0</v>
      </c>
      <c r="L138" s="248">
        <f t="shared" si="16"/>
        <v>0.09200000000691941</v>
      </c>
    </row>
    <row r="139" spans="2:12" ht="15" customHeight="1">
      <c r="B139" s="109" t="s">
        <v>36</v>
      </c>
      <c r="C139" s="234">
        <f t="shared" si="14"/>
        <v>577.9166666666667</v>
      </c>
      <c r="D139" s="242">
        <f t="shared" si="12"/>
        <v>11356.8</v>
      </c>
      <c r="E139" s="243">
        <v>0.1</v>
      </c>
      <c r="F139" s="244"/>
      <c r="G139" s="245"/>
      <c r="H139" s="246">
        <v>0</v>
      </c>
      <c r="I139" s="242">
        <f t="shared" si="17"/>
        <v>0</v>
      </c>
      <c r="J139" s="247">
        <f t="shared" si="15"/>
        <v>0.8699230184654236</v>
      </c>
      <c r="K139" s="247">
        <f t="shared" si="13"/>
        <v>0</v>
      </c>
      <c r="L139" s="248">
        <f t="shared" si="16"/>
        <v>0.09200000000691941</v>
      </c>
    </row>
    <row r="140" spans="2:12" ht="15" customHeight="1">
      <c r="B140" s="109" t="s">
        <v>37</v>
      </c>
      <c r="C140" s="234">
        <f t="shared" si="14"/>
        <v>608.3333333333334</v>
      </c>
      <c r="D140" s="242">
        <f t="shared" si="12"/>
        <v>11356.8</v>
      </c>
      <c r="E140" s="243">
        <v>0.1</v>
      </c>
      <c r="F140" s="244"/>
      <c r="G140" s="245"/>
      <c r="H140" s="246">
        <v>0</v>
      </c>
      <c r="I140" s="242">
        <f t="shared" si="17"/>
        <v>0</v>
      </c>
      <c r="J140" s="247">
        <f t="shared" si="15"/>
        <v>0.8635661344113214</v>
      </c>
      <c r="K140" s="247">
        <f t="shared" si="13"/>
        <v>0</v>
      </c>
      <c r="L140" s="248">
        <f t="shared" si="16"/>
        <v>0.09200000000691941</v>
      </c>
    </row>
    <row r="141" spans="2:12" ht="15" customHeight="1">
      <c r="B141" s="109" t="s">
        <v>38</v>
      </c>
      <c r="C141" s="234">
        <f t="shared" si="14"/>
        <v>638.75</v>
      </c>
      <c r="D141" s="242">
        <f t="shared" si="12"/>
        <v>11356.8</v>
      </c>
      <c r="E141" s="243">
        <v>0.1</v>
      </c>
      <c r="F141" s="244"/>
      <c r="G141" s="245"/>
      <c r="H141" s="246">
        <v>0</v>
      </c>
      <c r="I141" s="242">
        <f t="shared" si="17"/>
        <v>0</v>
      </c>
      <c r="J141" s="247">
        <f t="shared" si="15"/>
        <v>0.857255702714519</v>
      </c>
      <c r="K141" s="247">
        <f t="shared" si="13"/>
        <v>0</v>
      </c>
      <c r="L141" s="248">
        <f t="shared" si="16"/>
        <v>0.09200000000691941</v>
      </c>
    </row>
    <row r="142" spans="2:12" ht="15" customHeight="1">
      <c r="B142" s="109" t="s">
        <v>39</v>
      </c>
      <c r="C142" s="234">
        <f t="shared" si="14"/>
        <v>669.1666666666666</v>
      </c>
      <c r="D142" s="242">
        <f t="shared" si="12"/>
        <v>11356.8</v>
      </c>
      <c r="E142" s="243">
        <v>0.1</v>
      </c>
      <c r="F142" s="244"/>
      <c r="G142" s="245"/>
      <c r="H142" s="246">
        <v>0</v>
      </c>
      <c r="I142" s="242">
        <f t="shared" si="17"/>
        <v>0</v>
      </c>
      <c r="J142" s="247">
        <f t="shared" si="15"/>
        <v>0.8509913839286024</v>
      </c>
      <c r="K142" s="247">
        <f t="shared" si="13"/>
        <v>0</v>
      </c>
      <c r="L142" s="248">
        <f t="shared" si="16"/>
        <v>0.09200000000691941</v>
      </c>
    </row>
    <row r="143" spans="2:12" ht="15" customHeight="1">
      <c r="B143" s="109" t="s">
        <v>40</v>
      </c>
      <c r="C143" s="234">
        <f t="shared" si="14"/>
        <v>699.5833333333333</v>
      </c>
      <c r="D143" s="242">
        <f t="shared" si="12"/>
        <v>11356.8</v>
      </c>
      <c r="E143" s="243">
        <v>0.1</v>
      </c>
      <c r="F143" s="244"/>
      <c r="G143" s="245"/>
      <c r="H143" s="246">
        <v>0</v>
      </c>
      <c r="I143" s="242">
        <f t="shared" si="17"/>
        <v>0</v>
      </c>
      <c r="J143" s="247">
        <f t="shared" si="15"/>
        <v>0.8447728410876311</v>
      </c>
      <c r="K143" s="247">
        <f t="shared" si="13"/>
        <v>0</v>
      </c>
      <c r="L143" s="248">
        <f t="shared" si="16"/>
        <v>0.09200000000691941</v>
      </c>
    </row>
    <row r="144" spans="2:12" ht="15" customHeight="1">
      <c r="B144" s="109" t="s">
        <v>41</v>
      </c>
      <c r="C144" s="229">
        <f t="shared" si="14"/>
        <v>729.9999999999999</v>
      </c>
      <c r="D144" s="242">
        <f t="shared" si="12"/>
        <v>11356.8</v>
      </c>
      <c r="E144" s="243">
        <v>0.1</v>
      </c>
      <c r="F144" s="249">
        <f>D144*E144/2</f>
        <v>567.84</v>
      </c>
      <c r="G144" s="245"/>
      <c r="H144" s="246">
        <f>D144</f>
        <v>11356.8</v>
      </c>
      <c r="I144" s="242">
        <f>F144+H144</f>
        <v>11924.64</v>
      </c>
      <c r="J144" s="247">
        <f t="shared" si="15"/>
        <v>0.8385997396880133</v>
      </c>
      <c r="K144" s="247">
        <f t="shared" si="13"/>
        <v>9999.99999987327</v>
      </c>
      <c r="L144" s="248">
        <f t="shared" si="16"/>
        <v>0.09200000000691941</v>
      </c>
    </row>
    <row r="145" spans="2:12" ht="15" customHeight="1" thickBot="1">
      <c r="B145" s="256"/>
      <c r="C145" s="257"/>
      <c r="D145" s="258"/>
      <c r="E145" s="258"/>
      <c r="F145" s="258"/>
      <c r="G145" s="258"/>
      <c r="H145" s="258"/>
      <c r="I145" s="258"/>
      <c r="J145" s="259"/>
      <c r="K145" s="259"/>
      <c r="L145" s="259"/>
    </row>
    <row r="146" spans="2:12" ht="15" customHeight="1" thickBot="1">
      <c r="B146" s="161"/>
      <c r="C146" s="260"/>
      <c r="D146" s="169"/>
      <c r="E146" s="169"/>
      <c r="F146" s="261" t="s">
        <v>81</v>
      </c>
      <c r="G146" s="262">
        <f>SUM(F121:G144)</f>
        <v>1924.6400000000003</v>
      </c>
      <c r="H146" s="262">
        <f>SUM(H120:H144)</f>
        <v>11356.8</v>
      </c>
      <c r="I146" s="262"/>
      <c r="J146" s="163" t="s">
        <v>55</v>
      </c>
      <c r="K146" s="299">
        <f>SUM(K120:K144)</f>
        <v>9999.99999987327</v>
      </c>
      <c r="L146" s="164"/>
    </row>
    <row r="147" ht="12.75"/>
  </sheetData>
  <sheetProtection/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69" r:id="rId2"/>
  <rowBreaks count="2" manualBreakCount="2">
    <brk id="56" max="255" man="1"/>
    <brk id="10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R76"/>
  <sheetViews>
    <sheetView zoomScaleSheetLayoutView="130" zoomScalePageLayoutView="0" workbookViewId="0" topLeftCell="A1">
      <selection activeCell="O15" sqref="O15"/>
    </sheetView>
  </sheetViews>
  <sheetFormatPr defaultColWidth="0" defaultRowHeight="12.75" zeroHeight="1"/>
  <cols>
    <col min="1" max="1" width="3.57421875" style="4" customWidth="1"/>
    <col min="2" max="2" width="11.57421875" style="4" customWidth="1"/>
    <col min="3" max="3" width="7.7109375" style="4" customWidth="1"/>
    <col min="4" max="4" width="11.00390625" style="4" customWidth="1"/>
    <col min="5" max="5" width="9.00390625" style="4" customWidth="1"/>
    <col min="6" max="6" width="9.140625" style="4" customWidth="1"/>
    <col min="7" max="7" width="11.57421875" style="4" customWidth="1"/>
    <col min="8" max="8" width="8.8515625" style="4" customWidth="1"/>
    <col min="9" max="9" width="7.7109375" style="4" customWidth="1"/>
    <col min="10" max="10" width="9.421875" style="4" customWidth="1"/>
    <col min="11" max="11" width="8.8515625" style="4" customWidth="1"/>
    <col min="12" max="12" width="7.7109375" style="4" customWidth="1"/>
    <col min="13" max="13" width="5.7109375" style="4" customWidth="1"/>
    <col min="14" max="14" width="2.7109375" style="4" customWidth="1"/>
    <col min="15" max="15" width="25.140625" style="4" bestFit="1" customWidth="1"/>
    <col min="16" max="19" width="9.140625" style="4" customWidth="1"/>
    <col min="20" max="16384" width="0" style="4" hidden="1" customWidth="1"/>
  </cols>
  <sheetData>
    <row r="1" spans="1:18" s="3" customFormat="1" ht="21">
      <c r="A1" s="116" t="s">
        <v>125</v>
      </c>
      <c r="B1" s="66"/>
      <c r="C1" s="66"/>
      <c r="D1" s="66"/>
      <c r="E1" s="66"/>
      <c r="F1" s="66"/>
      <c r="G1" s="66"/>
      <c r="H1" s="66"/>
      <c r="I1" s="66"/>
      <c r="J1" s="66"/>
      <c r="K1" s="117"/>
      <c r="L1" s="116"/>
      <c r="M1" s="116"/>
      <c r="N1" s="116"/>
      <c r="O1" s="116"/>
      <c r="P1" s="116"/>
      <c r="Q1" s="116"/>
      <c r="R1" s="116"/>
    </row>
    <row r="2" spans="1:11" s="5" customFormat="1" ht="15" customHeight="1">
      <c r="A2" s="2"/>
      <c r="B2" s="40" t="s">
        <v>152</v>
      </c>
      <c r="C2" s="41"/>
      <c r="D2" s="41"/>
      <c r="E2" s="41"/>
      <c r="F2" s="41"/>
      <c r="G2" s="41"/>
      <c r="H2" s="41"/>
      <c r="I2" s="3"/>
      <c r="J2" s="3"/>
      <c r="K2" s="3"/>
    </row>
    <row r="3" spans="1:11" s="5" customFormat="1" ht="15" customHeight="1">
      <c r="A3" s="2"/>
      <c r="B3" s="40" t="s">
        <v>126</v>
      </c>
      <c r="C3" s="41"/>
      <c r="D3" s="41"/>
      <c r="E3" s="41"/>
      <c r="F3" s="41"/>
      <c r="G3" s="41"/>
      <c r="H3" s="41"/>
      <c r="I3" s="3"/>
      <c r="J3" s="3"/>
      <c r="K3" s="3"/>
    </row>
    <row r="4" spans="1:11" s="5" customFormat="1" ht="15" customHeight="1">
      <c r="A4" s="2"/>
      <c r="B4" s="40" t="s">
        <v>202</v>
      </c>
      <c r="C4" s="41"/>
      <c r="D4" s="41"/>
      <c r="E4" s="41"/>
      <c r="F4" s="41"/>
      <c r="G4" s="41"/>
      <c r="H4" s="41"/>
      <c r="I4" s="3"/>
      <c r="J4" s="3"/>
      <c r="K4" s="3"/>
    </row>
    <row r="5" spans="1:11" ht="15" customHeight="1">
      <c r="A5" s="2"/>
      <c r="D5" s="41"/>
      <c r="E5" s="41"/>
      <c r="F5" s="41"/>
      <c r="G5" s="41"/>
      <c r="H5" s="41"/>
      <c r="I5" s="3"/>
      <c r="J5" s="3"/>
      <c r="K5" s="3"/>
    </row>
    <row r="6" spans="1:11" ht="15" customHeight="1">
      <c r="A6" s="2"/>
      <c r="B6" s="40" t="s">
        <v>155</v>
      </c>
      <c r="C6" s="41"/>
      <c r="D6" s="3"/>
      <c r="E6" s="3"/>
      <c r="F6" s="3"/>
      <c r="G6" s="3"/>
      <c r="H6" s="3"/>
      <c r="I6" s="3"/>
      <c r="J6" s="3"/>
      <c r="K6" s="3"/>
    </row>
    <row r="7" spans="1:11" ht="15" customHeight="1">
      <c r="A7" s="2"/>
      <c r="B7" s="40" t="s">
        <v>127</v>
      </c>
      <c r="C7" s="40" t="s">
        <v>129</v>
      </c>
      <c r="D7" s="3"/>
      <c r="E7" s="3"/>
      <c r="F7" s="3"/>
      <c r="G7" s="3"/>
      <c r="H7" s="3"/>
      <c r="I7" s="3"/>
      <c r="J7" s="3"/>
      <c r="K7" s="3"/>
    </row>
    <row r="8" spans="1:11" ht="15" customHeight="1">
      <c r="A8" s="2"/>
      <c r="B8" s="40" t="s">
        <v>128</v>
      </c>
      <c r="C8" s="40" t="s">
        <v>130</v>
      </c>
      <c r="D8" s="3"/>
      <c r="E8" s="3"/>
      <c r="F8" s="3"/>
      <c r="G8" s="3"/>
      <c r="H8" s="3"/>
      <c r="I8" s="3"/>
      <c r="J8" s="3"/>
      <c r="K8" s="3"/>
    </row>
    <row r="9" spans="1:11" ht="12" customHeight="1">
      <c r="A9" s="2"/>
      <c r="B9" s="42"/>
      <c r="C9" s="3"/>
      <c r="D9" s="3"/>
      <c r="E9" s="3"/>
      <c r="F9" s="3"/>
      <c r="G9" s="3"/>
      <c r="H9" s="3"/>
      <c r="I9" s="3"/>
      <c r="J9" s="3"/>
      <c r="K9" s="3"/>
    </row>
    <row r="10" spans="1:18" s="80" customFormat="1" ht="15" customHeight="1">
      <c r="A10" s="67"/>
      <c r="B10" s="118" t="s">
        <v>135</v>
      </c>
      <c r="C10" s="119"/>
      <c r="D10" s="119"/>
      <c r="E10" s="119"/>
      <c r="F10" s="119"/>
      <c r="G10" s="119"/>
      <c r="H10" s="119"/>
      <c r="I10" s="119"/>
      <c r="J10" s="120"/>
      <c r="K10" s="106"/>
      <c r="L10" s="106"/>
      <c r="M10" s="106"/>
      <c r="N10" s="106"/>
      <c r="O10" s="106"/>
      <c r="P10" s="106"/>
      <c r="Q10" s="106"/>
      <c r="R10" s="106"/>
    </row>
    <row r="11" spans="2:9" ht="15" customHeight="1">
      <c r="B11" s="2"/>
      <c r="C11" s="5"/>
      <c r="D11" s="5"/>
      <c r="E11" s="5"/>
      <c r="F11" s="5"/>
      <c r="H11" s="5"/>
      <c r="I11" s="5"/>
    </row>
    <row r="12" spans="2:18" ht="15" customHeight="1">
      <c r="B12" s="14" t="s">
        <v>134</v>
      </c>
      <c r="C12" s="307">
        <v>456.75807840126885</v>
      </c>
      <c r="D12" s="14"/>
      <c r="E12" s="14"/>
      <c r="F12" s="14"/>
      <c r="G12" s="17"/>
      <c r="H12" s="14"/>
      <c r="I12" s="14"/>
      <c r="J12" s="14"/>
      <c r="K12" s="14" t="s">
        <v>133</v>
      </c>
      <c r="L12" s="184">
        <v>0.11198606463602817</v>
      </c>
      <c r="N12" s="7"/>
      <c r="O12" s="7"/>
      <c r="P12" s="7"/>
      <c r="Q12" s="7"/>
      <c r="R12" s="7"/>
    </row>
    <row r="13" spans="1:18" ht="15" customHeight="1">
      <c r="A13" s="14"/>
      <c r="B13" s="2"/>
      <c r="C13" s="124"/>
      <c r="D13" s="14"/>
      <c r="E13" s="14"/>
      <c r="F13" s="14"/>
      <c r="G13" s="14"/>
      <c r="H13" s="14"/>
      <c r="I13" s="125"/>
      <c r="J13" s="14"/>
      <c r="K13" s="125"/>
      <c r="L13" s="14"/>
      <c r="M13" s="7"/>
      <c r="N13" s="7"/>
      <c r="O13" s="7"/>
      <c r="P13" s="7"/>
      <c r="Q13" s="7"/>
      <c r="R13" s="7"/>
    </row>
    <row r="14" spans="1:18" s="14" customFormat="1" ht="63.75">
      <c r="A14" s="4"/>
      <c r="B14" s="185"/>
      <c r="C14" s="186" t="s">
        <v>2</v>
      </c>
      <c r="D14" s="186" t="s">
        <v>145</v>
      </c>
      <c r="E14" s="186" t="s">
        <v>105</v>
      </c>
      <c r="F14" s="127" t="s">
        <v>101</v>
      </c>
      <c r="G14" s="186" t="s">
        <v>102</v>
      </c>
      <c r="H14" s="127" t="s">
        <v>131</v>
      </c>
      <c r="I14" s="127" t="s">
        <v>0</v>
      </c>
      <c r="J14" s="127" t="s">
        <v>132</v>
      </c>
      <c r="K14" s="128" t="s">
        <v>104</v>
      </c>
      <c r="L14" s="128" t="s">
        <v>133</v>
      </c>
      <c r="M14" s="10"/>
      <c r="N14" s="10"/>
      <c r="O14" s="10"/>
      <c r="P14" s="10"/>
      <c r="Q14" s="10"/>
      <c r="R14" s="10"/>
    </row>
    <row r="15" spans="2:18" ht="15" customHeight="1">
      <c r="B15" s="207" t="s">
        <v>4</v>
      </c>
      <c r="C15" s="207" t="s">
        <v>5</v>
      </c>
      <c r="D15" s="208" t="s">
        <v>6</v>
      </c>
      <c r="E15" s="207" t="s">
        <v>7</v>
      </c>
      <c r="F15" s="207" t="s">
        <v>8</v>
      </c>
      <c r="G15" s="207" t="s">
        <v>9</v>
      </c>
      <c r="H15" s="207" t="s">
        <v>10</v>
      </c>
      <c r="I15" s="208" t="s">
        <v>11</v>
      </c>
      <c r="J15" s="208" t="s">
        <v>12</v>
      </c>
      <c r="K15" s="208" t="s">
        <v>13</v>
      </c>
      <c r="L15" s="208" t="s">
        <v>13</v>
      </c>
      <c r="M15" s="7"/>
      <c r="N15" s="7"/>
      <c r="O15" s="7"/>
      <c r="P15" s="7"/>
      <c r="Q15" s="7"/>
      <c r="R15" s="7"/>
    </row>
    <row r="16" spans="2:18" ht="15" customHeight="1">
      <c r="B16" s="209">
        <v>41640</v>
      </c>
      <c r="C16" s="210"/>
      <c r="D16" s="134">
        <v>10000</v>
      </c>
      <c r="E16" s="211"/>
      <c r="F16" s="211"/>
      <c r="G16" s="212"/>
      <c r="H16" s="213"/>
      <c r="I16" s="137">
        <v>-9900</v>
      </c>
      <c r="J16" s="211"/>
      <c r="K16" s="138"/>
      <c r="L16" s="214"/>
      <c r="M16" s="7"/>
      <c r="N16" s="7"/>
      <c r="O16" s="7"/>
      <c r="P16" s="7"/>
      <c r="Q16" s="7"/>
      <c r="R16" s="7"/>
    </row>
    <row r="17" spans="2:18" ht="15" customHeight="1">
      <c r="B17" s="109">
        <v>41671</v>
      </c>
      <c r="C17" s="215">
        <f>B17-$B$16</f>
        <v>31</v>
      </c>
      <c r="D17" s="216">
        <f>D16-G17</f>
        <v>9619.680277763115</v>
      </c>
      <c r="E17" s="301">
        <v>0.09</v>
      </c>
      <c r="F17" s="217">
        <f>D16*E17*((C17-C16)/365)</f>
        <v>76.43835616438356</v>
      </c>
      <c r="G17" s="218">
        <f>$C$12-F17</f>
        <v>380.3197222368853</v>
      </c>
      <c r="H17" s="189">
        <v>3</v>
      </c>
      <c r="I17" s="320">
        <f>F17+G17+H17</f>
        <v>459.75807840126885</v>
      </c>
      <c r="J17" s="144">
        <f>(1+L17)^(-(C17/365))</f>
        <v>0.9910252347533751</v>
      </c>
      <c r="K17" s="170">
        <f>I17*J17</f>
        <v>455.6318575773781</v>
      </c>
      <c r="L17" s="219">
        <f>$L$12</f>
        <v>0.11198606463602817</v>
      </c>
      <c r="M17" s="317"/>
      <c r="N17" s="7"/>
      <c r="O17" s="7"/>
      <c r="P17" s="7"/>
      <c r="Q17" s="7"/>
      <c r="R17" s="7"/>
    </row>
    <row r="18" spans="2:18" ht="15" customHeight="1">
      <c r="B18" s="209">
        <v>41699</v>
      </c>
      <c r="C18" s="215">
        <f aca="true" t="shared" si="0" ref="C18:C40">B18-$B$16</f>
        <v>59</v>
      </c>
      <c r="D18" s="216">
        <f aca="true" t="shared" si="1" ref="D18:D26">D17-G18</f>
        <v>9229.33752621106</v>
      </c>
      <c r="E18" s="301">
        <v>0.09</v>
      </c>
      <c r="F18" s="217">
        <f>D17*E18*((C18-C17)/365)</f>
        <v>66.41532684921383</v>
      </c>
      <c r="G18" s="218">
        <f aca="true" t="shared" si="2" ref="G18:G26">$C$12-F18</f>
        <v>390.342751552055</v>
      </c>
      <c r="H18" s="189">
        <v>3</v>
      </c>
      <c r="I18" s="320">
        <f aca="true" t="shared" si="3" ref="I18:I27">F18+G18+H18</f>
        <v>459.75807840126885</v>
      </c>
      <c r="J18" s="144">
        <f aca="true" t="shared" si="4" ref="J18:J40">(1+L18)^(-(C18/365))</f>
        <v>0.9829882466270236</v>
      </c>
      <c r="K18" s="170">
        <f aca="true" t="shared" si="5" ref="K18:K40">I18*J18</f>
        <v>451.9367873602729</v>
      </c>
      <c r="L18" s="219">
        <f aca="true" t="shared" si="6" ref="L18:L40">$L$12</f>
        <v>0.11198606463602817</v>
      </c>
      <c r="M18" s="317"/>
      <c r="N18" s="7"/>
      <c r="O18" s="7"/>
      <c r="P18" s="7"/>
      <c r="Q18" s="7"/>
      <c r="R18" s="7"/>
    </row>
    <row r="19" spans="2:18" ht="15" customHeight="1">
      <c r="B19" s="109">
        <v>41730</v>
      </c>
      <c r="C19" s="215">
        <f t="shared" si="0"/>
        <v>90</v>
      </c>
      <c r="D19" s="216">
        <f t="shared" si="1"/>
        <v>8843.126986708774</v>
      </c>
      <c r="E19" s="301">
        <v>0.09</v>
      </c>
      <c r="F19" s="217">
        <f>D18*E19*((C19-C18)/365)</f>
        <v>70.54753889898316</v>
      </c>
      <c r="G19" s="218">
        <f t="shared" si="2"/>
        <v>386.21053950228566</v>
      </c>
      <c r="H19" s="189">
        <v>3</v>
      </c>
      <c r="I19" s="320">
        <f t="shared" si="3"/>
        <v>459.7580784012688</v>
      </c>
      <c r="J19" s="144">
        <f t="shared" si="4"/>
        <v>0.9741661578733545</v>
      </c>
      <c r="K19" s="170">
        <f t="shared" si="5"/>
        <v>447.8807607874005</v>
      </c>
      <c r="L19" s="219">
        <f t="shared" si="6"/>
        <v>0.11198606463602817</v>
      </c>
      <c r="M19" s="317"/>
      <c r="N19" s="7"/>
      <c r="O19" s="7"/>
      <c r="P19" s="7"/>
      <c r="Q19" s="7"/>
      <c r="R19" s="7"/>
    </row>
    <row r="20" spans="2:18" ht="15" customHeight="1">
      <c r="B20" s="209">
        <v>41760</v>
      </c>
      <c r="C20" s="215">
        <f t="shared" si="0"/>
        <v>120</v>
      </c>
      <c r="D20" s="216">
        <f t="shared" si="1"/>
        <v>8451.783820263981</v>
      </c>
      <c r="E20" s="301">
        <v>0.09</v>
      </c>
      <c r="F20" s="217">
        <f>D19*E20*((C20-C19)/365)</f>
        <v>65.41491195647586</v>
      </c>
      <c r="G20" s="218">
        <f t="shared" si="2"/>
        <v>391.343166444793</v>
      </c>
      <c r="H20" s="189">
        <v>3</v>
      </c>
      <c r="I20" s="320">
        <f t="shared" si="3"/>
        <v>459.75807840126885</v>
      </c>
      <c r="J20" s="144">
        <f t="shared" si="4"/>
        <v>0.9657040461847298</v>
      </c>
      <c r="K20" s="170">
        <f t="shared" si="5"/>
        <v>443.9902365782216</v>
      </c>
      <c r="L20" s="219">
        <f t="shared" si="6"/>
        <v>0.11198606463602817</v>
      </c>
      <c r="M20" s="317"/>
      <c r="N20" s="7"/>
      <c r="O20" s="7"/>
      <c r="P20" s="7"/>
      <c r="Q20" s="7"/>
      <c r="R20" s="7"/>
    </row>
    <row r="21" spans="2:18" ht="15" customHeight="1">
      <c r="B21" s="109">
        <v>41791</v>
      </c>
      <c r="C21" s="215">
        <f t="shared" si="0"/>
        <v>151</v>
      </c>
      <c r="D21" s="216">
        <f t="shared" si="1"/>
        <v>8059.6297880504835</v>
      </c>
      <c r="E21" s="301">
        <v>0.09</v>
      </c>
      <c r="F21" s="217">
        <f aca="true" t="shared" si="7" ref="F21:F26">D20*E21*((C21-C20)/365)</f>
        <v>64.60404618777125</v>
      </c>
      <c r="G21" s="218">
        <f t="shared" si="2"/>
        <v>392.1540322134976</v>
      </c>
      <c r="H21" s="189">
        <v>3</v>
      </c>
      <c r="I21" s="320">
        <f t="shared" si="3"/>
        <v>459.75807840126885</v>
      </c>
      <c r="J21" s="144">
        <f t="shared" si="4"/>
        <v>0.957037079072506</v>
      </c>
      <c r="K21" s="170">
        <f t="shared" si="5"/>
        <v>440.0055284331386</v>
      </c>
      <c r="L21" s="219">
        <f t="shared" si="6"/>
        <v>0.11198606463602817</v>
      </c>
      <c r="M21" s="317"/>
      <c r="N21" s="7"/>
      <c r="O21" s="7"/>
      <c r="P21" s="7"/>
      <c r="Q21" s="7"/>
      <c r="R21" s="7"/>
    </row>
    <row r="22" spans="2:18" ht="15" customHeight="1">
      <c r="B22" s="209">
        <v>41821</v>
      </c>
      <c r="C22" s="215">
        <f t="shared" si="0"/>
        <v>181</v>
      </c>
      <c r="D22" s="216">
        <f t="shared" si="1"/>
        <v>7662.490888903287</v>
      </c>
      <c r="E22" s="301">
        <v>0.09</v>
      </c>
      <c r="F22" s="217">
        <f t="shared" si="7"/>
        <v>59.619179254072066</v>
      </c>
      <c r="G22" s="218">
        <f t="shared" si="2"/>
        <v>397.13889914719675</v>
      </c>
      <c r="H22" s="189">
        <v>3</v>
      </c>
      <c r="I22" s="141">
        <f t="shared" si="3"/>
        <v>459.7580784012688</v>
      </c>
      <c r="J22" s="144">
        <f t="shared" si="4"/>
        <v>0.9487237594321009</v>
      </c>
      <c r="K22" s="170">
        <f t="shared" si="5"/>
        <v>436.1834125701303</v>
      </c>
      <c r="L22" s="219">
        <f t="shared" si="6"/>
        <v>0.11198606463602817</v>
      </c>
      <c r="M22" s="317"/>
      <c r="N22" s="7"/>
      <c r="O22" s="7"/>
      <c r="P22" s="7"/>
      <c r="Q22" s="7"/>
      <c r="R22" s="7"/>
    </row>
    <row r="23" spans="2:18" ht="15" customHeight="1">
      <c r="B23" s="109">
        <v>41852</v>
      </c>
      <c r="C23" s="215">
        <f t="shared" si="0"/>
        <v>212</v>
      </c>
      <c r="D23" s="216">
        <f t="shared" si="1"/>
        <v>7264.303631269251</v>
      </c>
      <c r="E23" s="301">
        <v>0.09</v>
      </c>
      <c r="F23" s="217">
        <f t="shared" si="7"/>
        <v>58.57082076723334</v>
      </c>
      <c r="G23" s="218">
        <f t="shared" si="2"/>
        <v>398.1872576340355</v>
      </c>
      <c r="H23" s="189">
        <v>3</v>
      </c>
      <c r="I23" s="141">
        <f t="shared" si="3"/>
        <v>459.75807840126885</v>
      </c>
      <c r="J23" s="144">
        <f t="shared" si="4"/>
        <v>0.9402091864073022</v>
      </c>
      <c r="K23" s="170">
        <f t="shared" si="5"/>
        <v>432.26876883784166</v>
      </c>
      <c r="L23" s="219">
        <f t="shared" si="6"/>
        <v>0.11198606463602817</v>
      </c>
      <c r="M23" s="317"/>
      <c r="N23" s="7"/>
      <c r="O23" s="7"/>
      <c r="P23" s="7"/>
      <c r="Q23" s="7"/>
      <c r="R23" s="7"/>
    </row>
    <row r="24" spans="2:18" ht="15" customHeight="1">
      <c r="B24" s="209">
        <v>41883</v>
      </c>
      <c r="C24" s="215">
        <f t="shared" si="0"/>
        <v>243</v>
      </c>
      <c r="D24" s="216">
        <f t="shared" si="1"/>
        <v>6863.0726956933</v>
      </c>
      <c r="E24" s="301">
        <v>0.09</v>
      </c>
      <c r="F24" s="217">
        <f t="shared" si="7"/>
        <v>55.52714282531838</v>
      </c>
      <c r="G24" s="218">
        <f t="shared" si="2"/>
        <v>401.23093557595047</v>
      </c>
      <c r="H24" s="189">
        <v>3</v>
      </c>
      <c r="I24" s="141">
        <f t="shared" si="3"/>
        <v>459.75807840126885</v>
      </c>
      <c r="J24" s="144">
        <f t="shared" si="4"/>
        <v>0.9317710296765764</v>
      </c>
      <c r="K24" s="170">
        <f t="shared" si="5"/>
        <v>428.38925811407444</v>
      </c>
      <c r="L24" s="219">
        <f t="shared" si="6"/>
        <v>0.11198606463602817</v>
      </c>
      <c r="N24" s="7"/>
      <c r="O24" s="7"/>
      <c r="P24" s="7"/>
      <c r="Q24" s="7"/>
      <c r="R24" s="7"/>
    </row>
    <row r="25" spans="2:12" ht="15" customHeight="1">
      <c r="B25" s="109">
        <v>41913</v>
      </c>
      <c r="C25" s="215">
        <f t="shared" si="0"/>
        <v>273</v>
      </c>
      <c r="D25" s="216">
        <f t="shared" si="1"/>
        <v>6457.08255230127</v>
      </c>
      <c r="E25" s="301">
        <v>0.09</v>
      </c>
      <c r="F25" s="217">
        <f t="shared" si="7"/>
        <v>50.76793500923811</v>
      </c>
      <c r="G25" s="218">
        <f t="shared" si="2"/>
        <v>405.99014339203075</v>
      </c>
      <c r="H25" s="189">
        <v>3</v>
      </c>
      <c r="I25" s="141">
        <f t="shared" si="3"/>
        <v>459.75807840126885</v>
      </c>
      <c r="J25" s="144">
        <f t="shared" si="4"/>
        <v>0.9236771840244542</v>
      </c>
      <c r="K25" s="170">
        <f t="shared" si="5"/>
        <v>424.66804719017824</v>
      </c>
      <c r="L25" s="219">
        <f t="shared" si="6"/>
        <v>0.11198606463602817</v>
      </c>
    </row>
    <row r="26" spans="2:12" ht="15" customHeight="1">
      <c r="B26" s="209">
        <v>41944</v>
      </c>
      <c r="C26" s="215">
        <f t="shared" si="0"/>
        <v>304</v>
      </c>
      <c r="D26" s="216">
        <f t="shared" si="1"/>
        <v>6049.681351491564</v>
      </c>
      <c r="E26" s="301">
        <v>0.09</v>
      </c>
      <c r="F26" s="217">
        <f t="shared" si="7"/>
        <v>49.356877591563126</v>
      </c>
      <c r="G26" s="218">
        <f t="shared" si="2"/>
        <v>407.4012008097057</v>
      </c>
      <c r="H26" s="189">
        <v>3</v>
      </c>
      <c r="I26" s="141">
        <f t="shared" si="3"/>
        <v>459.75807840126885</v>
      </c>
      <c r="J26" s="144">
        <f t="shared" si="4"/>
        <v>0.915387398134171</v>
      </c>
      <c r="K26" s="170">
        <f t="shared" si="5"/>
        <v>420.8567511589037</v>
      </c>
      <c r="L26" s="219">
        <f t="shared" si="6"/>
        <v>0.11198606463602817</v>
      </c>
    </row>
    <row r="27" spans="2:12" ht="15" customHeight="1">
      <c r="B27" s="109">
        <v>41974</v>
      </c>
      <c r="C27" s="215">
        <f t="shared" si="0"/>
        <v>334</v>
      </c>
      <c r="D27" s="216">
        <f>D26-G27</f>
        <v>5637.674340621877</v>
      </c>
      <c r="E27" s="301">
        <v>0.09</v>
      </c>
      <c r="F27" s="217">
        <f>D26*E27*((C27-C26)/365)</f>
        <v>44.751067531581434</v>
      </c>
      <c r="G27" s="218">
        <f>$C$12-F27</f>
        <v>412.0070108696874</v>
      </c>
      <c r="H27" s="189">
        <v>3</v>
      </c>
      <c r="I27" s="141">
        <f t="shared" si="3"/>
        <v>459.75807840126885</v>
      </c>
      <c r="J27" s="144">
        <f t="shared" si="4"/>
        <v>0.907435869189375</v>
      </c>
      <c r="K27" s="170">
        <f t="shared" si="5"/>
        <v>417.20097149089224</v>
      </c>
      <c r="L27" s="219">
        <f t="shared" si="6"/>
        <v>0.11198606463602817</v>
      </c>
    </row>
    <row r="28" spans="2:12" ht="15" customHeight="1">
      <c r="B28" s="209">
        <v>42005</v>
      </c>
      <c r="C28" s="224">
        <f t="shared" si="0"/>
        <v>365</v>
      </c>
      <c r="D28" s="225">
        <f>D27-G28</f>
        <v>5224.009718139334</v>
      </c>
      <c r="E28" s="302">
        <v>0.09</v>
      </c>
      <c r="F28" s="226">
        <f>D27*E28*((C28-C27)/365)</f>
        <v>43.09345591872612</v>
      </c>
      <c r="G28" s="227">
        <f>$C$12-F28</f>
        <v>413.6646224825427</v>
      </c>
      <c r="H28" s="190">
        <v>3</v>
      </c>
      <c r="I28" s="148">
        <f>F28+G28+H28</f>
        <v>459.75807840126885</v>
      </c>
      <c r="J28" s="152">
        <f t="shared" si="4"/>
        <v>0.8992918452870332</v>
      </c>
      <c r="K28" s="171">
        <f t="shared" si="5"/>
        <v>413.45669071109756</v>
      </c>
      <c r="L28" s="228">
        <f t="shared" si="6"/>
        <v>0.11198606463602817</v>
      </c>
    </row>
    <row r="29" spans="2:12" ht="15" customHeight="1">
      <c r="B29" s="109">
        <v>42036</v>
      </c>
      <c r="C29" s="215">
        <f t="shared" si="0"/>
        <v>396</v>
      </c>
      <c r="D29" s="216">
        <f>D28-G29</f>
        <v>4807.183111282198</v>
      </c>
      <c r="E29" s="301">
        <v>0.09</v>
      </c>
      <c r="F29" s="217">
        <f>D28*E29*((C29-C28)/365)</f>
        <v>39.93147154413354</v>
      </c>
      <c r="G29" s="218">
        <f>$C$12-F29</f>
        <v>416.8266068571353</v>
      </c>
      <c r="H29" s="189">
        <v>3</v>
      </c>
      <c r="I29" s="141">
        <f>F29+G29+H29</f>
        <v>459.75807840126885</v>
      </c>
      <c r="J29" s="144">
        <f t="shared" si="4"/>
        <v>0.8912209120873779</v>
      </c>
      <c r="K29" s="170">
        <f t="shared" si="5"/>
        <v>409.746013972319</v>
      </c>
      <c r="L29" s="219">
        <f t="shared" si="6"/>
        <v>0.11198606463602817</v>
      </c>
    </row>
    <row r="30" spans="2:12" ht="15" customHeight="1">
      <c r="B30" s="209">
        <v>42064</v>
      </c>
      <c r="C30" s="215">
        <f t="shared" si="0"/>
        <v>424</v>
      </c>
      <c r="D30" s="216">
        <f aca="true" t="shared" si="8" ref="D30:D38">D29-G30</f>
        <v>4383.61435189581</v>
      </c>
      <c r="E30" s="301">
        <v>0.09</v>
      </c>
      <c r="F30" s="217">
        <f aca="true" t="shared" si="9" ref="F30:F38">D29*E30*((C30-C29)/365)</f>
        <v>33.189319014879835</v>
      </c>
      <c r="G30" s="218">
        <f aca="true" t="shared" si="10" ref="G30:G39">$C$12-F30</f>
        <v>423.568759386389</v>
      </c>
      <c r="H30" s="189">
        <v>3</v>
      </c>
      <c r="I30" s="141">
        <f aca="true" t="shared" si="11" ref="I30:I39">F30+G30+H30</f>
        <v>459.75807840126885</v>
      </c>
      <c r="J30" s="144">
        <f t="shared" si="4"/>
        <v>0.8839933142046813</v>
      </c>
      <c r="K30" s="170">
        <f t="shared" si="5"/>
        <v>406.42306745831337</v>
      </c>
      <c r="L30" s="219">
        <f t="shared" si="6"/>
        <v>0.11198606463602817</v>
      </c>
    </row>
    <row r="31" spans="2:12" ht="15" customHeight="1">
      <c r="B31" s="109">
        <v>42095</v>
      </c>
      <c r="C31" s="215">
        <f t="shared" si="0"/>
        <v>455</v>
      </c>
      <c r="D31" s="216">
        <f t="shared" si="8"/>
        <v>3960.3639010062925</v>
      </c>
      <c r="E31" s="301">
        <v>0.09</v>
      </c>
      <c r="F31" s="217">
        <f t="shared" si="9"/>
        <v>33.50762751175153</v>
      </c>
      <c r="G31" s="218">
        <f t="shared" si="10"/>
        <v>423.2504508895173</v>
      </c>
      <c r="H31" s="189">
        <v>3</v>
      </c>
      <c r="I31" s="141">
        <f t="shared" si="11"/>
        <v>459.75807840126885</v>
      </c>
      <c r="J31" s="144">
        <f t="shared" si="4"/>
        <v>0.8760596817301082</v>
      </c>
      <c r="K31" s="170">
        <f t="shared" si="5"/>
        <v>402.77551583706173</v>
      </c>
      <c r="L31" s="219">
        <f t="shared" si="6"/>
        <v>0.11198606463602817</v>
      </c>
    </row>
    <row r="32" spans="2:12" ht="15" customHeight="1">
      <c r="B32" s="209">
        <v>42125</v>
      </c>
      <c r="C32" s="215">
        <f t="shared" si="0"/>
        <v>485</v>
      </c>
      <c r="D32" s="216">
        <f t="shared" si="8"/>
        <v>3532.9016651604124</v>
      </c>
      <c r="E32" s="301">
        <v>0.09</v>
      </c>
      <c r="F32" s="217">
        <f t="shared" si="9"/>
        <v>29.295842555389008</v>
      </c>
      <c r="G32" s="218">
        <f t="shared" si="10"/>
        <v>427.46223584587983</v>
      </c>
      <c r="H32" s="189">
        <v>3</v>
      </c>
      <c r="I32" s="141">
        <f t="shared" si="11"/>
        <v>459.75807840126885</v>
      </c>
      <c r="J32" s="144">
        <f t="shared" si="4"/>
        <v>0.8684497736946201</v>
      </c>
      <c r="K32" s="170">
        <f t="shared" si="5"/>
        <v>399.2767991418553</v>
      </c>
      <c r="L32" s="219">
        <f t="shared" si="6"/>
        <v>0.11198606463602817</v>
      </c>
    </row>
    <row r="33" spans="2:12" ht="15" customHeight="1">
      <c r="B33" s="109">
        <v>42156</v>
      </c>
      <c r="C33" s="215">
        <f t="shared" si="0"/>
        <v>516</v>
      </c>
      <c r="D33" s="216">
        <f t="shared" si="8"/>
        <v>3103.1485063366713</v>
      </c>
      <c r="E33" s="301">
        <v>0.09</v>
      </c>
      <c r="F33" s="217">
        <f t="shared" si="9"/>
        <v>27.004919577527534</v>
      </c>
      <c r="G33" s="218">
        <f t="shared" si="10"/>
        <v>429.75315882374133</v>
      </c>
      <c r="H33" s="189">
        <v>3</v>
      </c>
      <c r="I33" s="141">
        <f t="shared" si="11"/>
        <v>459.75807840126885</v>
      </c>
      <c r="J33" s="144">
        <f t="shared" si="4"/>
        <v>0.8606556408472263</v>
      </c>
      <c r="K33" s="170">
        <f t="shared" si="5"/>
        <v>395.69338360113335</v>
      </c>
      <c r="L33" s="219">
        <f t="shared" si="6"/>
        <v>0.11198606463602817</v>
      </c>
    </row>
    <row r="34" spans="2:12" ht="15" customHeight="1">
      <c r="B34" s="209">
        <v>42186</v>
      </c>
      <c r="C34" s="215">
        <f t="shared" si="0"/>
        <v>546</v>
      </c>
      <c r="D34" s="216">
        <f t="shared" si="8"/>
        <v>2669.345225105564</v>
      </c>
      <c r="E34" s="301">
        <v>0.09</v>
      </c>
      <c r="F34" s="217">
        <f t="shared" si="9"/>
        <v>22.954797170161676</v>
      </c>
      <c r="G34" s="218">
        <f t="shared" si="10"/>
        <v>433.8032812311072</v>
      </c>
      <c r="H34" s="189">
        <v>3</v>
      </c>
      <c r="I34" s="141">
        <f t="shared" si="11"/>
        <v>459.75807840126885</v>
      </c>
      <c r="J34" s="144">
        <f t="shared" si="4"/>
        <v>0.8531795402873454</v>
      </c>
      <c r="K34" s="170">
        <f t="shared" si="5"/>
        <v>392.25618597378786</v>
      </c>
      <c r="L34" s="219">
        <f t="shared" si="6"/>
        <v>0.11198606463602817</v>
      </c>
    </row>
    <row r="35" spans="2:12" ht="15" customHeight="1">
      <c r="B35" s="109">
        <v>42217</v>
      </c>
      <c r="C35" s="215">
        <f t="shared" si="0"/>
        <v>577</v>
      </c>
      <c r="D35" s="216">
        <f t="shared" si="8"/>
        <v>2232.991182808527</v>
      </c>
      <c r="E35" s="301">
        <v>0.09</v>
      </c>
      <c r="F35" s="217">
        <f t="shared" si="9"/>
        <v>20.404036104231572</v>
      </c>
      <c r="G35" s="218">
        <f t="shared" si="10"/>
        <v>436.35404229703727</v>
      </c>
      <c r="H35" s="189">
        <v>3</v>
      </c>
      <c r="I35" s="141">
        <f t="shared" si="11"/>
        <v>459.75807840126885</v>
      </c>
      <c r="J35" s="144">
        <f t="shared" si="4"/>
        <v>0.845522454200043</v>
      </c>
      <c r="K35" s="170">
        <f t="shared" si="5"/>
        <v>388.7357787881366</v>
      </c>
      <c r="L35" s="219">
        <f t="shared" si="6"/>
        <v>0.11198606463602817</v>
      </c>
    </row>
    <row r="36" spans="2:12" ht="15" customHeight="1">
      <c r="B36" s="209">
        <v>42248</v>
      </c>
      <c r="C36" s="215">
        <f t="shared" si="0"/>
        <v>608</v>
      </c>
      <c r="D36" s="216">
        <f t="shared" si="8"/>
        <v>1793.3017219416026</v>
      </c>
      <c r="E36" s="301">
        <v>0.09</v>
      </c>
      <c r="F36" s="217">
        <f t="shared" si="9"/>
        <v>17.06861753434463</v>
      </c>
      <c r="G36" s="218">
        <f t="shared" si="10"/>
        <v>439.6894608669242</v>
      </c>
      <c r="H36" s="189">
        <v>3</v>
      </c>
      <c r="I36" s="141">
        <f t="shared" si="11"/>
        <v>459.75807840126885</v>
      </c>
      <c r="J36" s="144">
        <f t="shared" si="4"/>
        <v>0.8379340886628474</v>
      </c>
      <c r="K36" s="170">
        <f t="shared" si="5"/>
        <v>385.24696643054915</v>
      </c>
      <c r="L36" s="219">
        <f t="shared" si="6"/>
        <v>0.11198606463602817</v>
      </c>
    </row>
    <row r="37" spans="2:12" ht="15" customHeight="1">
      <c r="B37" s="109">
        <v>42278</v>
      </c>
      <c r="C37" s="215">
        <f t="shared" si="0"/>
        <v>638</v>
      </c>
      <c r="D37" s="216">
        <f t="shared" si="8"/>
        <v>1349.8091631272991</v>
      </c>
      <c r="E37" s="301">
        <v>0.09</v>
      </c>
      <c r="F37" s="217">
        <f t="shared" si="9"/>
        <v>13.26551958696528</v>
      </c>
      <c r="G37" s="218">
        <f t="shared" si="10"/>
        <v>443.49255881430355</v>
      </c>
      <c r="H37" s="189">
        <v>3</v>
      </c>
      <c r="I37" s="141">
        <f t="shared" si="11"/>
        <v>459.75807840126885</v>
      </c>
      <c r="J37" s="144">
        <f t="shared" si="4"/>
        <v>0.8306553592708819</v>
      </c>
      <c r="K37" s="170">
        <f t="shared" si="5"/>
        <v>381.90051179209627</v>
      </c>
      <c r="L37" s="219">
        <f t="shared" si="6"/>
        <v>0.11198606463602817</v>
      </c>
    </row>
    <row r="38" spans="2:12" ht="15" customHeight="1">
      <c r="B38" s="209">
        <v>42309</v>
      </c>
      <c r="C38" s="215">
        <f t="shared" si="0"/>
        <v>669</v>
      </c>
      <c r="D38" s="216">
        <f t="shared" si="8"/>
        <v>903.3688040825376</v>
      </c>
      <c r="E38" s="301">
        <v>0.09</v>
      </c>
      <c r="F38" s="217">
        <f t="shared" si="9"/>
        <v>10.3177193565073</v>
      </c>
      <c r="G38" s="218">
        <f t="shared" si="10"/>
        <v>446.4403590447615</v>
      </c>
      <c r="H38" s="189">
        <v>3</v>
      </c>
      <c r="I38" s="141">
        <f t="shared" si="11"/>
        <v>459.75807840126885</v>
      </c>
      <c r="J38" s="144">
        <f t="shared" si="4"/>
        <v>0.8232004224205749</v>
      </c>
      <c r="K38" s="170">
        <f t="shared" si="5"/>
        <v>378.4730443511963</v>
      </c>
      <c r="L38" s="219">
        <f t="shared" si="6"/>
        <v>0.11198606463602817</v>
      </c>
    </row>
    <row r="39" spans="2:12" ht="15" customHeight="1">
      <c r="B39" s="109">
        <v>42339</v>
      </c>
      <c r="C39" s="215">
        <f t="shared" si="0"/>
        <v>699</v>
      </c>
      <c r="D39" s="216">
        <f>D38-G39</f>
        <v>453.29317984845466</v>
      </c>
      <c r="E39" s="301">
        <v>0.09</v>
      </c>
      <c r="F39" s="217">
        <f>D38*E39*((C39-C38)/365)</f>
        <v>6.6824541671858935</v>
      </c>
      <c r="G39" s="218">
        <f t="shared" si="10"/>
        <v>450.07562423408297</v>
      </c>
      <c r="H39" s="189">
        <v>3</v>
      </c>
      <c r="I39" s="141">
        <f t="shared" si="11"/>
        <v>459.75807840126885</v>
      </c>
      <c r="J39" s="144">
        <f t="shared" si="4"/>
        <v>0.8160496772829559</v>
      </c>
      <c r="K39" s="170">
        <f t="shared" si="5"/>
        <v>375.18543150758734</v>
      </c>
      <c r="L39" s="219">
        <f t="shared" si="6"/>
        <v>0.11198606463602817</v>
      </c>
    </row>
    <row r="40" spans="2:12" ht="15" customHeight="1">
      <c r="B40" s="209">
        <v>42370</v>
      </c>
      <c r="C40" s="229">
        <f t="shared" si="0"/>
        <v>730</v>
      </c>
      <c r="D40" s="230">
        <f>D39-G40</f>
        <v>0</v>
      </c>
      <c r="E40" s="303">
        <v>0.09</v>
      </c>
      <c r="F40" s="231">
        <f>D39*E40*((C40-C39)/365)</f>
        <v>3.464898552814215</v>
      </c>
      <c r="G40" s="232">
        <f>$C$12-F40</f>
        <v>453.29317984845466</v>
      </c>
      <c r="H40" s="191">
        <v>3</v>
      </c>
      <c r="I40" s="154">
        <f>F40+G40+H40</f>
        <v>459.75807840126885</v>
      </c>
      <c r="J40" s="158">
        <f t="shared" si="4"/>
        <v>0.8087258229997573</v>
      </c>
      <c r="K40" s="172">
        <f t="shared" si="5"/>
        <v>371.81823033585306</v>
      </c>
      <c r="L40" s="233">
        <f t="shared" si="6"/>
        <v>0.11198606463602817</v>
      </c>
    </row>
    <row r="41" spans="2:12" ht="15" customHeight="1" thickBot="1">
      <c r="B41" s="159"/>
      <c r="C41" s="159"/>
      <c r="D41" s="159"/>
      <c r="E41" s="159"/>
      <c r="F41" s="159"/>
      <c r="G41" s="159"/>
      <c r="H41" s="159"/>
      <c r="I41" s="159"/>
      <c r="J41" s="160"/>
      <c r="K41" s="159"/>
      <c r="L41" s="159"/>
    </row>
    <row r="42" spans="2:12" ht="15" customHeight="1" thickBot="1">
      <c r="B42" s="161"/>
      <c r="C42" s="161"/>
      <c r="D42" s="161"/>
      <c r="E42" s="161"/>
      <c r="F42" s="169" t="s">
        <v>54</v>
      </c>
      <c r="G42" s="299">
        <f>SUM(G17:G40)</f>
        <v>10000.000000000002</v>
      </c>
      <c r="H42" s="162"/>
      <c r="I42" s="162"/>
      <c r="J42" s="163" t="s">
        <v>55</v>
      </c>
      <c r="K42" s="299">
        <f>SUM(K17:K40)</f>
        <v>9899.999999999418</v>
      </c>
      <c r="L42" s="164"/>
    </row>
    <row r="43" spans="2:11" ht="15" customHeight="1">
      <c r="B43" s="7"/>
      <c r="C43" s="7"/>
      <c r="D43" s="7"/>
      <c r="E43" s="7"/>
      <c r="F43" s="27"/>
      <c r="G43" s="27"/>
      <c r="H43" s="27"/>
      <c r="I43" s="27"/>
      <c r="J43" s="28"/>
      <c r="K43" s="27"/>
    </row>
    <row r="44" spans="1:12" ht="15" customHeight="1">
      <c r="A44" s="67"/>
      <c r="B44" s="118" t="s">
        <v>136</v>
      </c>
      <c r="C44" s="119"/>
      <c r="D44" s="119"/>
      <c r="E44" s="119"/>
      <c r="F44" s="119"/>
      <c r="G44" s="119"/>
      <c r="H44" s="119"/>
      <c r="I44" s="119"/>
      <c r="J44" s="120"/>
      <c r="K44" s="106"/>
      <c r="L44" s="106"/>
    </row>
    <row r="45" spans="1:15" s="80" customFormat="1" ht="15" customHeight="1">
      <c r="A45" s="4"/>
      <c r="B45" s="2"/>
      <c r="C45" s="5"/>
      <c r="D45" s="5"/>
      <c r="E45" s="5"/>
      <c r="F45" s="5"/>
      <c r="G45" s="4"/>
      <c r="H45" s="4"/>
      <c r="I45" s="5"/>
      <c r="J45" s="4"/>
      <c r="K45" s="4"/>
      <c r="L45" s="4"/>
      <c r="N45" s="4"/>
      <c r="O45" s="4"/>
    </row>
    <row r="46" spans="2:12" ht="15" customHeight="1">
      <c r="B46" s="14" t="s">
        <v>134</v>
      </c>
      <c r="C46" s="308">
        <f>$P$55</f>
        <v>456.84742279172616</v>
      </c>
      <c r="D46" s="14"/>
      <c r="E46" s="14"/>
      <c r="F46" s="14"/>
      <c r="G46" s="17"/>
      <c r="H46" s="14"/>
      <c r="I46" s="14"/>
      <c r="J46" s="14"/>
      <c r="K46" s="14" t="s">
        <v>137</v>
      </c>
      <c r="L46" s="184">
        <v>0.11194405410133357</v>
      </c>
    </row>
    <row r="47" spans="1:18" ht="15" customHeight="1">
      <c r="A47" s="14"/>
      <c r="B47" s="2"/>
      <c r="C47" s="124"/>
      <c r="D47" s="14"/>
      <c r="E47" s="14"/>
      <c r="F47" s="14"/>
      <c r="G47" s="14"/>
      <c r="H47" s="14"/>
      <c r="I47" s="125"/>
      <c r="J47" s="14"/>
      <c r="K47" s="125"/>
      <c r="L47" s="14"/>
      <c r="N47" s="315"/>
      <c r="O47" s="314" t="s">
        <v>138</v>
      </c>
      <c r="P47" s="313"/>
      <c r="Q47" s="313"/>
      <c r="R47" s="205"/>
    </row>
    <row r="48" spans="1:18" s="14" customFormat="1" ht="60" customHeight="1">
      <c r="A48" s="4"/>
      <c r="B48" s="185"/>
      <c r="C48" s="186" t="s">
        <v>2</v>
      </c>
      <c r="D48" s="186" t="s">
        <v>145</v>
      </c>
      <c r="E48" s="186" t="s">
        <v>105</v>
      </c>
      <c r="F48" s="127" t="s">
        <v>101</v>
      </c>
      <c r="G48" s="186" t="s">
        <v>102</v>
      </c>
      <c r="H48" s="127" t="s">
        <v>131</v>
      </c>
      <c r="I48" s="127" t="s">
        <v>0</v>
      </c>
      <c r="J48" s="127" t="s">
        <v>132</v>
      </c>
      <c r="K48" s="128" t="s">
        <v>104</v>
      </c>
      <c r="L48" s="128" t="s">
        <v>133</v>
      </c>
      <c r="N48" s="316"/>
      <c r="P48" s="86"/>
      <c r="Q48" s="10"/>
      <c r="R48" s="206"/>
    </row>
    <row r="49" spans="2:18" ht="15" customHeight="1">
      <c r="B49" s="207" t="s">
        <v>4</v>
      </c>
      <c r="C49" s="207" t="s">
        <v>5</v>
      </c>
      <c r="D49" s="208" t="s">
        <v>6</v>
      </c>
      <c r="E49" s="207" t="s">
        <v>7</v>
      </c>
      <c r="F49" s="207" t="s">
        <v>8</v>
      </c>
      <c r="G49" s="207" t="s">
        <v>9</v>
      </c>
      <c r="H49" s="207" t="s">
        <v>10</v>
      </c>
      <c r="I49" s="208" t="s">
        <v>11</v>
      </c>
      <c r="J49" s="208" t="s">
        <v>12</v>
      </c>
      <c r="K49" s="208" t="s">
        <v>13</v>
      </c>
      <c r="L49" s="208" t="s">
        <v>13</v>
      </c>
      <c r="N49" s="317"/>
      <c r="O49" s="86" t="s">
        <v>139</v>
      </c>
      <c r="P49" s="86">
        <v>10000</v>
      </c>
      <c r="Q49" s="7"/>
      <c r="R49" s="204"/>
    </row>
    <row r="50" spans="2:18" ht="15" customHeight="1">
      <c r="B50" s="209">
        <v>41640</v>
      </c>
      <c r="C50" s="210"/>
      <c r="D50" s="134">
        <v>10000</v>
      </c>
      <c r="E50" s="211"/>
      <c r="F50" s="211"/>
      <c r="G50" s="212"/>
      <c r="H50" s="213"/>
      <c r="I50" s="137">
        <v>-9900</v>
      </c>
      <c r="J50" s="211"/>
      <c r="K50" s="138"/>
      <c r="L50" s="214"/>
      <c r="N50" s="317"/>
      <c r="O50" s="86" t="s">
        <v>140</v>
      </c>
      <c r="P50" s="86">
        <v>0.09</v>
      </c>
      <c r="Q50" s="7"/>
      <c r="R50" s="204"/>
    </row>
    <row r="51" spans="2:18" ht="15" customHeight="1">
      <c r="B51" s="109">
        <v>41671</v>
      </c>
      <c r="C51" s="234">
        <f>365/12+C50</f>
        <v>30.416666666666668</v>
      </c>
      <c r="D51" s="216">
        <f>D50-G51</f>
        <v>9618.152577208273</v>
      </c>
      <c r="E51" s="301">
        <v>0.09</v>
      </c>
      <c r="F51" s="217">
        <f>D50*E51/12</f>
        <v>75</v>
      </c>
      <c r="G51" s="309">
        <f>$C$46-F51</f>
        <v>381.84742279172616</v>
      </c>
      <c r="H51" s="189">
        <v>3</v>
      </c>
      <c r="I51" s="141">
        <f>F51+G51+H51</f>
        <v>459.84742279172616</v>
      </c>
      <c r="J51" s="144">
        <f>(1+L51)^(-(C51/365))</f>
        <v>0.9911964895478185</v>
      </c>
      <c r="K51" s="170">
        <f>I51*J51</f>
        <v>455.79915119877046</v>
      </c>
      <c r="L51" s="219">
        <f>$L$46</f>
        <v>0.11194405410133357</v>
      </c>
      <c r="N51" s="317"/>
      <c r="O51" s="86" t="s">
        <v>141</v>
      </c>
      <c r="P51" s="86">
        <v>2</v>
      </c>
      <c r="Q51" s="7"/>
      <c r="R51" s="204"/>
    </row>
    <row r="52" spans="2:18" ht="15" customHeight="1">
      <c r="B52" s="209">
        <v>41699</v>
      </c>
      <c r="C52" s="234">
        <f aca="true" t="shared" si="12" ref="C52:C74">365/12+C51</f>
        <v>60.833333333333336</v>
      </c>
      <c r="D52" s="216">
        <f aca="true" t="shared" si="13" ref="D52:D60">D51-G52</f>
        <v>9233.441298745609</v>
      </c>
      <c r="E52" s="301">
        <v>0.09</v>
      </c>
      <c r="F52" s="217">
        <f aca="true" t="shared" si="14" ref="F52:F61">D51*E52/12</f>
        <v>72.13614432906205</v>
      </c>
      <c r="G52" s="309">
        <f aca="true" t="shared" si="15" ref="G52:G61">$C$46-F52</f>
        <v>384.7112784626641</v>
      </c>
      <c r="H52" s="189">
        <v>3</v>
      </c>
      <c r="I52" s="141">
        <f aca="true" t="shared" si="16" ref="I52:I61">F52+G52+H52</f>
        <v>459.84742279172616</v>
      </c>
      <c r="J52" s="144">
        <f aca="true" t="shared" si="17" ref="J52:J74">(1+L52)^(-(C52/365))</f>
        <v>0.9824704808919186</v>
      </c>
      <c r="K52" s="170">
        <f aca="true" t="shared" si="18" ref="K52:K74">I52*J52</f>
        <v>451.7865186070966</v>
      </c>
      <c r="L52" s="219">
        <f aca="true" t="shared" si="19" ref="L52:L74">$L$46</f>
        <v>0.11194405410133357</v>
      </c>
      <c r="N52" s="317"/>
      <c r="O52" s="86"/>
      <c r="P52" s="86"/>
      <c r="Q52" s="7"/>
      <c r="R52" s="204"/>
    </row>
    <row r="53" spans="2:18" ht="15" customHeight="1">
      <c r="B53" s="109">
        <v>41730</v>
      </c>
      <c r="C53" s="234">
        <f t="shared" si="12"/>
        <v>91.25</v>
      </c>
      <c r="D53" s="216">
        <f t="shared" si="13"/>
        <v>8845.844685694476</v>
      </c>
      <c r="E53" s="301">
        <v>0.09</v>
      </c>
      <c r="F53" s="217">
        <f t="shared" si="14"/>
        <v>69.25080974059206</v>
      </c>
      <c r="G53" s="309">
        <f t="shared" si="15"/>
        <v>387.5966130511341</v>
      </c>
      <c r="H53" s="189">
        <v>3</v>
      </c>
      <c r="I53" s="141">
        <f t="shared" si="16"/>
        <v>459.84742279172616</v>
      </c>
      <c r="J53" s="144">
        <f t="shared" si="17"/>
        <v>0.9738212917444268</v>
      </c>
      <c r="K53" s="170">
        <f t="shared" si="18"/>
        <v>447.80921126838433</v>
      </c>
      <c r="L53" s="219">
        <f t="shared" si="19"/>
        <v>0.11194405410133357</v>
      </c>
      <c r="N53" s="317"/>
      <c r="O53" s="86" t="s">
        <v>142</v>
      </c>
      <c r="P53" s="86">
        <f>P49*(P50/12)</f>
        <v>75</v>
      </c>
      <c r="Q53" s="7"/>
      <c r="R53" s="204"/>
    </row>
    <row r="54" spans="2:18" ht="15" customHeight="1">
      <c r="B54" s="209">
        <v>41760</v>
      </c>
      <c r="C54" s="234">
        <f t="shared" si="12"/>
        <v>121.66666666666667</v>
      </c>
      <c r="D54" s="216">
        <f t="shared" si="13"/>
        <v>8455.341098045457</v>
      </c>
      <c r="E54" s="301">
        <v>0.09</v>
      </c>
      <c r="F54" s="217">
        <f t="shared" si="14"/>
        <v>66.34383514270856</v>
      </c>
      <c r="G54" s="309">
        <f t="shared" si="15"/>
        <v>390.5035876490176</v>
      </c>
      <c r="H54" s="189">
        <v>3</v>
      </c>
      <c r="I54" s="141">
        <f t="shared" si="16"/>
        <v>459.84742279172616</v>
      </c>
      <c r="J54" s="144">
        <f t="shared" si="17"/>
        <v>0.9652482458239978</v>
      </c>
      <c r="K54" s="170">
        <f t="shared" si="18"/>
        <v>443.8669181963999</v>
      </c>
      <c r="L54" s="219">
        <f t="shared" si="19"/>
        <v>0.11194405410133357</v>
      </c>
      <c r="N54" s="317"/>
      <c r="O54" s="86" t="s">
        <v>143</v>
      </c>
      <c r="P54" s="86">
        <f>1-(1+(P50/12))^-(P51*12)</f>
        <v>0.1641685960307847</v>
      </c>
      <c r="Q54" s="7"/>
      <c r="R54" s="204"/>
    </row>
    <row r="55" spans="2:18" ht="15" customHeight="1">
      <c r="B55" s="109">
        <v>41791</v>
      </c>
      <c r="C55" s="234">
        <f t="shared" si="12"/>
        <v>152.08333333333334</v>
      </c>
      <c r="D55" s="216">
        <f t="shared" si="13"/>
        <v>8061.908733489072</v>
      </c>
      <c r="E55" s="301">
        <v>0.09</v>
      </c>
      <c r="F55" s="217">
        <f t="shared" si="14"/>
        <v>63.41505823534093</v>
      </c>
      <c r="G55" s="309">
        <f t="shared" si="15"/>
        <v>393.4323645563852</v>
      </c>
      <c r="H55" s="189">
        <v>3</v>
      </c>
      <c r="I55" s="141">
        <f t="shared" si="16"/>
        <v>459.84742279172616</v>
      </c>
      <c r="J55" s="144">
        <f t="shared" si="17"/>
        <v>0.9567506728029362</v>
      </c>
      <c r="K55" s="170">
        <f t="shared" si="18"/>
        <v>439.9593311426803</v>
      </c>
      <c r="L55" s="219">
        <f t="shared" si="19"/>
        <v>0.11194405410133357</v>
      </c>
      <c r="N55" s="317"/>
      <c r="O55" s="86" t="s">
        <v>134</v>
      </c>
      <c r="P55" s="86">
        <f>(P53/P54)</f>
        <v>456.84742279172616</v>
      </c>
      <c r="Q55" s="7"/>
      <c r="R55" s="204"/>
    </row>
    <row r="56" spans="2:18" ht="15" customHeight="1">
      <c r="B56" s="209">
        <v>41821</v>
      </c>
      <c r="C56" s="234">
        <f t="shared" si="12"/>
        <v>182.5</v>
      </c>
      <c r="D56" s="216">
        <f t="shared" si="13"/>
        <v>7665.525626198514</v>
      </c>
      <c r="E56" s="301">
        <v>0.09</v>
      </c>
      <c r="F56" s="217">
        <f t="shared" si="14"/>
        <v>60.46431550116804</v>
      </c>
      <c r="G56" s="309">
        <f t="shared" si="15"/>
        <v>396.38310729055814</v>
      </c>
      <c r="H56" s="189">
        <v>3</v>
      </c>
      <c r="I56" s="141">
        <f t="shared" si="16"/>
        <v>459.84742279172616</v>
      </c>
      <c r="J56" s="144">
        <f t="shared" si="17"/>
        <v>0.948327908254784</v>
      </c>
      <c r="K56" s="170">
        <f t="shared" si="18"/>
        <v>436.08614457243095</v>
      </c>
      <c r="L56" s="219">
        <f t="shared" si="19"/>
        <v>0.11194405410133357</v>
      </c>
      <c r="N56" s="317"/>
      <c r="O56" s="86" t="s">
        <v>144</v>
      </c>
      <c r="P56" s="221">
        <f>PMT(P50/12,P51*12,-P49)</f>
        <v>456.84742279173093</v>
      </c>
      <c r="Q56" s="7"/>
      <c r="R56" s="204"/>
    </row>
    <row r="57" spans="2:18" ht="15" customHeight="1">
      <c r="B57" s="109">
        <v>41852</v>
      </c>
      <c r="C57" s="234">
        <f t="shared" si="12"/>
        <v>212.91666666666666</v>
      </c>
      <c r="D57" s="216">
        <f t="shared" si="13"/>
        <v>7266.169645603277</v>
      </c>
      <c r="E57" s="301">
        <v>0.09</v>
      </c>
      <c r="F57" s="217">
        <f t="shared" si="14"/>
        <v>57.491442196488855</v>
      </c>
      <c r="G57" s="309">
        <f t="shared" si="15"/>
        <v>399.3559805952373</v>
      </c>
      <c r="H57" s="189">
        <v>3</v>
      </c>
      <c r="I57" s="141">
        <f t="shared" si="16"/>
        <v>459.84742279172616</v>
      </c>
      <c r="J57" s="144">
        <f t="shared" si="17"/>
        <v>0.9399792936023675</v>
      </c>
      <c r="K57" s="170">
        <f t="shared" si="18"/>
        <v>432.247055640636</v>
      </c>
      <c r="L57" s="219">
        <f t="shared" si="19"/>
        <v>0.11194405410133357</v>
      </c>
      <c r="N57" s="222"/>
      <c r="O57" s="203"/>
      <c r="P57" s="203"/>
      <c r="Q57" s="203"/>
      <c r="R57" s="223"/>
    </row>
    <row r="58" spans="2:12" ht="15" customHeight="1">
      <c r="B58" s="209">
        <v>41883</v>
      </c>
      <c r="C58" s="234">
        <f t="shared" si="12"/>
        <v>243.33333333333331</v>
      </c>
      <c r="D58" s="216">
        <f t="shared" si="13"/>
        <v>6863.818495153575</v>
      </c>
      <c r="E58" s="301">
        <v>0.09</v>
      </c>
      <c r="F58" s="217">
        <f t="shared" si="14"/>
        <v>54.496272342024575</v>
      </c>
      <c r="G58" s="309">
        <f t="shared" si="15"/>
        <v>402.3511504497016</v>
      </c>
      <c r="H58" s="189">
        <v>3</v>
      </c>
      <c r="I58" s="141">
        <f t="shared" si="16"/>
        <v>459.84742279172616</v>
      </c>
      <c r="J58" s="144">
        <f t="shared" si="17"/>
        <v>0.9317041760663047</v>
      </c>
      <c r="K58" s="170">
        <f t="shared" si="18"/>
        <v>428.4417641683789</v>
      </c>
      <c r="L58" s="219">
        <f t="shared" si="19"/>
        <v>0.11194405410133357</v>
      </c>
    </row>
    <row r="59" spans="2:12" ht="15" customHeight="1">
      <c r="B59" s="109">
        <v>41913</v>
      </c>
      <c r="C59" s="234">
        <f t="shared" si="12"/>
        <v>273.75</v>
      </c>
      <c r="D59" s="216">
        <f t="shared" si="13"/>
        <v>6458.449711075501</v>
      </c>
      <c r="E59" s="301">
        <v>0.09</v>
      </c>
      <c r="F59" s="217">
        <f t="shared" si="14"/>
        <v>51.47863871365181</v>
      </c>
      <c r="G59" s="309">
        <f t="shared" si="15"/>
        <v>405.3687840780743</v>
      </c>
      <c r="H59" s="189">
        <v>3</v>
      </c>
      <c r="I59" s="141">
        <f t="shared" si="16"/>
        <v>459.84742279172616</v>
      </c>
      <c r="J59" s="144">
        <f t="shared" si="17"/>
        <v>0.923501908613964</v>
      </c>
      <c r="K59" s="170">
        <f t="shared" si="18"/>
        <v>424.66997261937155</v>
      </c>
      <c r="L59" s="219">
        <f t="shared" si="19"/>
        <v>0.11194405410133357</v>
      </c>
    </row>
    <row r="60" spans="2:12" ht="15" customHeight="1">
      <c r="B60" s="209">
        <v>41944</v>
      </c>
      <c r="C60" s="234">
        <f t="shared" si="12"/>
        <v>304.1666666666667</v>
      </c>
      <c r="D60" s="216">
        <f t="shared" si="13"/>
        <v>6050.040661116841</v>
      </c>
      <c r="E60" s="301">
        <v>0.09</v>
      </c>
      <c r="F60" s="217">
        <f t="shared" si="14"/>
        <v>48.43837283306626</v>
      </c>
      <c r="G60" s="309">
        <f t="shared" si="15"/>
        <v>408.4090499586599</v>
      </c>
      <c r="H60" s="189">
        <v>3</v>
      </c>
      <c r="I60" s="141">
        <f t="shared" si="16"/>
        <v>459.84742279172616</v>
      </c>
      <c r="J60" s="144">
        <f t="shared" si="17"/>
        <v>0.9153718499088713</v>
      </c>
      <c r="K60" s="170">
        <f t="shared" si="18"/>
        <v>420.93138607668925</v>
      </c>
      <c r="L60" s="219">
        <f t="shared" si="19"/>
        <v>0.11194405410133357</v>
      </c>
    </row>
    <row r="61" spans="2:12" ht="15" customHeight="1">
      <c r="B61" s="109">
        <v>41974</v>
      </c>
      <c r="C61" s="234">
        <f t="shared" si="12"/>
        <v>334.58333333333337</v>
      </c>
      <c r="D61" s="216">
        <f>D60-G61</f>
        <v>5638.568543283491</v>
      </c>
      <c r="E61" s="301">
        <v>0.09</v>
      </c>
      <c r="F61" s="217">
        <f t="shared" si="14"/>
        <v>45.37530495837631</v>
      </c>
      <c r="G61" s="309">
        <f t="shared" si="15"/>
        <v>411.47211783334984</v>
      </c>
      <c r="H61" s="189">
        <v>3</v>
      </c>
      <c r="I61" s="141">
        <f t="shared" si="16"/>
        <v>459.84742279172616</v>
      </c>
      <c r="J61" s="144">
        <f t="shared" si="17"/>
        <v>0.9073133642605659</v>
      </c>
      <c r="K61" s="170">
        <f t="shared" si="18"/>
        <v>417.22571221971185</v>
      </c>
      <c r="L61" s="219">
        <f t="shared" si="19"/>
        <v>0.11194405410133357</v>
      </c>
    </row>
    <row r="62" spans="2:12" ht="15" customHeight="1">
      <c r="B62" s="209">
        <v>42005</v>
      </c>
      <c r="C62" s="224">
        <f t="shared" si="12"/>
        <v>365.00000000000006</v>
      </c>
      <c r="D62" s="225">
        <f>D61-G62</f>
        <v>5224.010384566391</v>
      </c>
      <c r="E62" s="302">
        <v>0.09</v>
      </c>
      <c r="F62" s="226">
        <f>D61*E62/12</f>
        <v>42.28926407462618</v>
      </c>
      <c r="G62" s="310">
        <f>$C$46-F62</f>
        <v>414.55815871709996</v>
      </c>
      <c r="H62" s="190">
        <v>3</v>
      </c>
      <c r="I62" s="148">
        <f>F62+G62+H62</f>
        <v>459.84742279172616</v>
      </c>
      <c r="J62" s="152">
        <f t="shared" si="17"/>
        <v>0.8993258215748939</v>
      </c>
      <c r="K62" s="171">
        <f t="shared" si="18"/>
        <v>413.5526613012667</v>
      </c>
      <c r="L62" s="228">
        <f t="shared" si="19"/>
        <v>0.11194405410133357</v>
      </c>
    </row>
    <row r="63" spans="2:12" ht="15" customHeight="1">
      <c r="B63" s="109">
        <v>42036</v>
      </c>
      <c r="C63" s="234">
        <f t="shared" si="12"/>
        <v>395.41666666666674</v>
      </c>
      <c r="D63" s="216">
        <f>D62-G63</f>
        <v>4806.343039658913</v>
      </c>
      <c r="E63" s="301">
        <v>0.09</v>
      </c>
      <c r="F63" s="217">
        <f>D62*E63/12</f>
        <v>39.18007788424793</v>
      </c>
      <c r="G63" s="309">
        <f>$C$46-F63</f>
        <v>417.66734490747825</v>
      </c>
      <c r="H63" s="189">
        <v>3</v>
      </c>
      <c r="I63" s="141">
        <f>F63+G63+H63</f>
        <v>459.84742279172616</v>
      </c>
      <c r="J63" s="144">
        <f t="shared" si="17"/>
        <v>0.8914085973047426</v>
      </c>
      <c r="K63" s="170">
        <f t="shared" si="18"/>
        <v>409.91194612497355</v>
      </c>
      <c r="L63" s="219">
        <f t="shared" si="19"/>
        <v>0.11194405410133357</v>
      </c>
    </row>
    <row r="64" spans="2:12" ht="15" customHeight="1">
      <c r="B64" s="209">
        <v>42064</v>
      </c>
      <c r="C64" s="234">
        <f t="shared" si="12"/>
        <v>425.8333333333334</v>
      </c>
      <c r="D64" s="216">
        <f aca="true" t="shared" si="20" ref="D64:D72">D63-G64</f>
        <v>4385.543189664629</v>
      </c>
      <c r="E64" s="301">
        <v>0.09</v>
      </c>
      <c r="F64" s="217">
        <f aca="true" t="shared" si="21" ref="F64:F73">D63*E64/12</f>
        <v>36.047572797441845</v>
      </c>
      <c r="G64" s="309">
        <f aca="true" t="shared" si="22" ref="G64:G73">$C$46-F64</f>
        <v>420.79984999428433</v>
      </c>
      <c r="H64" s="189">
        <v>3</v>
      </c>
      <c r="I64" s="141">
        <f aca="true" t="shared" si="23" ref="I64:I73">F64+G64+H64</f>
        <v>459.84742279172616</v>
      </c>
      <c r="J64" s="144">
        <f t="shared" si="17"/>
        <v>0.8835610724012057</v>
      </c>
      <c r="K64" s="170">
        <f t="shared" si="18"/>
        <v>406.3032820227882</v>
      </c>
      <c r="L64" s="219">
        <f t="shared" si="19"/>
        <v>0.11194405410133357</v>
      </c>
    </row>
    <row r="65" spans="2:12" ht="15" customHeight="1">
      <c r="B65" s="109">
        <v>42095</v>
      </c>
      <c r="C65" s="234">
        <f t="shared" si="12"/>
        <v>456.2500000000001</v>
      </c>
      <c r="D65" s="216">
        <f t="shared" si="20"/>
        <v>3961.5873407953873</v>
      </c>
      <c r="E65" s="301">
        <v>0.09</v>
      </c>
      <c r="F65" s="217">
        <f t="shared" si="21"/>
        <v>32.89157392248472</v>
      </c>
      <c r="G65" s="309">
        <f t="shared" si="22"/>
        <v>423.95584886924144</v>
      </c>
      <c r="H65" s="189">
        <v>3</v>
      </c>
      <c r="I65" s="141">
        <f t="shared" si="23"/>
        <v>459.84742279172616</v>
      </c>
      <c r="J65" s="144">
        <f t="shared" si="17"/>
        <v>0.8757826332651811</v>
      </c>
      <c r="K65" s="170">
        <f t="shared" si="18"/>
        <v>402.726386832745</v>
      </c>
      <c r="L65" s="219">
        <f t="shared" si="19"/>
        <v>0.11194405410133357</v>
      </c>
    </row>
    <row r="66" spans="2:12" ht="15" customHeight="1">
      <c r="B66" s="209">
        <v>42125</v>
      </c>
      <c r="C66" s="234">
        <f t="shared" si="12"/>
        <v>486.6666666666668</v>
      </c>
      <c r="D66" s="216">
        <f t="shared" si="20"/>
        <v>3534.4518230596263</v>
      </c>
      <c r="E66" s="301">
        <v>0.09</v>
      </c>
      <c r="F66" s="217">
        <f t="shared" si="21"/>
        <v>29.711905055965403</v>
      </c>
      <c r="G66" s="309">
        <f t="shared" si="22"/>
        <v>427.13551773576074</v>
      </c>
      <c r="H66" s="189">
        <v>3</v>
      </c>
      <c r="I66" s="141">
        <f t="shared" si="23"/>
        <v>459.84742279172616</v>
      </c>
      <c r="J66" s="144">
        <f t="shared" si="17"/>
        <v>0.8680726716993918</v>
      </c>
      <c r="K66" s="170">
        <f t="shared" si="18"/>
        <v>399.18098087689356</v>
      </c>
      <c r="L66" s="219">
        <f t="shared" si="19"/>
        <v>0.11194405410133357</v>
      </c>
    </row>
    <row r="67" spans="2:12" ht="15" customHeight="1">
      <c r="B67" s="109">
        <v>42156</v>
      </c>
      <c r="C67" s="234">
        <f t="shared" si="12"/>
        <v>517.0833333333335</v>
      </c>
      <c r="D67" s="216">
        <f t="shared" si="20"/>
        <v>3104.112788940847</v>
      </c>
      <c r="E67" s="301">
        <v>0.09</v>
      </c>
      <c r="F67" s="217">
        <f t="shared" si="21"/>
        <v>26.508388672947195</v>
      </c>
      <c r="G67" s="309">
        <f t="shared" si="22"/>
        <v>430.33903411877895</v>
      </c>
      <c r="H67" s="189">
        <v>3</v>
      </c>
      <c r="I67" s="141">
        <f t="shared" si="23"/>
        <v>459.84742279172616</v>
      </c>
      <c r="J67" s="144">
        <f t="shared" si="17"/>
        <v>0.8604305848608331</v>
      </c>
      <c r="K67" s="170">
        <f t="shared" si="18"/>
        <v>395.66678693943174</v>
      </c>
      <c r="L67" s="219">
        <f t="shared" si="19"/>
        <v>0.11194405410133357</v>
      </c>
    </row>
    <row r="68" spans="2:12" ht="15" customHeight="1">
      <c r="B68" s="209">
        <v>42186</v>
      </c>
      <c r="C68" s="234">
        <f t="shared" si="12"/>
        <v>547.5000000000001</v>
      </c>
      <c r="D68" s="216">
        <f t="shared" si="20"/>
        <v>2670.5462120661773</v>
      </c>
      <c r="E68" s="301">
        <v>0.09</v>
      </c>
      <c r="F68" s="217">
        <f t="shared" si="21"/>
        <v>23.280845917056354</v>
      </c>
      <c r="G68" s="309">
        <f t="shared" si="22"/>
        <v>433.5665768746698</v>
      </c>
      <c r="H68" s="189">
        <v>3</v>
      </c>
      <c r="I68" s="141">
        <f t="shared" si="23"/>
        <v>459.84742279172616</v>
      </c>
      <c r="J68" s="144">
        <f t="shared" si="17"/>
        <v>0.8528557752136342</v>
      </c>
      <c r="K68" s="170">
        <f t="shared" si="18"/>
        <v>392.18353024502943</v>
      </c>
      <c r="L68" s="219">
        <f t="shared" si="19"/>
        <v>0.11194405410133357</v>
      </c>
    </row>
    <row r="69" spans="2:12" ht="15" customHeight="1">
      <c r="B69" s="109">
        <v>42217</v>
      </c>
      <c r="C69" s="234">
        <f t="shared" si="12"/>
        <v>577.9166666666667</v>
      </c>
      <c r="D69" s="216">
        <f t="shared" si="20"/>
        <v>2233.7278858649474</v>
      </c>
      <c r="E69" s="301">
        <v>0.09</v>
      </c>
      <c r="F69" s="217">
        <f t="shared" si="21"/>
        <v>20.02909659049633</v>
      </c>
      <c r="G69" s="309">
        <f t="shared" si="22"/>
        <v>436.8183262012298</v>
      </c>
      <c r="H69" s="189">
        <v>3</v>
      </c>
      <c r="I69" s="141">
        <f t="shared" si="23"/>
        <v>459.84742279172616</v>
      </c>
      <c r="J69" s="144">
        <f t="shared" si="17"/>
        <v>0.8453476504823375</v>
      </c>
      <c r="K69" s="170">
        <f t="shared" si="18"/>
        <v>388.7309384373438</v>
      </c>
      <c r="L69" s="219">
        <f t="shared" si="19"/>
        <v>0.11194405410133357</v>
      </c>
    </row>
    <row r="70" spans="2:12" ht="15" customHeight="1">
      <c r="B70" s="209">
        <v>42248</v>
      </c>
      <c r="C70" s="234">
        <f t="shared" si="12"/>
        <v>608.3333333333334</v>
      </c>
      <c r="D70" s="216">
        <f t="shared" si="20"/>
        <v>1793.6334222172084</v>
      </c>
      <c r="E70" s="301">
        <v>0.09</v>
      </c>
      <c r="F70" s="217">
        <f t="shared" si="21"/>
        <v>16.752959143987106</v>
      </c>
      <c r="G70" s="309">
        <f t="shared" si="22"/>
        <v>440.0944636477391</v>
      </c>
      <c r="H70" s="189">
        <v>3</v>
      </c>
      <c r="I70" s="141">
        <f t="shared" si="23"/>
        <v>459.84742279172616</v>
      </c>
      <c r="J70" s="144">
        <f t="shared" si="17"/>
        <v>0.8379056236055893</v>
      </c>
      <c r="K70" s="170">
        <f t="shared" si="18"/>
        <v>385.3087415577244</v>
      </c>
      <c r="L70" s="219">
        <f t="shared" si="19"/>
        <v>0.11194405410133357</v>
      </c>
    </row>
    <row r="71" spans="2:12" ht="15" customHeight="1">
      <c r="B71" s="109">
        <v>42278</v>
      </c>
      <c r="C71" s="234">
        <f t="shared" si="12"/>
        <v>638.75</v>
      </c>
      <c r="D71" s="216">
        <f t="shared" si="20"/>
        <v>1350.2382500921112</v>
      </c>
      <c r="E71" s="301">
        <v>0.09</v>
      </c>
      <c r="F71" s="217">
        <f t="shared" si="21"/>
        <v>13.452250666629062</v>
      </c>
      <c r="G71" s="309">
        <f t="shared" si="22"/>
        <v>443.3951721250971</v>
      </c>
      <c r="H71" s="189">
        <v>3</v>
      </c>
      <c r="I71" s="141">
        <f t="shared" si="23"/>
        <v>459.84742279172616</v>
      </c>
      <c r="J71" s="144">
        <f t="shared" si="17"/>
        <v>0.8305291126902358</v>
      </c>
      <c r="K71" s="170">
        <f t="shared" si="18"/>
        <v>381.916672024104</v>
      </c>
      <c r="L71" s="219">
        <f t="shared" si="19"/>
        <v>0.11194405410133357</v>
      </c>
    </row>
    <row r="72" spans="2:12" ht="15" customHeight="1">
      <c r="B72" s="209">
        <v>42309</v>
      </c>
      <c r="C72" s="234">
        <f t="shared" si="12"/>
        <v>669.1666666666666</v>
      </c>
      <c r="D72" s="216">
        <f t="shared" si="20"/>
        <v>903.5176141760759</v>
      </c>
      <c r="E72" s="301">
        <v>0.09</v>
      </c>
      <c r="F72" s="217">
        <f t="shared" si="21"/>
        <v>10.126786875690835</v>
      </c>
      <c r="G72" s="309">
        <f t="shared" si="22"/>
        <v>446.72063591603535</v>
      </c>
      <c r="H72" s="189">
        <v>3</v>
      </c>
      <c r="I72" s="141">
        <f t="shared" si="23"/>
        <v>459.84742279172616</v>
      </c>
      <c r="J72" s="144">
        <f t="shared" si="17"/>
        <v>0.8232175409658262</v>
      </c>
      <c r="K72" s="170">
        <f t="shared" si="18"/>
        <v>378.55446461007745</v>
      </c>
      <c r="L72" s="219">
        <f t="shared" si="19"/>
        <v>0.11194405410133357</v>
      </c>
    </row>
    <row r="73" spans="2:12" ht="15" customHeight="1">
      <c r="B73" s="109">
        <v>42339</v>
      </c>
      <c r="C73" s="234">
        <f t="shared" si="12"/>
        <v>699.5833333333333</v>
      </c>
      <c r="D73" s="216">
        <f>D72-G73</f>
        <v>453.4465734906703</v>
      </c>
      <c r="E73" s="301">
        <v>0.09</v>
      </c>
      <c r="F73" s="217">
        <f t="shared" si="21"/>
        <v>6.776382106320569</v>
      </c>
      <c r="G73" s="309">
        <f t="shared" si="22"/>
        <v>450.0710406854056</v>
      </c>
      <c r="H73" s="189">
        <v>3</v>
      </c>
      <c r="I73" s="141">
        <f t="shared" si="23"/>
        <v>459.84742279172616</v>
      </c>
      <c r="J73" s="144">
        <f t="shared" si="17"/>
        <v>0.8159703367395144</v>
      </c>
      <c r="K73" s="170">
        <f t="shared" si="18"/>
        <v>375.22185642416264</v>
      </c>
      <c r="L73" s="219">
        <f t="shared" si="19"/>
        <v>0.11194405410133357</v>
      </c>
    </row>
    <row r="74" spans="2:12" ht="15" customHeight="1">
      <c r="B74" s="209">
        <v>42370</v>
      </c>
      <c r="C74" s="229">
        <f t="shared" si="12"/>
        <v>729.9999999999999</v>
      </c>
      <c r="D74" s="230">
        <f>D73-G74</f>
        <v>1.241460267920047E-10</v>
      </c>
      <c r="E74" s="303">
        <v>0.09</v>
      </c>
      <c r="F74" s="231">
        <f>D73*E74/12</f>
        <v>3.400849301180027</v>
      </c>
      <c r="G74" s="311">
        <f>$C$46-F74</f>
        <v>453.44657349054614</v>
      </c>
      <c r="H74" s="191">
        <v>3</v>
      </c>
      <c r="I74" s="154">
        <f>F74+G74+H74</f>
        <v>459.84742279172616</v>
      </c>
      <c r="J74" s="158">
        <f t="shared" si="17"/>
        <v>0.808786933351358</v>
      </c>
      <c r="K74" s="172">
        <f t="shared" si="18"/>
        <v>371.91858688924555</v>
      </c>
      <c r="L74" s="233">
        <f t="shared" si="19"/>
        <v>0.11194405410133357</v>
      </c>
    </row>
    <row r="75" spans="2:12" ht="15" customHeight="1" thickBot="1">
      <c r="B75" s="159"/>
      <c r="C75" s="159"/>
      <c r="D75" s="159"/>
      <c r="E75" s="159"/>
      <c r="F75" s="159"/>
      <c r="G75" s="159"/>
      <c r="H75" s="159"/>
      <c r="I75" s="159"/>
      <c r="J75" s="160"/>
      <c r="K75" s="159"/>
      <c r="L75" s="159"/>
    </row>
    <row r="76" spans="2:12" ht="15" customHeight="1" thickBot="1">
      <c r="B76" s="161"/>
      <c r="C76" s="161"/>
      <c r="D76" s="161"/>
      <c r="E76" s="161"/>
      <c r="F76" s="136" t="s">
        <v>54</v>
      </c>
      <c r="G76" s="162">
        <f>SUM(G51:G74)</f>
        <v>9999.999999999874</v>
      </c>
      <c r="H76" s="107"/>
      <c r="I76" s="162"/>
      <c r="J76" s="163" t="s">
        <v>55</v>
      </c>
      <c r="K76" s="299">
        <f>SUM(K51:K74)</f>
        <v>9899.999999996337</v>
      </c>
      <c r="L76" s="164"/>
    </row>
    <row r="77" ht="11.25"/>
  </sheetData>
  <sheetProtection/>
  <printOptions/>
  <pageMargins left="0.75" right="0.75" top="1" bottom="0.57" header="0.5" footer="0.5"/>
  <pageSetup horizontalDpi="600" verticalDpi="600" orientation="landscape" paperSize="9" scale="68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CENTRAL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MIR case studies, Session 4</dc:title>
  <dc:subject/>
  <dc:creator>Javier Huerga, Ruth Magono, Rita Choudhury</dc:creator>
  <cp:keywords/>
  <dc:description/>
  <cp:lastModifiedBy>Najada  Samarxhi</cp:lastModifiedBy>
  <cp:lastPrinted>2014-06-02T08:54:50Z</cp:lastPrinted>
  <dcterms:created xsi:type="dcterms:W3CDTF">2000-10-18T13:49:19Z</dcterms:created>
  <dcterms:modified xsi:type="dcterms:W3CDTF">2020-08-13T12:07:30Z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864384151</vt:i4>
  </property>
  <property fmtid="{D5CDD505-2E9C-101B-9397-08002B2CF9AE}" pid="3" name="_EmailSubject">
    <vt:lpwstr>MFM Seminar 2005: Follow up on MIR</vt:lpwstr>
  </property>
  <property fmtid="{D5CDD505-2E9C-101B-9397-08002B2CF9AE}" pid="4" name="_AuthorEmail">
    <vt:lpwstr>javier.huerga@ecb.int</vt:lpwstr>
  </property>
  <property fmtid="{D5CDD505-2E9C-101B-9397-08002B2CF9AE}" pid="5" name="_AuthorEmailDisplayName">
    <vt:lpwstr>Huerga Aramburu, Javier</vt:lpwstr>
  </property>
  <property fmtid="{D5CDD505-2E9C-101B-9397-08002B2CF9AE}" pid="6" name="_PreviousAdHocReviewCycleID">
    <vt:i4>-836193190</vt:i4>
  </property>
  <property fmtid="{D5CDD505-2E9C-101B-9397-08002B2CF9AE}" pid="7" name="_ReviewingToolsShownOnce">
    <vt:lpwstr/>
  </property>
</Properties>
</file>