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guxho\Desktop\Audit_ndryshime\MK\"/>
    </mc:Choice>
  </mc:AlternateContent>
  <bookViews>
    <workbookView xWindow="0" yWindow="0" windowWidth="15570" windowHeight="9810" tabRatio="928"/>
  </bookViews>
  <sheets>
    <sheet name="Përmbajtja" sheetId="40" r:id="rId1"/>
    <sheet name="Kons20_21" sheetId="5" r:id="rId2"/>
    <sheet name="Kons22" sheetId="6" r:id="rId3"/>
    <sheet name="Kons22_1" sheetId="7" r:id="rId4"/>
    <sheet name="Kons23" sheetId="8" r:id="rId5"/>
    <sheet name="Kons30" sheetId="9" r:id="rId6"/>
    <sheet name="Kons30.1" sheetId="10" r:id="rId7"/>
    <sheet name="Kons31" sheetId="11" r:id="rId8"/>
    <sheet name="Kons_RMK" sheetId="12" r:id="rId9"/>
    <sheet name="Kons_TreguesKapitali" sheetId="13" r:id="rId10"/>
    <sheet name="Kons_CR_SA_(1)" sheetId="14" r:id="rId11"/>
    <sheet name="Kons_CR_SA_(2)" sheetId="15" r:id="rId12"/>
    <sheet name="Kons_CR_SA_(3)" sheetId="16" r:id="rId13"/>
    <sheet name="Kons_CR_SA_(4)" sheetId="17" r:id="rId14"/>
    <sheet name="Kons_CR_SA_(5)" sheetId="18" r:id="rId15"/>
    <sheet name="Kons_CR_SA_(6)" sheetId="19" r:id="rId16"/>
    <sheet name="Kons_CR_SA_(7)" sheetId="20" r:id="rId17"/>
    <sheet name="Kons_CR_SA_(8)" sheetId="21" r:id="rId18"/>
    <sheet name="Kons_CR_SA_(9)" sheetId="22" r:id="rId19"/>
    <sheet name="Kons_CR_SA_(10)" sheetId="23" r:id="rId20"/>
    <sheet name="Kons_CR_SA_(11)" sheetId="24" r:id="rId21"/>
    <sheet name="Kons_CR_SA_(12)" sheetId="25" r:id="rId22"/>
    <sheet name="Kons_CR_SA_(13)" sheetId="26" r:id="rId23"/>
    <sheet name="Kons_CR_SA_(14)" sheetId="27" r:id="rId24"/>
    <sheet name="Kons_CR_SA_(16)" sheetId="38" r:id="rId25"/>
    <sheet name="Kons_CR_SA_(17)" sheetId="37" r:id="rId26"/>
    <sheet name="Kons_CR_SA_(15)" sheetId="28" r:id="rId27"/>
    <sheet name="Kons_CR_SEC_SA" sheetId="29" r:id="rId28"/>
    <sheet name="Kons_CR_SEC_ERBA" sheetId="39" r:id="rId29"/>
    <sheet name="Kons_IndGrup1" sheetId="30" r:id="rId30"/>
    <sheet name="Kons_IndGrup2" sheetId="31" r:id="rId31"/>
    <sheet name="Kons_IndGrup3" sheetId="32" r:id="rId32"/>
    <sheet name="Kons_EksMadh" sheetId="33" r:id="rId33"/>
    <sheet name="Kons_PMV" sheetId="34" r:id="rId34"/>
    <sheet name="Kons_InvestTregtar" sheetId="35" r:id="rId35"/>
    <sheet name="TRBG" sheetId="36" r:id="rId36"/>
    <sheet name="F1" sheetId="41" r:id="rId37"/>
    <sheet name="F2" sheetId="42" r:id="rId38"/>
    <sheet name="F3" sheetId="43" r:id="rId39"/>
    <sheet name="F4" sheetId="44" r:id="rId40"/>
    <sheet name="F5" sheetId="45" r:id="rId41"/>
    <sheet name="F6" sheetId="46" r:id="rId42"/>
    <sheet name="F1  " sheetId="47" r:id="rId43"/>
    <sheet name="F2 " sheetId="48" r:id="rId44"/>
    <sheet name="F3 " sheetId="49" r:id="rId45"/>
    <sheet name="F1 LCR TOTAL" sheetId="50" r:id="rId46"/>
    <sheet name="F1 LCR - CORE FCY" sheetId="51" r:id="rId47"/>
    <sheet name="F1 LCR - ALL" sheetId="52" r:id="rId48"/>
    <sheet name="F1 LCR - EUR" sheetId="53" r:id="rId49"/>
    <sheet name="F1 LCR - USD" sheetId="54" r:id="rId50"/>
    <sheet name="F2 LCR TOTAL" sheetId="55" r:id="rId51"/>
    <sheet name="F2 LCR - CORE FCY" sheetId="56" r:id="rId52"/>
    <sheet name="F2 LCR - ALL" sheetId="57" r:id="rId53"/>
    <sheet name="F2 LCR - EUR" sheetId="58" r:id="rId54"/>
    <sheet name="F2 LCR - USD" sheetId="59" r:id="rId55"/>
    <sheet name="F3 LCR TOTAL" sheetId="60" r:id="rId56"/>
    <sheet name="F3 LCR - CORE FCY" sheetId="61" r:id="rId57"/>
    <sheet name="F3 LCR - ALL" sheetId="62" r:id="rId58"/>
    <sheet name="F3 LCR - EUR" sheetId="63" r:id="rId59"/>
    <sheet name="F3 LCR - USD" sheetId="64" r:id="rId60"/>
    <sheet name="F4 LCR TOTAL" sheetId="65" r:id="rId61"/>
    <sheet name="F4 LCR - CORE FCY" sheetId="66" r:id="rId62"/>
    <sheet name="F4 LCR - ALL" sheetId="67" r:id="rId63"/>
    <sheet name="F4 LCR - EUR" sheetId="68" r:id="rId64"/>
    <sheet name="F4 LCR - USD" sheetId="69" r:id="rId65"/>
    <sheet name="F5 LCR TOTAL" sheetId="70" r:id="rId66"/>
    <sheet name="F5 LCR - CORE FCY" sheetId="71" r:id="rId67"/>
    <sheet name="F5 LCR - ALL" sheetId="72" r:id="rId68"/>
    <sheet name="F5 LCR - EUR" sheetId="73" r:id="rId69"/>
    <sheet name="F5 LCR - USD" sheetId="74" r:id="rId70"/>
    <sheet name="F6 LCR TOTAL" sheetId="75" r:id="rId71"/>
    <sheet name="F6 LCR - ALL" sheetId="76" r:id="rId72"/>
    <sheet name="F6 LCR - EUR" sheetId="77" r:id="rId73"/>
    <sheet name="F6 LCR - USD" sheetId="78" r:id="rId74"/>
    <sheet name="F1_TOT" sheetId="79" r:id="rId75"/>
    <sheet name="F1_ALL" sheetId="80" r:id="rId76"/>
    <sheet name="F1_EUR" sheetId="81" r:id="rId77"/>
    <sheet name="F1_USD" sheetId="82" r:id="rId78"/>
    <sheet name="F1_FC" sheetId="83" r:id="rId79"/>
    <sheet name="F2_TOT" sheetId="84" r:id="rId80"/>
    <sheet name="F2_ALL" sheetId="85" r:id="rId81"/>
    <sheet name="F2_EUR" sheetId="86" r:id="rId82"/>
    <sheet name="F2_USD" sheetId="87" r:id="rId83"/>
    <sheet name="F2_FC" sheetId="88" r:id="rId84"/>
    <sheet name="F3_TOT" sheetId="89" r:id="rId85"/>
    <sheet name="F3_ALL" sheetId="90" r:id="rId86"/>
    <sheet name="F3_EUR" sheetId="91" r:id="rId87"/>
    <sheet name="F3_USD" sheetId="92" r:id="rId88"/>
    <sheet name="F3_FC" sheetId="93" r:id="rId89"/>
    <sheet name="F4_TOT" sheetId="94" r:id="rId90"/>
    <sheet name="F4_ALL" sheetId="95" r:id="rId91"/>
    <sheet name="F4_EUR" sheetId="96" r:id="rId92"/>
    <sheet name="F4_USD" sheetId="97" r:id="rId93"/>
    <sheet name="F4_FC" sheetId="98" r:id="rId94"/>
    <sheet name="F5_TOT" sheetId="99" r:id="rId95"/>
    <sheet name="F5_ALL" sheetId="100" r:id="rId96"/>
    <sheet name="F5_EUR" sheetId="101" r:id="rId97"/>
    <sheet name="F5_USD" sheetId="102" r:id="rId98"/>
    <sheet name="F5_FC" sheetId="103" r:id="rId99"/>
    <sheet name="Kons_Shlyerje" sheetId="114" r:id="rId100"/>
    <sheet name="Kons_MKR_SA_TDI_(17)" sheetId="104" r:id="rId101"/>
    <sheet name="Kons_MKR_SA_TDI_(18)" sheetId="105" r:id="rId102"/>
    <sheet name="Kons_MKR_SA_TDI_(19)" sheetId="106" r:id="rId103"/>
    <sheet name="Kons_MKR_SA_TDI_(20)" sheetId="107" r:id="rId104"/>
    <sheet name="Kons_MKR_SA_TDI_(total)" sheetId="108" r:id="rId105"/>
    <sheet name="Kons_MKR_SA_EQU" sheetId="109" r:id="rId106"/>
    <sheet name="Kons_MKR_SA_FX" sheetId="110" r:id="rId107"/>
    <sheet name="Kons_MKR_SA_COM" sheetId="111" r:id="rId108"/>
    <sheet name="Kons_MKR_SA_SEC" sheetId="112" r:id="rId109"/>
    <sheet name="Kons_MKR_SA_CTP" sheetId="113" r:id="rId110"/>
    <sheet name="Kons_OPR" sheetId="115" r:id="rId111"/>
  </sheets>
  <externalReferences>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s>
  <definedNames>
    <definedName name="_xlnm._FilterDatabase" localSheetId="79" hidden="1">F2_TOT!$A$10:$L$46</definedName>
    <definedName name="_xlnm._FilterDatabase" localSheetId="0" hidden="1">Përmbajtja!$A$2:$E$2</definedName>
    <definedName name="_ftnref1_50" localSheetId="99">'[1]Table 39_'!#REF!</definedName>
    <definedName name="_ftnref1_50" localSheetId="0">'[2]Table 39_'!#REF!</definedName>
    <definedName name="_ftnref1_50">'[1]Table 39_'!#REF!</definedName>
    <definedName name="_ftnref1_50_10" localSheetId="99">'[3]Table 39_'!#REF!</definedName>
    <definedName name="_ftnref1_50_10" localSheetId="0">'[4]Table 39_'!#REF!</definedName>
    <definedName name="_ftnref1_50_10">'[3]Table 39_'!#REF!</definedName>
    <definedName name="_ftnref1_50_15" localSheetId="99">'[3]Table 39_'!#REF!</definedName>
    <definedName name="_ftnref1_50_15" localSheetId="0">'[4]Table 39_'!#REF!</definedName>
    <definedName name="_ftnref1_50_15">'[3]Table 39_'!#REF!</definedName>
    <definedName name="_ftnref1_50_18" localSheetId="99">'[3]Table 39_'!#REF!</definedName>
    <definedName name="_ftnref1_50_18" localSheetId="0">'[4]Table 39_'!#REF!</definedName>
    <definedName name="_ftnref1_50_18">'[3]Table 39_'!#REF!</definedName>
    <definedName name="_ftnref1_50_19" localSheetId="99">'[3]Table 39_'!#REF!</definedName>
    <definedName name="_ftnref1_50_19" localSheetId="0">'[4]Table 39_'!#REF!</definedName>
    <definedName name="_ftnref1_50_19">'[3]Table 39_'!#REF!</definedName>
    <definedName name="_ftnref1_50_20" localSheetId="99">'[3]Table 39_'!#REF!</definedName>
    <definedName name="_ftnref1_50_20" localSheetId="0">'[4]Table 39_'!#REF!</definedName>
    <definedName name="_ftnref1_50_20">'[3]Table 39_'!#REF!</definedName>
    <definedName name="_ftnref1_50_21" localSheetId="99">'[3]Table 39_'!#REF!</definedName>
    <definedName name="_ftnref1_50_21" localSheetId="0">'[4]Table 39_'!#REF!</definedName>
    <definedName name="_ftnref1_50_21">'[3]Table 39_'!#REF!</definedName>
    <definedName name="_ftnref1_50_23" localSheetId="99">'[3]Table 39_'!#REF!</definedName>
    <definedName name="_ftnref1_50_23" localSheetId="0">'[4]Table 39_'!#REF!</definedName>
    <definedName name="_ftnref1_50_23">'[3]Table 39_'!#REF!</definedName>
    <definedName name="_ftnref1_50_24" localSheetId="99">'[3]Table 39_'!#REF!</definedName>
    <definedName name="_ftnref1_50_24" localSheetId="0">'[4]Table 39_'!#REF!</definedName>
    <definedName name="_ftnref1_50_24">'[3]Table 39_'!#REF!</definedName>
    <definedName name="_ftnref1_50_27" localSheetId="99">'[5]Table 39_'!#REF!</definedName>
    <definedName name="_ftnref1_50_27" localSheetId="0">'[6]Table 39_'!#REF!</definedName>
    <definedName name="_ftnref1_50_27">'[5]Table 39_'!#REF!</definedName>
    <definedName name="_ftnref1_50_28" localSheetId="99">'[5]Table 39_'!#REF!</definedName>
    <definedName name="_ftnref1_50_28" localSheetId="0">'[6]Table 39_'!#REF!</definedName>
    <definedName name="_ftnref1_50_28">'[5]Table 39_'!#REF!</definedName>
    <definedName name="_ftnref1_50_4" localSheetId="99">'[3]Table 39_'!#REF!</definedName>
    <definedName name="_ftnref1_50_4" localSheetId="0">'[4]Table 39_'!#REF!</definedName>
    <definedName name="_ftnref1_50_4">'[3]Table 39_'!#REF!</definedName>
    <definedName name="_ftnref1_50_5" localSheetId="99">'[3]Table 39_'!#REF!</definedName>
    <definedName name="_ftnref1_50_5" localSheetId="0">'[4]Table 39_'!#REF!</definedName>
    <definedName name="_ftnref1_50_5">'[3]Table 39_'!#REF!</definedName>
    <definedName name="_ftnref1_50_9" localSheetId="99">'[5]Table 39_'!#REF!</definedName>
    <definedName name="_ftnref1_50_9" localSheetId="0">'[6]Table 39_'!#REF!</definedName>
    <definedName name="_ftnref1_50_9">'[5]Table 39_'!#REF!</definedName>
    <definedName name="_ftnref1_51" localSheetId="99">'[1]Table 39_'!#REF!</definedName>
    <definedName name="_ftnref1_51" localSheetId="0">'[2]Table 39_'!#REF!</definedName>
    <definedName name="_ftnref1_51">'[1]Table 39_'!#REF!</definedName>
    <definedName name="_ftnref1_51_10" localSheetId="99">'[3]Table 39_'!#REF!</definedName>
    <definedName name="_ftnref1_51_10" localSheetId="0">'[4]Table 39_'!#REF!</definedName>
    <definedName name="_ftnref1_51_10">'[3]Table 39_'!#REF!</definedName>
    <definedName name="_ftnref1_51_15" localSheetId="99">'[3]Table 39_'!#REF!</definedName>
    <definedName name="_ftnref1_51_15" localSheetId="0">'[4]Table 39_'!#REF!</definedName>
    <definedName name="_ftnref1_51_15">'[3]Table 39_'!#REF!</definedName>
    <definedName name="_ftnref1_51_18" localSheetId="99">'[3]Table 39_'!#REF!</definedName>
    <definedName name="_ftnref1_51_18" localSheetId="0">'[4]Table 39_'!#REF!</definedName>
    <definedName name="_ftnref1_51_18">'[3]Table 39_'!#REF!</definedName>
    <definedName name="_ftnref1_51_19" localSheetId="99">'[3]Table 39_'!#REF!</definedName>
    <definedName name="_ftnref1_51_19" localSheetId="0">'[4]Table 39_'!#REF!</definedName>
    <definedName name="_ftnref1_51_19">'[3]Table 39_'!#REF!</definedName>
    <definedName name="_ftnref1_51_20" localSheetId="99">'[3]Table 39_'!#REF!</definedName>
    <definedName name="_ftnref1_51_20" localSheetId="0">'[4]Table 39_'!#REF!</definedName>
    <definedName name="_ftnref1_51_20">'[3]Table 39_'!#REF!</definedName>
    <definedName name="_ftnref1_51_21" localSheetId="99">'[3]Table 39_'!#REF!</definedName>
    <definedName name="_ftnref1_51_21" localSheetId="0">'[4]Table 39_'!#REF!</definedName>
    <definedName name="_ftnref1_51_21">'[3]Table 39_'!#REF!</definedName>
    <definedName name="_ftnref1_51_23" localSheetId="99">'[3]Table 39_'!#REF!</definedName>
    <definedName name="_ftnref1_51_23" localSheetId="0">'[4]Table 39_'!#REF!</definedName>
    <definedName name="_ftnref1_51_23">'[3]Table 39_'!#REF!</definedName>
    <definedName name="_ftnref1_51_24" localSheetId="99">'[3]Table 39_'!#REF!</definedName>
    <definedName name="_ftnref1_51_24" localSheetId="0">'[4]Table 39_'!#REF!</definedName>
    <definedName name="_ftnref1_51_24">'[3]Table 39_'!#REF!</definedName>
    <definedName name="_ftnref1_51_4" localSheetId="99">'[3]Table 39_'!#REF!</definedName>
    <definedName name="_ftnref1_51_4" localSheetId="0">'[4]Table 39_'!#REF!</definedName>
    <definedName name="_ftnref1_51_4">'[3]Table 39_'!#REF!</definedName>
    <definedName name="_ftnref1_51_5" localSheetId="99">'[3]Table 39_'!#REF!</definedName>
    <definedName name="_ftnref1_51_5" localSheetId="0">'[4]Table 39_'!#REF!</definedName>
    <definedName name="_ftnref1_51_5">'[3]Table 39_'!#REF!</definedName>
    <definedName name="_h" localSheetId="99">'[3]Table 39_'!#REF!</definedName>
    <definedName name="_h" localSheetId="0">'[4]Table 39_'!#REF!</definedName>
    <definedName name="_h">'[3]Table 39_'!#REF!</definedName>
    <definedName name="A">#REF!</definedName>
    <definedName name="AccDigits">#REF!</definedName>
    <definedName name="AccDigitsForAssets">#REF!</definedName>
    <definedName name="AccDigitsForLiabilities">#REF!</definedName>
    <definedName name="AccDigitsForOffBalance">#REF!</definedName>
    <definedName name="AccDigitsForPL">#REF!</definedName>
    <definedName name="Accounting">[7]Parameters!$C$109:$C$112</definedName>
    <definedName name="Administrim_aktivesh">#REF!</definedName>
    <definedName name="afatet">'[8]Data Types'!$C$158:$C$159</definedName>
    <definedName name="Aktivitete_këshilluese">#REF!</definedName>
    <definedName name="Amortising_Schedule">#REF!</definedName>
    <definedName name="annex1">#N/A</definedName>
    <definedName name="annex2">#N/A</definedName>
    <definedName name="AP">'[9]Lists-Aux'!$D:$D</definedName>
    <definedName name="App">[10]Lists!$A$27:$A$29</definedName>
    <definedName name="AT">'[11]Lists-Aux'!$B:$B</definedName>
    <definedName name="AUD">#REF!</definedName>
    <definedName name="average_vol">'[12]Monte Carlo Simulation'!$K$22</definedName>
    <definedName name="average_week_1">'[12]Monte Carlo Simulation'!$K$15</definedName>
    <definedName name="average_week_2">'[12]Monte Carlo Simulation'!$K$16</definedName>
    <definedName name="average_week_3">'[12]Monte Carlo Simulation'!$K$17</definedName>
    <definedName name="average_week_4">'[12]Monte Carlo Simulation'!$K$18</definedName>
    <definedName name="average_week_52">'[12]Monte Carlo Simulation'!$K$19</definedName>
    <definedName name="avverage_week_1">'[12]Monte Carlo Simulation'!$K$15</definedName>
    <definedName name="Banka__2">#REF!</definedName>
    <definedName name="BankName">#REF!</definedName>
    <definedName name="BankType">[7]Parameters!$C$113:$C$115</definedName>
    <definedName name="BAS">'[9]Lists-Aux'!$A:$A</definedName>
    <definedName name="Basel">[13]Parameters!$C$32:$C$33</definedName>
    <definedName name="Basel12" localSheetId="43">#REF!</definedName>
    <definedName name="Basel12" localSheetId="44">#REF!</definedName>
    <definedName name="Basel12">#REF!</definedName>
    <definedName name="benny">#REF!</definedName>
    <definedName name="borrower_classification">#REF!</definedName>
    <definedName name="BranchName">#REF!</definedName>
    <definedName name="BT">'[9]Lists-Aux'!$E:$E</definedName>
    <definedName name="BusDayRule">#REF!</definedName>
    <definedName name="CAD">#REF!</definedName>
    <definedName name="Carlos" localSheetId="99">#REF!</definedName>
    <definedName name="Carlos" localSheetId="0">#REF!</definedName>
    <definedName name="Carlos">#REF!</definedName>
    <definedName name="CCROTC" localSheetId="43">#REF!</definedName>
    <definedName name="CCROTC" localSheetId="44">#REF!</definedName>
    <definedName name="CCROTC">#REF!</definedName>
    <definedName name="CCRSFT" localSheetId="43">#REF!</definedName>
    <definedName name="CCRSFT" localSheetId="44">#REF!</definedName>
    <definedName name="CCRSFT">#REF!</definedName>
    <definedName name="checkMFI">#REF!</definedName>
    <definedName name="checkNCB">#REF!</definedName>
    <definedName name="CHF">#REF!</definedName>
    <definedName name="class_after">'[14]Data Types'!$C$153:$C$159</definedName>
    <definedName name="class_of_instrument">[15]Sheet1!$B$9:$B$11</definedName>
    <definedName name="COF">'[11]Lists-Aux'!$G:$G</definedName>
    <definedName name="COI">'[9]Lists-Aux'!$H:$H</definedName>
    <definedName name="Collateral_no">#REF!</definedName>
    <definedName name="Collateral_type">#REF!</definedName>
    <definedName name="Compliance">#REF!</definedName>
    <definedName name="Counter">#REF!</definedName>
    <definedName name="Country_codes">[15]Sheet1!$E$2:$E$244</definedName>
    <definedName name="CP">'[9]Lists-Aux'!$I:$I</definedName>
    <definedName name="CQS">'[9]Lists-Aux'!$J:$J</definedName>
    <definedName name="Credit_destinaiton">#REF!</definedName>
    <definedName name="CT">'[9]Lists-Aux'!$K:$K</definedName>
    <definedName name="Currency_code">'[16]Data Types'!$B$72:$B$90</definedName>
    <definedName name="Currency_codes">[15]Sheet1!$H$2:$H$13</definedName>
    <definedName name="currency_list">#REF!</definedName>
    <definedName name="DatabasePath">[17]General!$F$13</definedName>
    <definedName name="DatabasePathe">[17]General!$F$13</definedName>
    <definedName name="Date">[18]Udhëzues!$B$9:$B$12</definedName>
    <definedName name="DBPATH">#REF!</definedName>
    <definedName name="Dëmtime_fizike_të_aktiveve">#REF!</definedName>
    <definedName name="Dështim_i_proceseve">#REF!</definedName>
    <definedName name="Destinacioni">'[8]Data Types'!$C$75:$C$78</definedName>
    <definedName name="Destinacioni_kredise">[19]Udhëzues!$A$66:$A$69</definedName>
    <definedName name="dfd" localSheetId="43">[7]Parameters!#REF!</definedName>
    <definedName name="dfd" localSheetId="44">[7]Parameters!#REF!</definedName>
    <definedName name="dfd">[7]Parameters!#REF!</definedName>
    <definedName name="DimensionsNames">[11]Dimensions!$B$2:$B$79</definedName>
    <definedName name="Diversiteti_dhe_diskriminimi">#REF!</definedName>
    <definedName name="dsa" localSheetId="99">#REF!</definedName>
    <definedName name="dsa" localSheetId="0">#REF!</definedName>
    <definedName name="dsa">#REF!</definedName>
    <definedName name="E_O">#REF!</definedName>
    <definedName name="Economic_sector">#REF!</definedName>
    <definedName name="edc">[20]Members!$D$3:E$2477</definedName>
    <definedName name="Efekti_Financiar">[21]Referencat!$B$57:$B$62</definedName>
    <definedName name="Ekzekutim_kolateral">#REF!</definedName>
    <definedName name="Ekzekutimi_shpërndarja_dhe_administrimi_i_proceseve">#REF!</definedName>
    <definedName name="elapsed">#REF!</definedName>
    <definedName name="Emetuesi">#REF!</definedName>
    <definedName name="ER">'[9]Lists-Aux'!$N:$N</definedName>
    <definedName name="executor">[18]Udhëzues!$B$26:$B$27</definedName>
    <definedName name="ExternalData">#REF!</definedName>
    <definedName name="F100Level">[17]General!#REF!</definedName>
    <definedName name="FACTOR">#REF!</definedName>
    <definedName name="Faktorë_të_jashtëm">#REF!</definedName>
    <definedName name="Faya">'[8]Data Types'!$C$136:$C$155</definedName>
    <definedName name="Faza">#REF!</definedName>
    <definedName name="Faza_dosjes">#REF!</definedName>
    <definedName name="fdsg" localSheetId="99">'[1]Table 39_'!#REF!</definedName>
    <definedName name="fdsg" localSheetId="0">'[2]Table 39_'!#REF!</definedName>
    <definedName name="fdsg">'[1]Table 39_'!#REF!</definedName>
    <definedName name="fgf" localSheetId="99">'[5]Table 39_'!#REF!</definedName>
    <definedName name="fgf" localSheetId="0">'[6]Table 39_'!#REF!</definedName>
    <definedName name="fgf">'[5]Table 39_'!#REF!</definedName>
    <definedName name="Financat_e_korporatave">#REF!</definedName>
    <definedName name="Financial_Effect">'[21]Referencat anglisht'!$B$47:$B$52</definedName>
    <definedName name="Forma">[15]Udhëzues!$A$79:$A$89</definedName>
    <definedName name="Forma_Rist">'[8]Data Types'!$C$96:$C$106</definedName>
    <definedName name="Forma_ristrukt">'[22]Data Types'!$C$92:$C$103</definedName>
    <definedName name="Forma_ristruktu">#REF!</definedName>
    <definedName name="Forma_ristrukturimit">[19]Udhëzues!$A$79:$A$89</definedName>
    <definedName name="Frequency">[10]Lists!$A$21:$A$25</definedName>
    <definedName name="GA">'[9]Lists-Aux'!$P:$P</definedName>
    <definedName name="Group">[7]Parameters!$C$93:$C$94</definedName>
    <definedName name="Group2">[23]Parameters!$C$42:$C$43</definedName>
    <definedName name="hhhhh" localSheetId="99">#REF!</definedName>
    <definedName name="hhhhh" localSheetId="0">#REF!</definedName>
    <definedName name="hhhhh">#REF!</definedName>
    <definedName name="ho" localSheetId="99">#REF!</definedName>
    <definedName name="ho" localSheetId="0">#REF!</definedName>
    <definedName name="ho">#REF!</definedName>
    <definedName name="IM">'[9]Lists-Aux'!$Q:$Q</definedName>
    <definedName name="initial_price">#REF!</definedName>
    <definedName name="Inst_clas">'[16]Data Types'!#REF!</definedName>
    <definedName name="Inst_type">'[16]Data Types'!#REF!</definedName>
    <definedName name="Instrument_type">[15]Sheet1!$B$2:$B$6</definedName>
    <definedName name="Instrumenti">#REF!</definedName>
    <definedName name="InstVol">[24]CapColFlr!#REF!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ssuer_sector">'[16]Data Types'!#REF!</definedName>
    <definedName name="JedenRadekPodSestavou" localSheetId="99">#REF!</definedName>
    <definedName name="JedenRadekPodSestavou" localSheetId="0">#REF!</definedName>
    <definedName name="JedenRadekPodSestavou">#REF!</definedName>
    <definedName name="JedenRadekPodSestavou_11" localSheetId="99">#REF!</definedName>
    <definedName name="JedenRadekPodSestavou_11" localSheetId="0">#REF!</definedName>
    <definedName name="JedenRadekPodSestavou_11">#REF!</definedName>
    <definedName name="JedenRadekPodSestavou_2" localSheetId="99">#REF!</definedName>
    <definedName name="JedenRadekPodSestavou_2" localSheetId="0">#REF!</definedName>
    <definedName name="JedenRadekPodSestavou_2">#REF!</definedName>
    <definedName name="JedenRadekPodSestavou_28" localSheetId="99">#REF!</definedName>
    <definedName name="JedenRadekPodSestavou_28" localSheetId="0">#REF!</definedName>
    <definedName name="JedenRadekPodSestavou_28">#REF!</definedName>
    <definedName name="JedenRadekVedleSestavy" localSheetId="99">#REF!</definedName>
    <definedName name="JedenRadekVedleSestavy" localSheetId="0">#REF!</definedName>
    <definedName name="JedenRadekVedleSestavy">#REF!</definedName>
    <definedName name="JedenRadekVedleSestavy_11" localSheetId="99">#REF!</definedName>
    <definedName name="JedenRadekVedleSestavy_11" localSheetId="0">#REF!</definedName>
    <definedName name="JedenRadekVedleSestavy_11">#REF!</definedName>
    <definedName name="JedenRadekVedleSestavy_2" localSheetId="99">#REF!</definedName>
    <definedName name="JedenRadekVedleSestavy_2" localSheetId="0">#REF!</definedName>
    <definedName name="JedenRadekVedleSestavy_2">#REF!</definedName>
    <definedName name="JedenRadekVedleSestavy_28" localSheetId="99">#REF!</definedName>
    <definedName name="JedenRadekVedleSestavy_28" localSheetId="0">#REF!</definedName>
    <definedName name="JedenRadekVedleSestavy_28">#REF!</definedName>
    <definedName name="junk">#REF!</definedName>
    <definedName name="Keste">#REF!</definedName>
    <definedName name="kk">'[25]List details'!$C$5:$C$8</definedName>
    <definedName name="kl">#REF!</definedName>
    <definedName name="Klas">#REF!</definedName>
    <definedName name="Klas_kredise_pas_ristrukt">[19]Udhëzues!$A$100:$A$104</definedName>
    <definedName name="Klas_pas">'[8]Data Types'!$C$116:$C$122</definedName>
    <definedName name="Klasa">'[26]Data Types'!$C$96:$C$99</definedName>
    <definedName name="Klasifik_kredimarresi">#REF!</definedName>
    <definedName name="Klasifik_perpara">#REF!</definedName>
    <definedName name="klasifikimi">[15]Udhëzues!$A$93:$A$97</definedName>
    <definedName name="Klasifikimi_kredise_perpara_ristrukturimit">[19]Udhëzues!$A$93:$A$97</definedName>
    <definedName name="klasifikimi_para">#REF!</definedName>
    <definedName name="Klasifikimi_pas">#REF!</definedName>
    <definedName name="Klasifikimi2">#REF!</definedName>
    <definedName name="Klientët_produktet_dhe_praktika_të_veprimtarive">#REF!</definedName>
    <definedName name="Kodi">#REF!</definedName>
    <definedName name="Kodi_i_produktit">#REF!</definedName>
    <definedName name="Kodi_Monedha">'[8]Data Types'!$B$361:$B$380</definedName>
    <definedName name="Kodi_Shteti">'[26]Data Types'!$B$132:$B$368</definedName>
    <definedName name="Kodi1">#REF!</definedName>
    <definedName name="Kodi2">#REF!</definedName>
    <definedName name="kredimarresi">[15]Udhëzues!$A$27:$A$31</definedName>
    <definedName name="Linje_Kredie">#REF!</definedName>
    <definedName name="Listimi_i_titujve_në_bursë" comment="I listuar" localSheetId="75">#REF!</definedName>
    <definedName name="Listimi_i_titujve_në_bursë" comment="I listuar" localSheetId="76">#REF!</definedName>
    <definedName name="Listimi_i_titujve_në_bursë" comment="I listuar" localSheetId="78">#REF!</definedName>
    <definedName name="Listimi_i_titujve_në_bursë" comment="I listuar" localSheetId="81">#REF!</definedName>
    <definedName name="Listimi_i_titujve_në_bursë" comment="I listuar" localSheetId="83">#REF!</definedName>
    <definedName name="Listimi_i_titujve_në_bursë" comment="I listuar" localSheetId="79">#REF!</definedName>
    <definedName name="Listimi_i_titujve_në_bursë" comment="I listuar" localSheetId="82">#REF!</definedName>
    <definedName name="Listimi_i_titujve_në_bursë" comment="I listuar" localSheetId="86">#REF!</definedName>
    <definedName name="Listimi_i_titujve_në_bursë" comment="I listuar" localSheetId="88">#REF!</definedName>
    <definedName name="Listimi_i_titujve_në_bursë" comment="I listuar" localSheetId="87">#REF!</definedName>
    <definedName name="Listimi_i_titujve_në_bursë" comment="I listuar" localSheetId="91">#REF!</definedName>
    <definedName name="Listimi_i_titujve_në_bursë" comment="I listuar" localSheetId="93">#REF!</definedName>
    <definedName name="Listimi_i_titujve_në_bursë" comment="I listuar" localSheetId="92">#REF!</definedName>
    <definedName name="Listimi_i_titujve_në_bursë" comment="I listuar" localSheetId="95">#REF!</definedName>
    <definedName name="Listimi_i_titujve_në_bursë" comment="I listuar" localSheetId="96">#REF!</definedName>
    <definedName name="Listimi_i_titujve_në_bursë" comment="I listuar" localSheetId="98">#REF!</definedName>
    <definedName name="Listimi_i_titujve_në_bursë" comment="I listuar" localSheetId="97">#REF!</definedName>
    <definedName name="Listimi_i_titujve_në_bursë" comment="I listuar">#REF!</definedName>
    <definedName name="ll">'[25]List details'!$C$5:$C$8</definedName>
    <definedName name="lloji">'[26]Data Types'!$C$35:$C$42</definedName>
    <definedName name="Lloji_inst">#REF!</definedName>
    <definedName name="Lloji_kol">#REF!</definedName>
    <definedName name="Lloji_produktit">#REF!</definedName>
    <definedName name="Lloji_produktit_perpara_ristrukturimit">[19]Udhëzues!$A$59:$A$62</definedName>
    <definedName name="Lloji_Produktit2">#REF!</definedName>
    <definedName name="Mangësitë_e_produktit">#REF!</definedName>
    <definedName name="Marrëdhëniet_me_punonjësit">#REF!</definedName>
    <definedName name="Mashtrimi_i_brendshëm">#REF!</definedName>
    <definedName name="Mashtrimi_i_jashtëm">#REF!</definedName>
    <definedName name="MaxOblastTabulky" localSheetId="99">#REF!</definedName>
    <definedName name="MaxOblastTabulky" localSheetId="0">#REF!</definedName>
    <definedName name="MaxOblastTabulky">#REF!</definedName>
    <definedName name="MaxOblastTabulky_11" localSheetId="99">#REF!</definedName>
    <definedName name="MaxOblastTabulky_11" localSheetId="0">#REF!</definedName>
    <definedName name="MaxOblastTabulky_11">#REF!</definedName>
    <definedName name="MaxOblastTabulky_2" localSheetId="99">#REF!</definedName>
    <definedName name="MaxOblastTabulky_2" localSheetId="0">#REF!</definedName>
    <definedName name="MaxOblastTabulky_2">#REF!</definedName>
    <definedName name="MaxOblastTabulky_28" localSheetId="99">#REF!</definedName>
    <definedName name="MaxOblastTabulky_28" localSheetId="0">#REF!</definedName>
    <definedName name="MaxOblastTabulky_28">#REF!</definedName>
    <definedName name="MC">'[11]Lists-Aux'!$C:$C</definedName>
    <definedName name="mean">#REF!</definedName>
    <definedName name="Members">[11]Members!$D$3:E$2992</definedName>
    <definedName name="Menaxhimi_i_llogarive_të_klientëve">#REF!</definedName>
    <definedName name="Mjedis_i_sigurt">#REF!</definedName>
    <definedName name="monedha">[15]Udhëzues!$A$53:$A$56</definedName>
    <definedName name="Monedha1">'[8]Data Types'!#REF!</definedName>
    <definedName name="Monitorimi_dhe_raportimi">#REF!</definedName>
    <definedName name="Ndërmjetësim_me_pakicë">#REF!</definedName>
    <definedName name="Ndërprerja_e_aktivitetit_dhe_dështimi_i_sistemeve">#REF!</definedName>
    <definedName name="Ngjarje_katastrofike_dhe_të_tjera">#REF!</definedName>
    <definedName name="Nisja_Rist">'[8]Data Types'!$C$81:$C$82</definedName>
    <definedName name="Njerëzit_punonjësit">#REF!</definedName>
    <definedName name="Njohja_ekzekutimi_dhe_mirëmbajtja_e_transaksioneve">#REF!</definedName>
    <definedName name="No_install">'[14]Data Types'!$C$119:$C$129</definedName>
    <definedName name="no_of_simulations">'[12]Monte Carlo Simulation'!$C$4</definedName>
    <definedName name="Norma">#REF!</definedName>
    <definedName name="Norma_int">#REF!</definedName>
    <definedName name="Nr_Kesteve">'[8]Data Types'!$C$84:$C$94</definedName>
    <definedName name="Nr_kol">#REF!</definedName>
    <definedName name="Nr_prod">'[8]Data Types'!$C$176:$C$182</definedName>
    <definedName name="Nr_produktit">#REF!</definedName>
    <definedName name="OblastDat2" localSheetId="99">#REF!</definedName>
    <definedName name="OblastDat2" localSheetId="0">#REF!</definedName>
    <definedName name="OblastDat2">#REF!</definedName>
    <definedName name="OblastDat2_11" localSheetId="99">#REF!</definedName>
    <definedName name="OblastDat2_11" localSheetId="0">#REF!</definedName>
    <definedName name="OblastDat2_11">#REF!</definedName>
    <definedName name="OblastDat2_2" localSheetId="99">#REF!</definedName>
    <definedName name="OblastDat2_2" localSheetId="0">#REF!</definedName>
    <definedName name="OblastDat2_2">#REF!</definedName>
    <definedName name="OblastDat2_28" localSheetId="99">#REF!</definedName>
    <definedName name="OblastDat2_28" localSheetId="0">#REF!</definedName>
    <definedName name="OblastDat2_28">#REF!</definedName>
    <definedName name="OblastDat2_29">#REF!</definedName>
    <definedName name="OblastNadpisuRadku" localSheetId="99">#REF!</definedName>
    <definedName name="OblastNadpisuRadku" localSheetId="0">#REF!</definedName>
    <definedName name="OblastNadpisuRadku">#REF!</definedName>
    <definedName name="OblastNadpisuRadku_11" localSheetId="99">#REF!</definedName>
    <definedName name="OblastNadpisuRadku_11" localSheetId="0">#REF!</definedName>
    <definedName name="OblastNadpisuRadku_11">#REF!</definedName>
    <definedName name="OblastNadpisuRadku_2" localSheetId="99">#REF!</definedName>
    <definedName name="OblastNadpisuRadku_2" localSheetId="0">#REF!</definedName>
    <definedName name="OblastNadpisuRadku_2">#REF!</definedName>
    <definedName name="OblastNadpisuRadku_28" localSheetId="99">#REF!</definedName>
    <definedName name="OblastNadpisuRadku_28" localSheetId="0">#REF!</definedName>
    <definedName name="OblastNadpisuRadku_28">#REF!</definedName>
    <definedName name="OblastNadpisuSloupcu" localSheetId="99">#REF!</definedName>
    <definedName name="OblastNadpisuSloupcu" localSheetId="0">#REF!</definedName>
    <definedName name="OblastNadpisuSloupcu">#REF!</definedName>
    <definedName name="OblastNadpisuSloupcu_11" localSheetId="99">#REF!</definedName>
    <definedName name="OblastNadpisuSloupcu_11" localSheetId="0">#REF!</definedName>
    <definedName name="OblastNadpisuSloupcu_11">#REF!</definedName>
    <definedName name="OblastNadpisuSloupcu_2" localSheetId="99">#REF!</definedName>
    <definedName name="OblastNadpisuSloupcu_2" localSheetId="0">#REF!</definedName>
    <definedName name="OblastNadpisuSloupcu_2">#REF!</definedName>
    <definedName name="OblastNadpisuSloupcu_28" localSheetId="99">#REF!</definedName>
    <definedName name="OblastNadpisuSloupcu_28" localSheetId="0">#REF!</definedName>
    <definedName name="OblastNadpisuSloupcu_28">#REF!</definedName>
    <definedName name="Obligacione_dhe_dëftesa" localSheetId="75">'[27]F8.1'!#REF!</definedName>
    <definedName name="Obligacione_dhe_dëftesa" localSheetId="76">'[27]F8.1'!#REF!</definedName>
    <definedName name="Obligacione_dhe_dëftesa" localSheetId="78">'[27]F8.1'!#REF!</definedName>
    <definedName name="Obligacione_dhe_dëftesa" localSheetId="81">'[27]F8.1'!#REF!</definedName>
    <definedName name="Obligacione_dhe_dëftesa" localSheetId="83">'[27]F8.1'!#REF!</definedName>
    <definedName name="Obligacione_dhe_dëftesa" localSheetId="79">'[27]F8.1'!#REF!</definedName>
    <definedName name="Obligacione_dhe_dëftesa" localSheetId="82">'[27]F8.1'!#REF!</definedName>
    <definedName name="Obligacione_dhe_dëftesa" localSheetId="86">'[27]F8.1'!#REF!</definedName>
    <definedName name="Obligacione_dhe_dëftesa" localSheetId="88">'[27]F8.1'!#REF!</definedName>
    <definedName name="Obligacione_dhe_dëftesa" localSheetId="87">'[27]F8.1'!#REF!</definedName>
    <definedName name="Obligacione_dhe_dëftesa" localSheetId="91">'[27]F8.1'!#REF!</definedName>
    <definedName name="Obligacione_dhe_dëftesa" localSheetId="93">'[27]F8.1'!#REF!</definedName>
    <definedName name="Obligacione_dhe_dëftesa" localSheetId="92">'[27]F8.1'!#REF!</definedName>
    <definedName name="Obligacione_dhe_dëftesa" localSheetId="95">'[27]F8.1'!#REF!</definedName>
    <definedName name="Obligacione_dhe_dëftesa" localSheetId="96">'[27]F8.1'!#REF!</definedName>
    <definedName name="Obligacione_dhe_dëftesa" localSheetId="98">'[27]F8.1'!#REF!</definedName>
    <definedName name="Obligacione_dhe_dëftesa" localSheetId="97">'[27]F8.1'!#REF!</definedName>
    <definedName name="Obligacione_dhe_dëftesa">'[27]F8.1'!#REF!</definedName>
    <definedName name="OpRisk" localSheetId="43">#REF!</definedName>
    <definedName name="OpRisk" localSheetId="44">#REF!</definedName>
    <definedName name="OpRisk">#REF!</definedName>
    <definedName name="output">#REF!</definedName>
    <definedName name="Pagesat_dhe_shlyerjet">#REF!</definedName>
    <definedName name="Palët_e_treta_tregtare">#REF!</definedName>
    <definedName name="PCT">'[9]Lists-Aux'!$U:$U</definedName>
    <definedName name="pd">#REF!</definedName>
    <definedName name="Pershkrimi">#REF!</definedName>
    <definedName name="Pershkrimi1">#REF!</definedName>
    <definedName name="Pershkrimi11">#REF!</definedName>
    <definedName name="Pershkrimi2">#REF!</definedName>
    <definedName name="Pershkrimi3">#REF!</definedName>
    <definedName name="Përshtatshmëria_publikimi_dhe_mirëbesimi">#REF!</definedName>
    <definedName name="PI">'[9]Lists-Aux'!$V:$V</definedName>
    <definedName name="PL">'[9]Lists-Aux'!$W:$W</definedName>
    <definedName name="PR">'[9]Lists-Aux'!$X:$X</definedName>
    <definedName name="Praktika_të_papërshtatshme_biznesi_dhe_tregu">#REF!</definedName>
    <definedName name="Praktikat_e_punësimit_dhe_të_sigurisë_në_punë">#REF!</definedName>
    <definedName name="Prduct_type">#REF!</definedName>
    <definedName name="_xlnm.Print_Area" localSheetId="74">F1_TOT!$A$6:$P$81</definedName>
    <definedName name="_xlnm.Print_Area" localSheetId="43">'F2 '!$B$2:$I$21</definedName>
    <definedName name="_xlnm.Print_Area" localSheetId="50">'F2 LCR TOTAL'!$A$8:$J$112</definedName>
    <definedName name="_xlnm.Print_Area" localSheetId="44">'F3 '!$B$2:$E$38</definedName>
    <definedName name="_xlnm.Print_Area" localSheetId="89">F4_TOT!$A$6:$N$44</definedName>
    <definedName name="Print_Area_MI" localSheetId="99">#REF!</definedName>
    <definedName name="Print_Area_MI" localSheetId="0">#REF!</definedName>
    <definedName name="Print_Area_MI">#REF!</definedName>
    <definedName name="Print_Area_MI_11" localSheetId="99">#REF!</definedName>
    <definedName name="Print_Area_MI_11" localSheetId="0">#REF!</definedName>
    <definedName name="Print_Area_MI_11">#REF!</definedName>
    <definedName name="Print_Area_MI_2" localSheetId="99">#REF!</definedName>
    <definedName name="Print_Area_MI_2" localSheetId="0">#REF!</definedName>
    <definedName name="Print_Area_MI_2">#REF!</definedName>
    <definedName name="Print_Area_MI_28" localSheetId="99">#REF!</definedName>
    <definedName name="Print_Area_MI_28" localSheetId="0">#REF!</definedName>
    <definedName name="Print_Area_MI_28">#REF!</definedName>
    <definedName name="_xlnm.Print_Titles" localSheetId="74">F1_TOT!$A:$C,F1_TOT!$7:$11</definedName>
    <definedName name="_xlnm.Print_Titles" localSheetId="43">'F2 '!$4:$6</definedName>
    <definedName name="_xlnm.Print_Titles" localSheetId="50">'F2 LCR TOTAL'!$13:$15</definedName>
    <definedName name="_xlnm.Print_Titles" localSheetId="84">F3_TOT!$7:$11</definedName>
    <definedName name="Print_Titles_MI" localSheetId="99">#REF!</definedName>
    <definedName name="Print_Titles_MI" localSheetId="0">#REF!</definedName>
    <definedName name="Print_Titles_MI">#REF!</definedName>
    <definedName name="Print_Titles_MI_11" localSheetId="99">#REF!</definedName>
    <definedName name="Print_Titles_MI_11" localSheetId="0">#REF!</definedName>
    <definedName name="Print_Titles_MI_11">#REF!</definedName>
    <definedName name="Print_Titles_MI_2" localSheetId="99">#REF!</definedName>
    <definedName name="Print_Titles_MI_2" localSheetId="0">#REF!</definedName>
    <definedName name="Print_Titles_MI_2">#REF!</definedName>
    <definedName name="Print_Titles_MI_28" localSheetId="99">#REF!</definedName>
    <definedName name="Print_Titles_MI_28" localSheetId="0">#REF!</definedName>
    <definedName name="Print_Titles_MI_28">#REF!</definedName>
    <definedName name="procesi">[15]Udhëzues!$A$72:$A$73</definedName>
    <definedName name="Procesi_ristrukturimit_nisur_nga">[19]Udhëzues!$A$72:$A$73</definedName>
    <definedName name="Prod_desc_2">'[28]Data Types'!$C$20:$C$28</definedName>
    <definedName name="Prod_descript">'[29]Data Types'!$C$9:$C$19</definedName>
    <definedName name="Prod_descript2">'[16]Data Types'!$C$21:$C$29</definedName>
    <definedName name="Prod_description_1">'[28]Data Types'!$C$9:$C$19</definedName>
    <definedName name="Product_no">#REF!</definedName>
    <definedName name="Produkti">#REF!</definedName>
    <definedName name="produkti_para">[15]Udhëzues!$A$59:$A$62</definedName>
    <definedName name="Regjistrimi_i_klientëve_dhe_dokumentimi">#REF!</definedName>
    <definedName name="ReportDate">[17]General!$F$9</definedName>
    <definedName name="ReportedBy">[17]General!$F$11</definedName>
    <definedName name="residence">[15]Sheet1!$B$27:$B$28</definedName>
    <definedName name="Residence1">'[16]Data Types'!$C$64:$C$65</definedName>
    <definedName name="Restruct_form">'[14]Data Types'!$C$132:$C$143</definedName>
    <definedName name="ReturnRequired">#REF!</definedName>
    <definedName name="Rezidenca">'[26]Data Types'!$C$102:$C$103</definedName>
    <definedName name="rfgf" localSheetId="99">'[1]Table 39_'!#REF!</definedName>
    <definedName name="rfgf" localSheetId="0">'[2]Table 39_'!#REF!</definedName>
    <definedName name="rfgf">'[1]Table 39_'!#REF!</definedName>
    <definedName name="ROUND">#REF!</definedName>
    <definedName name="RP">'[9]Lists-Aux'!$Z:$Z</definedName>
    <definedName name="rrr">[20]Members!$D$3:E$2477</definedName>
    <definedName name="RSP">'[9]Lists-Aux'!$AA:$AA</definedName>
    <definedName name="RT">'[9]Lists-Aux'!$AB:$AB</definedName>
    <definedName name="RTT">'[9]Lists-Aux'!$AC:$AC</definedName>
    <definedName name="runs">#REF!</definedName>
    <definedName name="sbenny">#REF!</definedName>
    <definedName name="sdf">'[30]Data Types'!$C$146:$C$152</definedName>
    <definedName name="sector_of_the_issuer">[15]Sheet1!$B$14:$B$24</definedName>
    <definedName name="Sektori">'[8]Data Types'!$C$50:$C$66</definedName>
    <definedName name="Sektori_ekonomise">[19]Udhëzues!$A$34:$A$50</definedName>
    <definedName name="Sektori_emetues">'[26]Data Types'!$C$75:$C$90</definedName>
    <definedName name="Sektori2">#REF!</definedName>
    <definedName name="Seleksionimi_sponsorizimi_financimi_dhe_ekspozimi">#REF!</definedName>
    <definedName name="Shërbime_si_agjent">#REF!</definedName>
    <definedName name="Sherbimi">'[8]Data Types'!$C$131:$C$133</definedName>
    <definedName name="Shitësit_dhe_furnitorët">#REF!</definedName>
    <definedName name="Shteti">#REF!</definedName>
    <definedName name="sigma">#REF!</definedName>
    <definedName name="Siguria_e_sistemit__mashtrim_i_jashtëm">#REF!</definedName>
    <definedName name="Siguria_e_sistemit_mashtrim_i_jashtëm">#REF!</definedName>
    <definedName name="Sisteme">#REF!</definedName>
    <definedName name="Sisteme_IT">#REF!</definedName>
    <definedName name="Sistemet">#REF!</definedName>
    <definedName name="Sqarime">#REF!</definedName>
    <definedName name="ST">'[9]Lists-Aux'!$AD:$AD</definedName>
    <definedName name="starttime">#REF!</definedName>
    <definedName name="Status">'[29]Data Types'!#REF!</definedName>
    <definedName name="Statusi">[15]Udhëzues!$A$23:$A$24</definedName>
    <definedName name="Statusi_ekzekutimit">[18]Udhëzues!$B$19:$B$22</definedName>
    <definedName name="Statusi_exekutimit">#REF!</definedName>
    <definedName name="Statusi_Kredise">#REF!</definedName>
    <definedName name="Statusi2">'[8]Data Types'!$C$125:$C$128</definedName>
    <definedName name="stoptime">#REF!</definedName>
    <definedName name="Subjekti">'[8]Data Types'!$C$44:$C$48</definedName>
    <definedName name="Subjekti_Kredimarres">#REF!</definedName>
    <definedName name="Subjekti2">#REF!</definedName>
    <definedName name="TA">'[11]Lists-Aux'!$AE:$AE</definedName>
    <definedName name="TBData">#REF!</definedName>
    <definedName name="TD">'[9]Lists-Aux'!$AI:$AI</definedName>
    <definedName name="TI">'[9]Lists-Aux'!$AF:$AF</definedName>
    <definedName name="TRL">#REF!</definedName>
    <definedName name="Types_of_int_rate">[15]Sheet1!$H$16:$H$17</definedName>
    <definedName name="UE">'[8]Data Types'!$C$169:$C$173</definedName>
    <definedName name="UES">'[9]Lists-Aux'!$AG:$AG</definedName>
    <definedName name="Unit">[31]BalanceSheet!$K$5</definedName>
    <definedName name="Urdhri">#REF!</definedName>
    <definedName name="USD">#REF!</definedName>
    <definedName name="Valid1" localSheetId="99">#REF!</definedName>
    <definedName name="Valid1" localSheetId="0">#REF!</definedName>
    <definedName name="Valid1">#REF!</definedName>
    <definedName name="Valid2" localSheetId="99">#REF!</definedName>
    <definedName name="Valid2" localSheetId="0">#REF!</definedName>
    <definedName name="Valid2">#REF!</definedName>
    <definedName name="Valid3" localSheetId="99">#REF!</definedName>
    <definedName name="Valid3" localSheetId="0">#REF!</definedName>
    <definedName name="Valid3">#REF!</definedName>
    <definedName name="Valid4" localSheetId="99">#REF!</definedName>
    <definedName name="Valid4" localSheetId="0">#REF!</definedName>
    <definedName name="Valid4">#REF!</definedName>
    <definedName name="Valid5" localSheetId="99">#REF!</definedName>
    <definedName name="Valid5" localSheetId="0">#REF!</definedName>
    <definedName name="Valid5">#REF!</definedName>
    <definedName name="Veprime_me_thesarin">#REF!</definedName>
    <definedName name="Veprime_të_paautorizuara">#REF!</definedName>
    <definedName name="Veprimtari_bankare_e_financiare">#REF!</definedName>
    <definedName name="Veprimtari_bankare_me_pakicë__retail">#REF!</definedName>
    <definedName name="Veprimtari_bankare_me_pakicë_retail">#REF!</definedName>
    <definedName name="version">[24]Graph!$J$2:$J$3</definedName>
    <definedName name="Vjedhje_dhe_mashtrim__i_brendshëm">#REF!</definedName>
    <definedName name="Vjedhje_dhe_mashtrim__i_jashtëm">#REF!</definedName>
    <definedName name="Vjedhje_dhe_mashtrim_i_brendshëm">#REF!</definedName>
    <definedName name="Vjedhje_dhe_mashtrim_i_jashtëm">#REF!</definedName>
    <definedName name="vol">'[12]Monte Carlo Simulation'!$H$21</definedName>
    <definedName name="week_1">'[12]Monte Carlo Simulation'!$H$15</definedName>
    <definedName name="week_2">'[12]Monte Carlo Simulation'!$H$16</definedName>
    <definedName name="week_3">'[12]Monte Carlo Simulation'!$H$17</definedName>
    <definedName name="week_4">'[12]Monte Carlo Simulation'!$H$18</definedName>
    <definedName name="week_52">'[12]Monte Carlo Simulation'!$H$19</definedName>
    <definedName name="wewew" localSheetId="99">#REF!</definedName>
    <definedName name="wewew" localSheetId="0">#REF!</definedName>
    <definedName name="wewew">#REF!</definedName>
    <definedName name="XBRL">[10]Lists!$A$17:$A$19</definedName>
    <definedName name="XX">[9]Dimensions!$B$2:$B$78</definedName>
    <definedName name="YesNo">[7]Parameters!$C$90:$C$91</definedName>
    <definedName name="YesNoBasel2" localSheetId="43">[7]Parameters!#REF!</definedName>
    <definedName name="YesNoBasel2" localSheetId="44">[7]Parameters!#REF!</definedName>
    <definedName name="YesNoBasel2">[7]Parameters!#REF!</definedName>
    <definedName name="YesNoNA" localSheetId="43">#REF!</definedName>
    <definedName name="YesNoNA" localSheetId="44">#REF!</definedName>
    <definedName name="YesNoNA">#REF!</definedName>
    <definedName name="zxasdafsds" localSheetId="99">#REF!</definedName>
    <definedName name="zxasdafsds" localSheetId="0">#REF!</definedName>
    <definedName name="zxasdafsds">#REF!</definedName>
  </definedNames>
  <calcPr calcId="152511"/>
</workbook>
</file>

<file path=xl/calcChain.xml><?xml version="1.0" encoding="utf-8"?>
<calcChain xmlns="http://schemas.openxmlformats.org/spreadsheetml/2006/main">
  <c r="J12" i="115" l="1"/>
  <c r="J11" i="115"/>
  <c r="E20" i="114" l="1"/>
  <c r="E19" i="114"/>
  <c r="E18" i="114"/>
  <c r="E17" i="114"/>
  <c r="E16" i="114"/>
  <c r="E15" i="114" s="1"/>
  <c r="F15" i="114" s="1"/>
  <c r="D15" i="114"/>
  <c r="C15" i="114"/>
  <c r="E14" i="114"/>
  <c r="E13" i="114"/>
  <c r="E9" i="114" s="1"/>
  <c r="F9" i="114" s="1"/>
  <c r="E12" i="114"/>
  <c r="E11" i="114"/>
  <c r="E10" i="114"/>
  <c r="D9" i="114"/>
  <c r="C9" i="114"/>
  <c r="I21" i="111"/>
  <c r="J12" i="111"/>
  <c r="I12" i="111"/>
  <c r="G12" i="111"/>
  <c r="F12" i="111"/>
  <c r="E12" i="111"/>
  <c r="D12" i="111"/>
  <c r="C12" i="111"/>
  <c r="N15" i="110"/>
  <c r="N14" i="110"/>
  <c r="G12" i="110"/>
  <c r="F12" i="110"/>
  <c r="E12" i="110"/>
  <c r="D12" i="110"/>
  <c r="I19" i="109"/>
  <c r="I17" i="109"/>
  <c r="I12" i="109"/>
  <c r="D12" i="109"/>
  <c r="C12" i="109"/>
  <c r="I11" i="109"/>
  <c r="J11" i="109" s="1"/>
  <c r="I52" i="108"/>
  <c r="I49" i="108"/>
  <c r="I48" i="108"/>
  <c r="I46" i="108"/>
  <c r="I45" i="108"/>
  <c r="I44" i="108"/>
  <c r="I43" i="108"/>
  <c r="I42" i="108"/>
  <c r="I41" i="108"/>
  <c r="I40" i="108"/>
  <c r="I39" i="108"/>
  <c r="I12" i="108"/>
  <c r="I52" i="107"/>
  <c r="I46" i="107"/>
  <c r="I45" i="107"/>
  <c r="I44" i="107"/>
  <c r="I43" i="107"/>
  <c r="I42" i="107"/>
  <c r="I41" i="107"/>
  <c r="I39" i="107" s="1"/>
  <c r="I38" i="107" s="1"/>
  <c r="I11" i="107" s="1"/>
  <c r="J11" i="107" s="1"/>
  <c r="I40" i="107"/>
  <c r="I12" i="107"/>
  <c r="I52" i="106"/>
  <c r="I46" i="106"/>
  <c r="I45" i="106"/>
  <c r="I44" i="106"/>
  <c r="I43" i="106"/>
  <c r="I42" i="106"/>
  <c r="I41" i="106"/>
  <c r="I40" i="106"/>
  <c r="I39" i="106"/>
  <c r="I38" i="106"/>
  <c r="I12" i="106"/>
  <c r="I11" i="106"/>
  <c r="J11" i="106" s="1"/>
  <c r="I52" i="105"/>
  <c r="I46" i="105"/>
  <c r="I45" i="105"/>
  <c r="I44" i="105"/>
  <c r="I43" i="105"/>
  <c r="I42" i="105"/>
  <c r="I41" i="105"/>
  <c r="I40" i="105"/>
  <c r="I39" i="105"/>
  <c r="I38" i="105"/>
  <c r="I12" i="105"/>
  <c r="I11" i="105"/>
  <c r="J11" i="105" s="1"/>
  <c r="I52" i="104"/>
  <c r="I46" i="104"/>
  <c r="I45" i="104"/>
  <c r="I44" i="104"/>
  <c r="I43" i="104"/>
  <c r="I42" i="104"/>
  <c r="I41" i="104"/>
  <c r="I39" i="104" s="1"/>
  <c r="I38" i="104" s="1"/>
  <c r="I11" i="104" s="1"/>
  <c r="J11" i="104" s="1"/>
  <c r="I40" i="104"/>
  <c r="I12" i="104"/>
  <c r="N12" i="110" l="1"/>
  <c r="O12" i="110" s="1"/>
  <c r="I38" i="108"/>
  <c r="I11" i="108" s="1"/>
  <c r="J11" i="108" s="1"/>
  <c r="F54" i="103"/>
  <c r="D54" i="103"/>
  <c r="F53" i="103"/>
  <c r="D53" i="103"/>
  <c r="F52" i="103"/>
  <c r="D52" i="103"/>
  <c r="F51" i="103"/>
  <c r="D51" i="103"/>
  <c r="F50" i="103"/>
  <c r="D50" i="103"/>
  <c r="F49" i="103"/>
  <c r="D49" i="103"/>
  <c r="D48" i="103"/>
  <c r="F47" i="103"/>
  <c r="D47" i="103"/>
  <c r="D46" i="103"/>
  <c r="D45" i="103"/>
  <c r="E44" i="103"/>
  <c r="D44" i="103"/>
  <c r="E43" i="103"/>
  <c r="D43" i="103"/>
  <c r="E42" i="103"/>
  <c r="D42" i="103"/>
  <c r="E41" i="103"/>
  <c r="D41" i="103"/>
  <c r="D40" i="103"/>
  <c r="E39" i="103"/>
  <c r="D39" i="103"/>
  <c r="D38" i="103"/>
  <c r="D37" i="103"/>
  <c r="D36" i="103"/>
  <c r="D28" i="103"/>
  <c r="F27" i="103"/>
  <c r="D27" i="103"/>
  <c r="D26" i="103"/>
  <c r="F25" i="103"/>
  <c r="D25" i="103"/>
  <c r="F24" i="103"/>
  <c r="D24" i="103"/>
  <c r="D23" i="103"/>
  <c r="D22" i="103"/>
  <c r="F21" i="103"/>
  <c r="D21" i="103"/>
  <c r="D20" i="103"/>
  <c r="E19" i="103"/>
  <c r="D19" i="103"/>
  <c r="D18" i="103"/>
  <c r="E17" i="103"/>
  <c r="D17" i="103"/>
  <c r="D16" i="103"/>
  <c r="E15" i="103"/>
  <c r="D15" i="103"/>
  <c r="D14" i="103"/>
  <c r="D13" i="103"/>
  <c r="D12" i="103"/>
  <c r="D11" i="103"/>
  <c r="D10" i="103"/>
  <c r="F54" i="102"/>
  <c r="D54" i="102"/>
  <c r="F53" i="102"/>
  <c r="D53" i="102"/>
  <c r="F52" i="102"/>
  <c r="D52" i="102"/>
  <c r="F51" i="102"/>
  <c r="D51" i="102"/>
  <c r="F50" i="102"/>
  <c r="D50" i="102"/>
  <c r="F49" i="102"/>
  <c r="D49" i="102"/>
  <c r="D48" i="102"/>
  <c r="F47" i="102"/>
  <c r="D47" i="102"/>
  <c r="D46" i="102"/>
  <c r="D45" i="102"/>
  <c r="E44" i="102"/>
  <c r="D44" i="102"/>
  <c r="E43" i="102"/>
  <c r="D43" i="102"/>
  <c r="E42" i="102"/>
  <c r="D42" i="102"/>
  <c r="E41" i="102"/>
  <c r="D41" i="102"/>
  <c r="D40" i="102"/>
  <c r="D39" i="102"/>
  <c r="E38" i="102"/>
  <c r="D38" i="102"/>
  <c r="D37" i="102"/>
  <c r="D36" i="102"/>
  <c r="F28" i="102"/>
  <c r="D28" i="102"/>
  <c r="F27" i="102"/>
  <c r="D27" i="102"/>
  <c r="D26" i="102"/>
  <c r="F25" i="102"/>
  <c r="D25" i="102"/>
  <c r="F24" i="102"/>
  <c r="D24" i="102"/>
  <c r="D23" i="102"/>
  <c r="D22" i="102"/>
  <c r="D21" i="102"/>
  <c r="D20" i="102"/>
  <c r="D19" i="102"/>
  <c r="D18" i="102"/>
  <c r="E17" i="102"/>
  <c r="D17" i="102"/>
  <c r="E16" i="102"/>
  <c r="D16" i="102"/>
  <c r="E15" i="102"/>
  <c r="D15" i="102"/>
  <c r="D14" i="102"/>
  <c r="D13" i="102"/>
  <c r="D12" i="102"/>
  <c r="D11" i="102"/>
  <c r="D10" i="102"/>
  <c r="F54" i="101"/>
  <c r="D54" i="101"/>
  <c r="F53" i="101"/>
  <c r="D53" i="101"/>
  <c r="F52" i="101"/>
  <c r="D52" i="101"/>
  <c r="F51" i="101"/>
  <c r="D51" i="101"/>
  <c r="F50" i="101"/>
  <c r="D50" i="101"/>
  <c r="F49" i="101"/>
  <c r="D49" i="101"/>
  <c r="F48" i="101"/>
  <c r="D48" i="101"/>
  <c r="F47" i="101"/>
  <c r="D47" i="101"/>
  <c r="D46" i="101"/>
  <c r="E45" i="101"/>
  <c r="D45" i="101"/>
  <c r="E44" i="101"/>
  <c r="D44" i="101"/>
  <c r="E43" i="101"/>
  <c r="D43" i="101"/>
  <c r="D42" i="101"/>
  <c r="E41" i="101"/>
  <c r="D41" i="101"/>
  <c r="D40" i="101"/>
  <c r="D39" i="101"/>
  <c r="D38" i="101"/>
  <c r="E37" i="101"/>
  <c r="D37" i="101"/>
  <c r="D36" i="101"/>
  <c r="F28" i="101"/>
  <c r="D28" i="101"/>
  <c r="F27" i="101"/>
  <c r="D27" i="101"/>
  <c r="D26" i="101"/>
  <c r="F25" i="101"/>
  <c r="D25" i="101"/>
  <c r="F24" i="101"/>
  <c r="D24" i="101"/>
  <c r="F23" i="101"/>
  <c r="D23" i="101"/>
  <c r="F22" i="101"/>
  <c r="D22" i="101"/>
  <c r="D21" i="101"/>
  <c r="D20" i="101"/>
  <c r="E19" i="101"/>
  <c r="D19" i="101"/>
  <c r="D18" i="101"/>
  <c r="E17" i="101"/>
  <c r="D17" i="101"/>
  <c r="E16" i="101"/>
  <c r="D16" i="101"/>
  <c r="E15" i="101"/>
  <c r="D15" i="101"/>
  <c r="D14" i="101"/>
  <c r="D13" i="101"/>
  <c r="D12" i="101"/>
  <c r="D11" i="101"/>
  <c r="D10" i="101"/>
  <c r="F54" i="100"/>
  <c r="D54" i="100"/>
  <c r="F53" i="100"/>
  <c r="D53" i="100"/>
  <c r="F52" i="100"/>
  <c r="D52" i="100"/>
  <c r="F51" i="100"/>
  <c r="D51" i="100"/>
  <c r="F50" i="100"/>
  <c r="D50" i="100"/>
  <c r="F49" i="100"/>
  <c r="D49" i="100"/>
  <c r="F48" i="100"/>
  <c r="D48" i="100"/>
  <c r="F47" i="100"/>
  <c r="D47" i="100"/>
  <c r="D46" i="100"/>
  <c r="D45" i="100"/>
  <c r="E44" i="100"/>
  <c r="D44" i="100"/>
  <c r="E43" i="100"/>
  <c r="D43" i="100"/>
  <c r="E42" i="100"/>
  <c r="D42" i="100"/>
  <c r="E41" i="100"/>
  <c r="D41" i="100"/>
  <c r="E40" i="100"/>
  <c r="D40" i="100"/>
  <c r="D39" i="100"/>
  <c r="D38" i="100"/>
  <c r="E37" i="100"/>
  <c r="D37" i="100"/>
  <c r="D36" i="100"/>
  <c r="D28" i="100"/>
  <c r="F27" i="100"/>
  <c r="D27" i="100"/>
  <c r="D26" i="100"/>
  <c r="F25" i="100"/>
  <c r="D25" i="100"/>
  <c r="F24" i="100"/>
  <c r="D24" i="100"/>
  <c r="D23" i="100"/>
  <c r="F22" i="100"/>
  <c r="D22" i="100"/>
  <c r="D21" i="100"/>
  <c r="D20" i="100"/>
  <c r="D19" i="100"/>
  <c r="E18" i="100"/>
  <c r="D18" i="100"/>
  <c r="E17" i="100"/>
  <c r="D17" i="100"/>
  <c r="D16" i="100"/>
  <c r="E15" i="100"/>
  <c r="D15" i="100"/>
  <c r="D14" i="100"/>
  <c r="E13" i="100"/>
  <c r="D13" i="100"/>
  <c r="D12" i="100"/>
  <c r="D11" i="100"/>
  <c r="D10" i="100"/>
  <c r="F54" i="99"/>
  <c r="D54" i="99"/>
  <c r="F53" i="99"/>
  <c r="D53" i="99"/>
  <c r="F52" i="99"/>
  <c r="D52" i="99"/>
  <c r="F51" i="99"/>
  <c r="D51" i="99"/>
  <c r="F50" i="99"/>
  <c r="D50" i="99"/>
  <c r="F49" i="99"/>
  <c r="D49" i="99"/>
  <c r="D48" i="99"/>
  <c r="F47" i="99"/>
  <c r="D47" i="99"/>
  <c r="D46" i="99"/>
  <c r="D45" i="99"/>
  <c r="E44" i="99"/>
  <c r="D44" i="99"/>
  <c r="E43" i="99"/>
  <c r="D43" i="99"/>
  <c r="D42" i="99"/>
  <c r="E41" i="99"/>
  <c r="D41" i="99"/>
  <c r="D40" i="99"/>
  <c r="E39" i="99"/>
  <c r="D39" i="99"/>
  <c r="D38" i="99"/>
  <c r="E37" i="99"/>
  <c r="D37" i="99"/>
  <c r="D36" i="99"/>
  <c r="D28" i="99"/>
  <c r="F27" i="99"/>
  <c r="D27" i="99"/>
  <c r="D26" i="99"/>
  <c r="F25" i="99"/>
  <c r="D25" i="99"/>
  <c r="F24" i="99"/>
  <c r="D24" i="99"/>
  <c r="D23" i="99"/>
  <c r="D22" i="99"/>
  <c r="F21" i="99"/>
  <c r="D21" i="99"/>
  <c r="D20" i="99"/>
  <c r="E19" i="99"/>
  <c r="D19" i="99"/>
  <c r="D18" i="99"/>
  <c r="E17" i="99"/>
  <c r="D17" i="99"/>
  <c r="D16" i="99"/>
  <c r="E15" i="99"/>
  <c r="D15" i="99"/>
  <c r="D14" i="99"/>
  <c r="D13" i="99"/>
  <c r="D12" i="99"/>
  <c r="E11" i="99"/>
  <c r="D11" i="99"/>
  <c r="D10" i="99"/>
  <c r="J21" i="98"/>
  <c r="J20" i="98"/>
  <c r="J19" i="98"/>
  <c r="J18" i="98"/>
  <c r="J17" i="98"/>
  <c r="J16" i="98"/>
  <c r="J15" i="98"/>
  <c r="J14" i="98"/>
  <c r="J13" i="98"/>
  <c r="J11" i="98" s="1"/>
  <c r="F46" i="103" s="1"/>
  <c r="J12" i="98"/>
  <c r="J21" i="97"/>
  <c r="J20" i="97"/>
  <c r="J19" i="97"/>
  <c r="J18" i="97"/>
  <c r="J17" i="97"/>
  <c r="J16" i="97"/>
  <c r="J15" i="97"/>
  <c r="J14" i="97"/>
  <c r="J13" i="97"/>
  <c r="F48" i="102" s="1"/>
  <c r="J12" i="97"/>
  <c r="J21" i="96"/>
  <c r="J20" i="96"/>
  <c r="J19" i="96"/>
  <c r="J18" i="96"/>
  <c r="J17" i="96"/>
  <c r="J16" i="96"/>
  <c r="J15" i="96"/>
  <c r="J14" i="96"/>
  <c r="J13" i="96"/>
  <c r="J12" i="96"/>
  <c r="J11" i="96"/>
  <c r="F46" i="101" s="1"/>
  <c r="J21" i="95"/>
  <c r="J20" i="95"/>
  <c r="J19" i="95"/>
  <c r="J18" i="95"/>
  <c r="J17" i="95"/>
  <c r="J16" i="95"/>
  <c r="J15" i="95"/>
  <c r="J14" i="95"/>
  <c r="J13" i="95"/>
  <c r="J12" i="95"/>
  <c r="J11" i="95"/>
  <c r="F46" i="100" s="1"/>
  <c r="J21" i="94"/>
  <c r="J20" i="94"/>
  <c r="J19" i="94"/>
  <c r="J18" i="94"/>
  <c r="J17" i="94"/>
  <c r="J16" i="94"/>
  <c r="J15" i="94"/>
  <c r="J14" i="94"/>
  <c r="J13" i="94"/>
  <c r="J11" i="94" s="1"/>
  <c r="F46" i="99" s="1"/>
  <c r="J12" i="94"/>
  <c r="M58" i="93"/>
  <c r="M57" i="93"/>
  <c r="M56" i="93"/>
  <c r="M55" i="93"/>
  <c r="M54" i="93"/>
  <c r="E45" i="103" s="1"/>
  <c r="M53" i="93"/>
  <c r="M52" i="93"/>
  <c r="M51" i="93"/>
  <c r="M50" i="93"/>
  <c r="M49" i="93"/>
  <c r="M48" i="93"/>
  <c r="M47" i="93"/>
  <c r="M46" i="93"/>
  <c r="M45" i="93"/>
  <c r="M44" i="93"/>
  <c r="M43" i="93"/>
  <c r="M42" i="93"/>
  <c r="M41" i="93"/>
  <c r="M40" i="93"/>
  <c r="M39" i="93"/>
  <c r="E40" i="103" s="1"/>
  <c r="M38" i="93"/>
  <c r="M37" i="93"/>
  <c r="M36" i="93"/>
  <c r="M35" i="93"/>
  <c r="M34" i="93"/>
  <c r="M33" i="93"/>
  <c r="M32" i="93"/>
  <c r="M31" i="93"/>
  <c r="M30" i="93"/>
  <c r="M29" i="93"/>
  <c r="M28" i="93"/>
  <c r="M27" i="93"/>
  <c r="M26" i="93"/>
  <c r="M25" i="93"/>
  <c r="M24" i="93"/>
  <c r="M23" i="93"/>
  <c r="M22" i="93"/>
  <c r="M21" i="93"/>
  <c r="M20" i="93"/>
  <c r="M19" i="93"/>
  <c r="M18" i="93"/>
  <c r="M17" i="93"/>
  <c r="M16" i="93"/>
  <c r="E38" i="103" s="1"/>
  <c r="M15" i="93"/>
  <c r="M14" i="93"/>
  <c r="M13" i="93"/>
  <c r="E37" i="103" s="1"/>
  <c r="M58" i="92"/>
  <c r="M57" i="92"/>
  <c r="M56" i="92"/>
  <c r="M55" i="92"/>
  <c r="M54" i="92"/>
  <c r="E45" i="102" s="1"/>
  <c r="M53" i="92"/>
  <c r="M52" i="92"/>
  <c r="M51" i="92"/>
  <c r="M50" i="92"/>
  <c r="M49" i="92"/>
  <c r="M48" i="92"/>
  <c r="M47" i="92"/>
  <c r="M46" i="92"/>
  <c r="M45" i="92"/>
  <c r="M44" i="92"/>
  <c r="M43" i="92"/>
  <c r="M42" i="92"/>
  <c r="M41" i="92"/>
  <c r="M40" i="92"/>
  <c r="M39" i="92"/>
  <c r="E40" i="102" s="1"/>
  <c r="M38" i="92"/>
  <c r="M37" i="92"/>
  <c r="M36" i="92"/>
  <c r="E39" i="102" s="1"/>
  <c r="M35" i="92"/>
  <c r="M34" i="92"/>
  <c r="M33" i="92"/>
  <c r="M32" i="92"/>
  <c r="M31" i="92"/>
  <c r="M30" i="92"/>
  <c r="M29" i="92"/>
  <c r="M28" i="92"/>
  <c r="M27" i="92"/>
  <c r="M26" i="92"/>
  <c r="M25" i="92"/>
  <c r="M24" i="92"/>
  <c r="M23" i="92"/>
  <c r="M22" i="92"/>
  <c r="M21" i="92"/>
  <c r="M20" i="92"/>
  <c r="M19" i="92"/>
  <c r="M18" i="92"/>
  <c r="M17" i="92"/>
  <c r="M16" i="92"/>
  <c r="M12" i="92" s="1"/>
  <c r="E36" i="102" s="1"/>
  <c r="M15" i="92"/>
  <c r="M14" i="92"/>
  <c r="M13" i="92"/>
  <c r="E37" i="102" s="1"/>
  <c r="M58" i="91"/>
  <c r="M57" i="91"/>
  <c r="M56" i="91"/>
  <c r="M55" i="91"/>
  <c r="M54" i="91"/>
  <c r="M53" i="91"/>
  <c r="M52" i="91"/>
  <c r="M51" i="91"/>
  <c r="M50" i="91"/>
  <c r="M49" i="91"/>
  <c r="M48" i="91"/>
  <c r="E42" i="101" s="1"/>
  <c r="M47" i="91"/>
  <c r="M46" i="91"/>
  <c r="M45" i="91"/>
  <c r="M44" i="91"/>
  <c r="M43" i="91"/>
  <c r="M42" i="91"/>
  <c r="M41" i="91"/>
  <c r="M40" i="91"/>
  <c r="M39" i="91"/>
  <c r="E40" i="101" s="1"/>
  <c r="M38" i="91"/>
  <c r="M37" i="91"/>
  <c r="M36" i="91"/>
  <c r="E39" i="101" s="1"/>
  <c r="M35" i="91"/>
  <c r="M34" i="91"/>
  <c r="M33" i="91"/>
  <c r="M32" i="91"/>
  <c r="M31" i="91"/>
  <c r="M30" i="91"/>
  <c r="M29" i="91"/>
  <c r="M28" i="91"/>
  <c r="M27" i="91"/>
  <c r="M26" i="91"/>
  <c r="M25" i="91"/>
  <c r="M24" i="91"/>
  <c r="M23" i="91"/>
  <c r="M22" i="91"/>
  <c r="M21" i="91"/>
  <c r="M20" i="91"/>
  <c r="M19" i="91"/>
  <c r="M18" i="91"/>
  <c r="M17" i="91"/>
  <c r="M16" i="91"/>
  <c r="M12" i="91" s="1"/>
  <c r="E36" i="101" s="1"/>
  <c r="M15" i="91"/>
  <c r="M14" i="91"/>
  <c r="M13" i="91"/>
  <c r="M58" i="90"/>
  <c r="M57" i="90"/>
  <c r="M56" i="90"/>
  <c r="M55" i="90"/>
  <c r="M54" i="90"/>
  <c r="E45" i="100" s="1"/>
  <c r="M53" i="90"/>
  <c r="M52" i="90"/>
  <c r="M51" i="90"/>
  <c r="M50" i="90"/>
  <c r="M49" i="90"/>
  <c r="M48" i="90"/>
  <c r="M47" i="90"/>
  <c r="M46" i="90"/>
  <c r="M45" i="90"/>
  <c r="M44" i="90"/>
  <c r="M43" i="90"/>
  <c r="M42" i="90"/>
  <c r="M41" i="90"/>
  <c r="M40" i="90"/>
  <c r="M39" i="90"/>
  <c r="M38" i="90"/>
  <c r="M37" i="90"/>
  <c r="M36" i="90"/>
  <c r="E39" i="100" s="1"/>
  <c r="M35" i="90"/>
  <c r="M34" i="90"/>
  <c r="M33" i="90"/>
  <c r="M32" i="90"/>
  <c r="M31" i="90"/>
  <c r="M30" i="90"/>
  <c r="M29" i="90"/>
  <c r="M28" i="90"/>
  <c r="M27" i="90"/>
  <c r="M26" i="90"/>
  <c r="M25" i="90"/>
  <c r="M24" i="90"/>
  <c r="M23" i="90"/>
  <c r="M22" i="90"/>
  <c r="M21" i="90"/>
  <c r="M20" i="90"/>
  <c r="M19" i="90"/>
  <c r="M18" i="90"/>
  <c r="M17" i="90"/>
  <c r="M16" i="90" s="1"/>
  <c r="M15" i="90"/>
  <c r="M14" i="90"/>
  <c r="M13" i="90"/>
  <c r="M58" i="89"/>
  <c r="M57" i="89"/>
  <c r="M56" i="89"/>
  <c r="M55" i="89"/>
  <c r="M54" i="89"/>
  <c r="E45" i="99" s="1"/>
  <c r="M53" i="89"/>
  <c r="M52" i="89"/>
  <c r="M51" i="89"/>
  <c r="M50" i="89"/>
  <c r="M49" i="89"/>
  <c r="M48" i="89"/>
  <c r="E42" i="99" s="1"/>
  <c r="M47" i="89"/>
  <c r="M46" i="89"/>
  <c r="M45" i="89"/>
  <c r="M44" i="89"/>
  <c r="M43" i="89"/>
  <c r="M42" i="89"/>
  <c r="M41" i="89"/>
  <c r="M40" i="89"/>
  <c r="M39" i="89" s="1"/>
  <c r="M38" i="89"/>
  <c r="M37" i="89"/>
  <c r="M36" i="89"/>
  <c r="M35" i="89"/>
  <c r="M34" i="89"/>
  <c r="M33" i="89"/>
  <c r="M32" i="89"/>
  <c r="M31" i="89"/>
  <c r="M30" i="89"/>
  <c r="M29" i="89"/>
  <c r="M28" i="89"/>
  <c r="M27" i="89"/>
  <c r="M26" i="89"/>
  <c r="M25" i="89"/>
  <c r="M24" i="89"/>
  <c r="M23" i="89"/>
  <c r="M22" i="89"/>
  <c r="M21" i="89"/>
  <c r="M20" i="89"/>
  <c r="M19" i="89"/>
  <c r="M18" i="89"/>
  <c r="M17" i="89"/>
  <c r="M16" i="89"/>
  <c r="E38" i="99" s="1"/>
  <c r="M15" i="89"/>
  <c r="M14" i="89"/>
  <c r="M13" i="89"/>
  <c r="M46" i="88"/>
  <c r="M45" i="88"/>
  <c r="M44" i="88"/>
  <c r="M42" i="88"/>
  <c r="F28" i="103" s="1"/>
  <c r="M40" i="88"/>
  <c r="M39" i="88"/>
  <c r="M38" i="88"/>
  <c r="M37" i="88"/>
  <c r="M36" i="88"/>
  <c r="M35" i="88"/>
  <c r="M34" i="88"/>
  <c r="M33" i="88"/>
  <c r="F26" i="103" s="1"/>
  <c r="M32" i="88"/>
  <c r="M31" i="88"/>
  <c r="M30" i="88"/>
  <c r="M29" i="88"/>
  <c r="M28" i="88"/>
  <c r="M27" i="88"/>
  <c r="M26" i="88"/>
  <c r="M25" i="88"/>
  <c r="M24" i="88"/>
  <c r="M23" i="88"/>
  <c r="F23" i="103" s="1"/>
  <c r="M22" i="88"/>
  <c r="M21" i="88"/>
  <c r="M20" i="88"/>
  <c r="M19" i="88"/>
  <c r="M18" i="88"/>
  <c r="M17" i="88"/>
  <c r="F22" i="103" s="1"/>
  <c r="M16" i="88"/>
  <c r="M15" i="88"/>
  <c r="M14" i="88"/>
  <c r="M13" i="88"/>
  <c r="M12" i="88"/>
  <c r="M11" i="88" s="1"/>
  <c r="F20" i="103" s="1"/>
  <c r="M46" i="87"/>
  <c r="M45" i="87"/>
  <c r="M44" i="87"/>
  <c r="M42" i="87"/>
  <c r="M40" i="87"/>
  <c r="M39" i="87"/>
  <c r="M38" i="87"/>
  <c r="M37" i="87"/>
  <c r="M36" i="87"/>
  <c r="M35" i="87"/>
  <c r="M34" i="87"/>
  <c r="M33" i="87"/>
  <c r="F26" i="102" s="1"/>
  <c r="M32" i="87"/>
  <c r="M31" i="87"/>
  <c r="M30" i="87"/>
  <c r="M29" i="87"/>
  <c r="M28" i="87"/>
  <c r="M27" i="87"/>
  <c r="M26" i="87"/>
  <c r="M25" i="87"/>
  <c r="M24" i="87"/>
  <c r="M23" i="87"/>
  <c r="F23" i="102" s="1"/>
  <c r="M22" i="87"/>
  <c r="M21" i="87"/>
  <c r="M20" i="87"/>
  <c r="M19" i="87"/>
  <c r="M18" i="87"/>
  <c r="M17" i="87"/>
  <c r="F22" i="102" s="1"/>
  <c r="M16" i="87"/>
  <c r="M15" i="87"/>
  <c r="M14" i="87"/>
  <c r="M13" i="87"/>
  <c r="M12" i="87"/>
  <c r="F21" i="102" s="1"/>
  <c r="M46" i="86"/>
  <c r="M45" i="86"/>
  <c r="M44" i="86"/>
  <c r="M42" i="86"/>
  <c r="M40" i="86"/>
  <c r="M39" i="86"/>
  <c r="M38" i="86"/>
  <c r="M37" i="86"/>
  <c r="M36" i="86"/>
  <c r="M35" i="86"/>
  <c r="M34" i="86"/>
  <c r="M33" i="86"/>
  <c r="F26" i="101" s="1"/>
  <c r="M32" i="86"/>
  <c r="M31" i="86"/>
  <c r="M30" i="86"/>
  <c r="M29" i="86"/>
  <c r="M28" i="86"/>
  <c r="M27" i="86"/>
  <c r="M26" i="86"/>
  <c r="M25" i="86"/>
  <c r="M24" i="86"/>
  <c r="M23" i="86"/>
  <c r="M22" i="86"/>
  <c r="M21" i="86"/>
  <c r="M20" i="86"/>
  <c r="M19" i="86"/>
  <c r="M18" i="86"/>
  <c r="M17" i="86"/>
  <c r="M16" i="86"/>
  <c r="M15" i="86"/>
  <c r="M14" i="86"/>
  <c r="M13" i="86"/>
  <c r="M12" i="86"/>
  <c r="F21" i="101" s="1"/>
  <c r="M46" i="85"/>
  <c r="M45" i="85"/>
  <c r="M44" i="85"/>
  <c r="M42" i="85"/>
  <c r="F28" i="100" s="1"/>
  <c r="M40" i="85"/>
  <c r="M39" i="85"/>
  <c r="M38" i="85"/>
  <c r="M37" i="85"/>
  <c r="M36" i="85"/>
  <c r="M33" i="85" s="1"/>
  <c r="M35" i="85"/>
  <c r="M34" i="85"/>
  <c r="M32" i="85"/>
  <c r="M31" i="85"/>
  <c r="M30" i="85"/>
  <c r="M29" i="85"/>
  <c r="M28" i="85"/>
  <c r="M27" i="85"/>
  <c r="M26" i="85"/>
  <c r="M25" i="85"/>
  <c r="M24" i="85"/>
  <c r="M23" i="85"/>
  <c r="F23" i="100" s="1"/>
  <c r="M22" i="85"/>
  <c r="M21" i="85"/>
  <c r="M20" i="85"/>
  <c r="M19" i="85"/>
  <c r="M18" i="85"/>
  <c r="M17" i="85"/>
  <c r="M16" i="85"/>
  <c r="M15" i="85"/>
  <c r="M14" i="85"/>
  <c r="M13" i="85"/>
  <c r="M12" i="85"/>
  <c r="F21" i="100" s="1"/>
  <c r="M46" i="84"/>
  <c r="M45" i="84"/>
  <c r="M44" i="84"/>
  <c r="M42" i="84"/>
  <c r="F28" i="99" s="1"/>
  <c r="M40" i="84"/>
  <c r="M39" i="84"/>
  <c r="M38" i="84"/>
  <c r="M37" i="84"/>
  <c r="M36" i="84"/>
  <c r="M35" i="84"/>
  <c r="M34" i="84"/>
  <c r="M33" i="84"/>
  <c r="F26" i="99" s="1"/>
  <c r="M32" i="84"/>
  <c r="M31" i="84"/>
  <c r="M30" i="84"/>
  <c r="M29" i="84"/>
  <c r="M28" i="84"/>
  <c r="M27" i="84"/>
  <c r="M26" i="84"/>
  <c r="M25" i="84"/>
  <c r="M24" i="84"/>
  <c r="M23" i="84"/>
  <c r="F23" i="99" s="1"/>
  <c r="M22" i="84"/>
  <c r="M21" i="84"/>
  <c r="M20" i="84"/>
  <c r="M19" i="84"/>
  <c r="M18" i="84"/>
  <c r="M17" i="84"/>
  <c r="F22" i="99" s="1"/>
  <c r="M16" i="84"/>
  <c r="M15" i="84"/>
  <c r="M14" i="84"/>
  <c r="M13" i="84"/>
  <c r="M12" i="84"/>
  <c r="M11" i="84" s="1"/>
  <c r="F20" i="99" s="1"/>
  <c r="P81" i="83"/>
  <c r="P80" i="83"/>
  <c r="P79" i="83"/>
  <c r="P78" i="83"/>
  <c r="P77" i="83"/>
  <c r="P76" i="83"/>
  <c r="P75" i="83"/>
  <c r="P74" i="83"/>
  <c r="P73" i="83"/>
  <c r="P72" i="83"/>
  <c r="P71" i="83"/>
  <c r="P70" i="83"/>
  <c r="E18" i="103" s="1"/>
  <c r="P69" i="83"/>
  <c r="P68" i="83"/>
  <c r="P67" i="83"/>
  <c r="P66" i="83"/>
  <c r="P65" i="83"/>
  <c r="E16" i="103" s="1"/>
  <c r="P64" i="83"/>
  <c r="P63" i="83"/>
  <c r="P62" i="83"/>
  <c r="P61" i="83"/>
  <c r="P60" i="83"/>
  <c r="P59" i="83"/>
  <c r="P58" i="83"/>
  <c r="P57" i="83"/>
  <c r="P56" i="83"/>
  <c r="P55" i="83"/>
  <c r="P54" i="83"/>
  <c r="P53" i="83"/>
  <c r="P52" i="83"/>
  <c r="P51" i="83"/>
  <c r="P50" i="83"/>
  <c r="P49" i="83"/>
  <c r="P48" i="83"/>
  <c r="P47" i="83"/>
  <c r="P46" i="83"/>
  <c r="P45" i="83"/>
  <c r="P43" i="83" s="1"/>
  <c r="E14" i="103" s="1"/>
  <c r="P44" i="83"/>
  <c r="P42" i="83"/>
  <c r="P41" i="83"/>
  <c r="P40" i="83"/>
  <c r="P39" i="83" s="1"/>
  <c r="E13" i="103" s="1"/>
  <c r="P38" i="83"/>
  <c r="P37" i="83"/>
  <c r="P36" i="83"/>
  <c r="P35" i="83"/>
  <c r="P34" i="83"/>
  <c r="P33" i="83"/>
  <c r="P32" i="83"/>
  <c r="P31" i="83"/>
  <c r="P30" i="83"/>
  <c r="P29" i="83"/>
  <c r="P28" i="83"/>
  <c r="P27" i="83"/>
  <c r="P26" i="83"/>
  <c r="P25" i="83"/>
  <c r="P24" i="83"/>
  <c r="P19" i="83" s="1"/>
  <c r="P23" i="83"/>
  <c r="P22" i="83"/>
  <c r="P21" i="83"/>
  <c r="P20" i="83"/>
  <c r="P18" i="83"/>
  <c r="P17" i="83"/>
  <c r="P16" i="83"/>
  <c r="P15" i="83"/>
  <c r="P14" i="83"/>
  <c r="P13" i="83"/>
  <c r="E11" i="103" s="1"/>
  <c r="P81" i="82"/>
  <c r="P80" i="82"/>
  <c r="P79" i="82"/>
  <c r="P78" i="82"/>
  <c r="P77" i="82"/>
  <c r="E19" i="102" s="1"/>
  <c r="P76" i="82"/>
  <c r="P75" i="82"/>
  <c r="P74" i="82"/>
  <c r="P73" i="82"/>
  <c r="P72" i="82"/>
  <c r="P71" i="82"/>
  <c r="P70" i="82"/>
  <c r="E18" i="102" s="1"/>
  <c r="P69" i="82"/>
  <c r="P68" i="82"/>
  <c r="P67" i="82"/>
  <c r="P66" i="82"/>
  <c r="P65" i="82"/>
  <c r="P64" i="82"/>
  <c r="P63" i="82"/>
  <c r="P62" i="82"/>
  <c r="P61" i="82"/>
  <c r="P60" i="82"/>
  <c r="P59" i="82"/>
  <c r="P58" i="82"/>
  <c r="P57" i="82"/>
  <c r="P56" i="82"/>
  <c r="P55" i="82"/>
  <c r="P54" i="82"/>
  <c r="P53" i="82"/>
  <c r="P52" i="82"/>
  <c r="P51" i="82"/>
  <c r="P50" i="82"/>
  <c r="P49" i="82"/>
  <c r="P48" i="82"/>
  <c r="P47" i="82"/>
  <c r="P46" i="82"/>
  <c r="P45" i="82" s="1"/>
  <c r="P43" i="82" s="1"/>
  <c r="E14" i="102" s="1"/>
  <c r="P44" i="82"/>
  <c r="P42" i="82"/>
  <c r="P41" i="82"/>
  <c r="P40" i="82"/>
  <c r="P39" i="82"/>
  <c r="E13" i="102" s="1"/>
  <c r="P38" i="82"/>
  <c r="P37" i="82"/>
  <c r="P36" i="82"/>
  <c r="P35" i="82"/>
  <c r="P34" i="82"/>
  <c r="P33" i="82"/>
  <c r="P32" i="82"/>
  <c r="P31" i="82"/>
  <c r="P30" i="82"/>
  <c r="P29" i="82"/>
  <c r="P28" i="82"/>
  <c r="P27" i="82"/>
  <c r="P26" i="82"/>
  <c r="P25" i="82"/>
  <c r="P24" i="82"/>
  <c r="P23" i="82"/>
  <c r="P22" i="82"/>
  <c r="P21" i="82"/>
  <c r="P20" i="82"/>
  <c r="P19" i="82"/>
  <c r="E12" i="102" s="1"/>
  <c r="P18" i="82"/>
  <c r="P17" i="82"/>
  <c r="P16" i="82"/>
  <c r="P15" i="82"/>
  <c r="P14" i="82"/>
  <c r="P13" i="82" s="1"/>
  <c r="P81" i="81"/>
  <c r="P80" i="81"/>
  <c r="P79" i="81"/>
  <c r="P78" i="81"/>
  <c r="P77" i="81"/>
  <c r="P76" i="81"/>
  <c r="P75" i="81"/>
  <c r="P74" i="81"/>
  <c r="P73" i="81"/>
  <c r="P72" i="81"/>
  <c r="P71" i="81"/>
  <c r="P70" i="81"/>
  <c r="E18" i="101" s="1"/>
  <c r="P69" i="81"/>
  <c r="P68" i="81"/>
  <c r="P67" i="81"/>
  <c r="P66" i="81"/>
  <c r="P65" i="81"/>
  <c r="P64" i="81"/>
  <c r="P63" i="81"/>
  <c r="P62" i="81"/>
  <c r="P61" i="81"/>
  <c r="P60" i="81"/>
  <c r="P59" i="81"/>
  <c r="P58" i="81"/>
  <c r="P57" i="81"/>
  <c r="P56" i="81"/>
  <c r="P55" i="81"/>
  <c r="P54" i="81"/>
  <c r="P53" i="81"/>
  <c r="P52" i="81"/>
  <c r="P51" i="81"/>
  <c r="P50" i="81"/>
  <c r="P49" i="81"/>
  <c r="P48" i="81"/>
  <c r="P47" i="81"/>
  <c r="P46" i="81"/>
  <c r="P45" i="81"/>
  <c r="P43" i="81" s="1"/>
  <c r="E14" i="101" s="1"/>
  <c r="P44" i="81"/>
  <c r="P42" i="81"/>
  <c r="P41" i="81"/>
  <c r="P40" i="81"/>
  <c r="P39" i="81"/>
  <c r="E13" i="101" s="1"/>
  <c r="P38" i="81"/>
  <c r="P37" i="81"/>
  <c r="P36" i="81"/>
  <c r="P35" i="81"/>
  <c r="P34" i="81"/>
  <c r="P33" i="81"/>
  <c r="P32" i="81"/>
  <c r="P31" i="81"/>
  <c r="P30" i="81"/>
  <c r="P29" i="81"/>
  <c r="P28" i="81"/>
  <c r="P27" i="81"/>
  <c r="P26" i="81"/>
  <c r="P25" i="81"/>
  <c r="P24" i="81"/>
  <c r="P23" i="81"/>
  <c r="P22" i="81"/>
  <c r="P21" i="81"/>
  <c r="P20" i="81"/>
  <c r="P19" i="81" s="1"/>
  <c r="E12" i="101" s="1"/>
  <c r="P18" i="81"/>
  <c r="P17" i="81"/>
  <c r="P16" i="81"/>
  <c r="P15" i="81"/>
  <c r="P14" i="81"/>
  <c r="P13" i="81" s="1"/>
  <c r="P81" i="80"/>
  <c r="P80" i="80"/>
  <c r="P79" i="80"/>
  <c r="P78" i="80"/>
  <c r="P77" i="80"/>
  <c r="E19" i="100" s="1"/>
  <c r="P76" i="80"/>
  <c r="P75" i="80"/>
  <c r="P74" i="80"/>
  <c r="P73" i="80"/>
  <c r="P72" i="80"/>
  <c r="P71" i="80"/>
  <c r="P70" i="80"/>
  <c r="P69" i="80"/>
  <c r="P68" i="80"/>
  <c r="P67" i="80"/>
  <c r="P66" i="80"/>
  <c r="P65" i="80"/>
  <c r="E16" i="100" s="1"/>
  <c r="P64" i="80"/>
  <c r="P63" i="80"/>
  <c r="P62" i="80"/>
  <c r="P61" i="80"/>
  <c r="P60" i="80"/>
  <c r="P59" i="80"/>
  <c r="P58" i="80"/>
  <c r="P57" i="80"/>
  <c r="P56" i="80"/>
  <c r="P55" i="80"/>
  <c r="P54" i="80"/>
  <c r="P53" i="80"/>
  <c r="P52" i="80"/>
  <c r="P51" i="80"/>
  <c r="P50" i="80"/>
  <c r="P45" i="80" s="1"/>
  <c r="P43" i="80" s="1"/>
  <c r="E14" i="100" s="1"/>
  <c r="P49" i="80"/>
  <c r="P48" i="80"/>
  <c r="P47" i="80"/>
  <c r="P46" i="80"/>
  <c r="P44" i="80"/>
  <c r="P42" i="80"/>
  <c r="P41" i="80"/>
  <c r="P40" i="80"/>
  <c r="P39" i="80"/>
  <c r="P38" i="80"/>
  <c r="P37" i="80"/>
  <c r="P36" i="80"/>
  <c r="P35" i="80"/>
  <c r="P34" i="80"/>
  <c r="P33" i="80"/>
  <c r="P32" i="80"/>
  <c r="P31" i="80"/>
  <c r="P30" i="80"/>
  <c r="P29" i="80"/>
  <c r="P28" i="80"/>
  <c r="P27" i="80"/>
  <c r="P26" i="80"/>
  <c r="P25" i="80"/>
  <c r="P24" i="80"/>
  <c r="P23" i="80"/>
  <c r="P22" i="80"/>
  <c r="P21" i="80"/>
  <c r="P20" i="80"/>
  <c r="P19" i="80" s="1"/>
  <c r="P18" i="80"/>
  <c r="P17" i="80"/>
  <c r="P16" i="80"/>
  <c r="P15" i="80"/>
  <c r="P14" i="80"/>
  <c r="P13" i="80"/>
  <c r="E11" i="100" s="1"/>
  <c r="P81" i="79"/>
  <c r="P80" i="79"/>
  <c r="P79" i="79"/>
  <c r="P78" i="79"/>
  <c r="P77" i="79"/>
  <c r="P76" i="79"/>
  <c r="P75" i="79"/>
  <c r="P74" i="79"/>
  <c r="P73" i="79"/>
  <c r="P72" i="79"/>
  <c r="P71" i="79"/>
  <c r="P70" i="79"/>
  <c r="E18" i="99" s="1"/>
  <c r="P69" i="79"/>
  <c r="P68" i="79"/>
  <c r="P67" i="79"/>
  <c r="P66" i="79"/>
  <c r="P65" i="79"/>
  <c r="E16" i="99" s="1"/>
  <c r="P64" i="79"/>
  <c r="P63" i="79"/>
  <c r="P62" i="79"/>
  <c r="P61" i="79"/>
  <c r="P60" i="79"/>
  <c r="P59" i="79"/>
  <c r="P58" i="79"/>
  <c r="P57" i="79"/>
  <c r="P56" i="79"/>
  <c r="P55" i="79"/>
  <c r="P54" i="79"/>
  <c r="P53" i="79"/>
  <c r="P52" i="79"/>
  <c r="P51" i="79"/>
  <c r="P50" i="79"/>
  <c r="P49" i="79"/>
  <c r="P48" i="79"/>
  <c r="P47" i="79"/>
  <c r="P46" i="79"/>
  <c r="P45" i="79"/>
  <c r="P43" i="79" s="1"/>
  <c r="E14" i="99" s="1"/>
  <c r="P44" i="79"/>
  <c r="P42" i="79"/>
  <c r="P41" i="79"/>
  <c r="P40" i="79"/>
  <c r="P39" i="79" s="1"/>
  <c r="E13" i="99" s="1"/>
  <c r="P38" i="79"/>
  <c r="P37" i="79"/>
  <c r="P36" i="79"/>
  <c r="P35" i="79"/>
  <c r="P34" i="79"/>
  <c r="P33" i="79"/>
  <c r="P32" i="79"/>
  <c r="P31" i="79"/>
  <c r="P30" i="79"/>
  <c r="P29" i="79"/>
  <c r="P28" i="79"/>
  <c r="P27" i="79"/>
  <c r="P26" i="79"/>
  <c r="P25" i="79"/>
  <c r="P24" i="79"/>
  <c r="P19" i="79" s="1"/>
  <c r="P23" i="79"/>
  <c r="P22" i="79"/>
  <c r="P21" i="79"/>
  <c r="P20" i="79"/>
  <c r="P18" i="79"/>
  <c r="P17" i="79"/>
  <c r="P16" i="79"/>
  <c r="P15" i="79"/>
  <c r="P14" i="79"/>
  <c r="P13" i="79"/>
  <c r="D32" i="74"/>
  <c r="D31" i="74"/>
  <c r="D28" i="74"/>
  <c r="D27" i="74"/>
  <c r="D24" i="74"/>
  <c r="D25" i="74" s="1"/>
  <c r="D23" i="74"/>
  <c r="D22" i="74"/>
  <c r="D21" i="74"/>
  <c r="D20" i="74"/>
  <c r="D32" i="73"/>
  <c r="D31" i="73"/>
  <c r="D28" i="73"/>
  <c r="D27" i="73"/>
  <c r="D26" i="73"/>
  <c r="D29" i="73" s="1"/>
  <c r="D24" i="73"/>
  <c r="D22" i="73"/>
  <c r="D21" i="73"/>
  <c r="D32" i="72"/>
  <c r="D31" i="72"/>
  <c r="D30" i="72"/>
  <c r="D33" i="72" s="1"/>
  <c r="D28" i="72"/>
  <c r="D27" i="72"/>
  <c r="D24" i="72"/>
  <c r="D23" i="72"/>
  <c r="D22" i="72"/>
  <c r="D21" i="72"/>
  <c r="D32" i="71"/>
  <c r="D31" i="71"/>
  <c r="D30" i="71"/>
  <c r="D33" i="71" s="1"/>
  <c r="D29" i="71"/>
  <c r="D28" i="71"/>
  <c r="D27" i="71"/>
  <c r="D26" i="71"/>
  <c r="D24" i="71"/>
  <c r="D22" i="71"/>
  <c r="D21" i="71"/>
  <c r="D32" i="70"/>
  <c r="D31" i="70"/>
  <c r="D28" i="70"/>
  <c r="D27" i="70"/>
  <c r="D23" i="70"/>
  <c r="D22" i="70"/>
  <c r="D21" i="70"/>
  <c r="D20" i="70"/>
  <c r="N32" i="69"/>
  <c r="M32" i="69"/>
  <c r="K32" i="69"/>
  <c r="J32" i="69"/>
  <c r="I32" i="69"/>
  <c r="H32" i="69"/>
  <c r="G32" i="69"/>
  <c r="E32" i="69"/>
  <c r="N27" i="69"/>
  <c r="M27" i="69"/>
  <c r="L27" i="69"/>
  <c r="K27" i="69"/>
  <c r="J27" i="69"/>
  <c r="I27" i="69"/>
  <c r="H27" i="69"/>
  <c r="G27" i="69"/>
  <c r="F27" i="69"/>
  <c r="E27" i="69"/>
  <c r="N22" i="69"/>
  <c r="M22" i="69"/>
  <c r="L22" i="69"/>
  <c r="K22" i="69"/>
  <c r="J22" i="69"/>
  <c r="I22" i="69"/>
  <c r="H22" i="69"/>
  <c r="G22" i="69"/>
  <c r="F22" i="69"/>
  <c r="E22" i="69"/>
  <c r="N17" i="69"/>
  <c r="M17" i="69"/>
  <c r="L17" i="69"/>
  <c r="K17" i="69"/>
  <c r="J17" i="69"/>
  <c r="I17" i="69"/>
  <c r="H17" i="69"/>
  <c r="G17" i="69"/>
  <c r="F17" i="69"/>
  <c r="E17" i="69"/>
  <c r="N16" i="69"/>
  <c r="M16" i="69"/>
  <c r="L16" i="69"/>
  <c r="K16" i="69"/>
  <c r="J16" i="69"/>
  <c r="I16" i="69"/>
  <c r="H16" i="69"/>
  <c r="G16" i="69"/>
  <c r="F16" i="69"/>
  <c r="E16" i="69"/>
  <c r="N32" i="68"/>
  <c r="M32" i="68"/>
  <c r="K32" i="68"/>
  <c r="J32" i="68"/>
  <c r="I32" i="68"/>
  <c r="H32" i="68"/>
  <c r="G32" i="68"/>
  <c r="E32" i="68"/>
  <c r="N27" i="68"/>
  <c r="M27" i="68"/>
  <c r="L27" i="68"/>
  <c r="K27" i="68"/>
  <c r="J27" i="68"/>
  <c r="I27" i="68"/>
  <c r="H27" i="68"/>
  <c r="G27" i="68"/>
  <c r="F27" i="68"/>
  <c r="E27" i="68"/>
  <c r="N22" i="68"/>
  <c r="M22" i="68"/>
  <c r="L22" i="68"/>
  <c r="K22" i="68"/>
  <c r="J22" i="68"/>
  <c r="I22" i="68"/>
  <c r="H22" i="68"/>
  <c r="G22" i="68"/>
  <c r="F22" i="68"/>
  <c r="E22" i="68"/>
  <c r="N17" i="68"/>
  <c r="M17" i="68"/>
  <c r="L17" i="68"/>
  <c r="K17" i="68"/>
  <c r="J17" i="68"/>
  <c r="I17" i="68"/>
  <c r="H17" i="68"/>
  <c r="G17" i="68"/>
  <c r="F17" i="68"/>
  <c r="E17" i="68"/>
  <c r="N16" i="68"/>
  <c r="M16" i="68"/>
  <c r="L16" i="68"/>
  <c r="K16" i="68"/>
  <c r="J16" i="68"/>
  <c r="I16" i="68"/>
  <c r="H16" i="68"/>
  <c r="G16" i="68"/>
  <c r="F16" i="68"/>
  <c r="E16" i="68"/>
  <c r="N32" i="67"/>
  <c r="M32" i="67"/>
  <c r="K32" i="67"/>
  <c r="J32" i="67"/>
  <c r="I32" i="67"/>
  <c r="H32" i="67"/>
  <c r="G32" i="67"/>
  <c r="E32" i="67"/>
  <c r="N27" i="67"/>
  <c r="M27" i="67"/>
  <c r="L27" i="67"/>
  <c r="K27" i="67"/>
  <c r="J27" i="67"/>
  <c r="I27" i="67"/>
  <c r="H27" i="67"/>
  <c r="G27" i="67"/>
  <c r="F27" i="67"/>
  <c r="E27" i="67"/>
  <c r="N22" i="67"/>
  <c r="M22" i="67"/>
  <c r="L22" i="67"/>
  <c r="K22" i="67"/>
  <c r="J22" i="67"/>
  <c r="I22" i="67"/>
  <c r="H22" i="67"/>
  <c r="G22" i="67"/>
  <c r="F22" i="67"/>
  <c r="E22" i="67"/>
  <c r="N17" i="67"/>
  <c r="M17" i="67"/>
  <c r="L17" i="67"/>
  <c r="K17" i="67"/>
  <c r="J17" i="67"/>
  <c r="I17" i="67"/>
  <c r="H17" i="67"/>
  <c r="G17" i="67"/>
  <c r="F17" i="67"/>
  <c r="E17" i="67"/>
  <c r="N16" i="67"/>
  <c r="M16" i="67"/>
  <c r="L16" i="67"/>
  <c r="K16" i="67"/>
  <c r="J16" i="67"/>
  <c r="I16" i="67"/>
  <c r="H16" i="67"/>
  <c r="G16" i="67"/>
  <c r="F16" i="67"/>
  <c r="E16" i="67"/>
  <c r="N32" i="66"/>
  <c r="M32" i="66"/>
  <c r="K32" i="66"/>
  <c r="J32" i="66"/>
  <c r="I32" i="66"/>
  <c r="H32" i="66"/>
  <c r="G32" i="66"/>
  <c r="E32" i="66"/>
  <c r="N27" i="66"/>
  <c r="M27" i="66"/>
  <c r="L27" i="66"/>
  <c r="K27" i="66"/>
  <c r="J27" i="66"/>
  <c r="I27" i="66"/>
  <c r="H27" i="66"/>
  <c r="G27" i="66"/>
  <c r="F27" i="66"/>
  <c r="E27" i="66"/>
  <c r="N22" i="66"/>
  <c r="M22" i="66"/>
  <c r="L22" i="66"/>
  <c r="K22" i="66"/>
  <c r="J22" i="66"/>
  <c r="I22" i="66"/>
  <c r="H22" i="66"/>
  <c r="G22" i="66"/>
  <c r="F22" i="66"/>
  <c r="E22" i="66"/>
  <c r="N17" i="66"/>
  <c r="M17" i="66"/>
  <c r="L17" i="66"/>
  <c r="K17" i="66"/>
  <c r="J17" i="66"/>
  <c r="I17" i="66"/>
  <c r="H17" i="66"/>
  <c r="G17" i="66"/>
  <c r="F17" i="66"/>
  <c r="E17" i="66"/>
  <c r="N16" i="66"/>
  <c r="M16" i="66"/>
  <c r="L16" i="66"/>
  <c r="K16" i="66"/>
  <c r="J16" i="66"/>
  <c r="I16" i="66"/>
  <c r="H16" i="66"/>
  <c r="G16" i="66"/>
  <c r="F16" i="66"/>
  <c r="E16" i="66"/>
  <c r="N32" i="65"/>
  <c r="M32" i="65"/>
  <c r="K32" i="65"/>
  <c r="J32" i="65"/>
  <c r="I32" i="65"/>
  <c r="H32" i="65"/>
  <c r="G32" i="65"/>
  <c r="E32" i="65"/>
  <c r="N27" i="65"/>
  <c r="M27" i="65"/>
  <c r="L27" i="65"/>
  <c r="K27" i="65"/>
  <c r="J27" i="65"/>
  <c r="I27" i="65"/>
  <c r="H27" i="65"/>
  <c r="G27" i="65"/>
  <c r="F27" i="65"/>
  <c r="E27" i="65"/>
  <c r="N22" i="65"/>
  <c r="M22" i="65"/>
  <c r="L22" i="65"/>
  <c r="K22" i="65"/>
  <c r="J22" i="65"/>
  <c r="I22" i="65"/>
  <c r="H22" i="65"/>
  <c r="G22" i="65"/>
  <c r="F22" i="65"/>
  <c r="E22" i="65"/>
  <c r="N17" i="65"/>
  <c r="M17" i="65"/>
  <c r="L17" i="65"/>
  <c r="K17" i="65"/>
  <c r="J17" i="65"/>
  <c r="I17" i="65"/>
  <c r="H17" i="65"/>
  <c r="G17" i="65"/>
  <c r="F17" i="65"/>
  <c r="E17" i="65"/>
  <c r="N16" i="65"/>
  <c r="M16" i="65"/>
  <c r="L16" i="65"/>
  <c r="K16" i="65"/>
  <c r="J16" i="65"/>
  <c r="K45" i="62" s="1"/>
  <c r="I16" i="65"/>
  <c r="H16" i="65"/>
  <c r="G16" i="65"/>
  <c r="F16" i="65"/>
  <c r="E16" i="65"/>
  <c r="K49" i="64"/>
  <c r="F49" i="64"/>
  <c r="K45" i="64"/>
  <c r="K44" i="64"/>
  <c r="K42" i="64"/>
  <c r="K39" i="64" s="1"/>
  <c r="K38" i="64" s="1"/>
  <c r="J42" i="64"/>
  <c r="K41" i="64"/>
  <c r="J41" i="64"/>
  <c r="K40" i="64"/>
  <c r="J40" i="64"/>
  <c r="J39" i="64"/>
  <c r="G39" i="64"/>
  <c r="F39" i="64"/>
  <c r="F38" i="64"/>
  <c r="K37" i="64"/>
  <c r="K36" i="64"/>
  <c r="K35" i="64"/>
  <c r="K34" i="64"/>
  <c r="K33" i="64"/>
  <c r="K32" i="64"/>
  <c r="K31" i="64"/>
  <c r="K30" i="64"/>
  <c r="K29" i="64"/>
  <c r="K28" i="64"/>
  <c r="F28" i="64"/>
  <c r="K27" i="64"/>
  <c r="F27" i="64"/>
  <c r="F19" i="64" s="1"/>
  <c r="F18" i="64" s="1"/>
  <c r="K26" i="64"/>
  <c r="K25" i="64"/>
  <c r="K24" i="64"/>
  <c r="K23" i="64"/>
  <c r="K22" i="64"/>
  <c r="F22" i="64"/>
  <c r="K21" i="64"/>
  <c r="K20" i="64"/>
  <c r="K19" i="64" s="1"/>
  <c r="K18" i="64" s="1"/>
  <c r="D39" i="74" s="1"/>
  <c r="F20" i="64"/>
  <c r="K49" i="63"/>
  <c r="F49" i="63"/>
  <c r="K45" i="63"/>
  <c r="K44" i="63"/>
  <c r="K42" i="63"/>
  <c r="J42" i="63"/>
  <c r="K41" i="63"/>
  <c r="J41" i="63"/>
  <c r="K40" i="63"/>
  <c r="J40" i="63"/>
  <c r="K39" i="63"/>
  <c r="K38" i="63" s="1"/>
  <c r="J39" i="63"/>
  <c r="G39" i="63"/>
  <c r="F39" i="63"/>
  <c r="F38" i="63"/>
  <c r="K37" i="63"/>
  <c r="K36" i="63"/>
  <c r="K35" i="63"/>
  <c r="K34" i="63"/>
  <c r="K33" i="63"/>
  <c r="K32" i="63"/>
  <c r="K31" i="63"/>
  <c r="K30" i="63"/>
  <c r="K29" i="63"/>
  <c r="K28" i="63"/>
  <c r="F28" i="63"/>
  <c r="K27" i="63"/>
  <c r="K19" i="63" s="1"/>
  <c r="K18" i="63" s="1"/>
  <c r="D39" i="73" s="1"/>
  <c r="F27" i="63"/>
  <c r="K26" i="63"/>
  <c r="K25" i="63"/>
  <c r="K24" i="63"/>
  <c r="K23" i="63"/>
  <c r="K22" i="63"/>
  <c r="F22" i="63"/>
  <c r="K21" i="63"/>
  <c r="K20" i="63"/>
  <c r="F20" i="63"/>
  <c r="F19" i="63"/>
  <c r="F18" i="63"/>
  <c r="K49" i="62"/>
  <c r="F49" i="62"/>
  <c r="K44" i="62"/>
  <c r="K42" i="62"/>
  <c r="J42" i="62"/>
  <c r="K41" i="62"/>
  <c r="J41" i="62"/>
  <c r="K40" i="62"/>
  <c r="K39" i="62" s="1"/>
  <c r="K38" i="62" s="1"/>
  <c r="J40" i="62"/>
  <c r="J39" i="62"/>
  <c r="G39" i="62"/>
  <c r="F39" i="62"/>
  <c r="F38" i="62"/>
  <c r="K37" i="62"/>
  <c r="K36" i="62"/>
  <c r="K35" i="62"/>
  <c r="K34" i="62"/>
  <c r="K33" i="62"/>
  <c r="K32" i="62"/>
  <c r="K31" i="62"/>
  <c r="K30" i="62"/>
  <c r="K29" i="62"/>
  <c r="K28" i="62"/>
  <c r="F28" i="62"/>
  <c r="K27" i="62"/>
  <c r="F27" i="62"/>
  <c r="K26" i="62"/>
  <c r="K25" i="62"/>
  <c r="K24" i="62"/>
  <c r="K23" i="62"/>
  <c r="K22" i="62"/>
  <c r="K20" i="62" s="1"/>
  <c r="K19" i="62" s="1"/>
  <c r="F22" i="62"/>
  <c r="K21" i="62"/>
  <c r="F20" i="62"/>
  <c r="F19" i="62"/>
  <c r="F18" i="62" s="1"/>
  <c r="K49" i="61"/>
  <c r="F49" i="61"/>
  <c r="K44" i="61"/>
  <c r="K42" i="61"/>
  <c r="J42" i="61"/>
  <c r="K41" i="61"/>
  <c r="K39" i="61" s="1"/>
  <c r="K38" i="61" s="1"/>
  <c r="J41" i="61"/>
  <c r="K40" i="61"/>
  <c r="J40" i="61"/>
  <c r="J39" i="61"/>
  <c r="G39" i="61"/>
  <c r="F39" i="61"/>
  <c r="F38" i="61"/>
  <c r="K37" i="61"/>
  <c r="K36" i="61"/>
  <c r="K35" i="61"/>
  <c r="K34" i="61"/>
  <c r="K33" i="61"/>
  <c r="K32" i="61"/>
  <c r="K31" i="61"/>
  <c r="K30" i="61"/>
  <c r="K29" i="61"/>
  <c r="K28" i="61"/>
  <c r="F28" i="61"/>
  <c r="K27" i="61"/>
  <c r="F27" i="61"/>
  <c r="K26" i="61"/>
  <c r="K25" i="61"/>
  <c r="K24" i="61"/>
  <c r="K23" i="61"/>
  <c r="K22" i="61"/>
  <c r="F22" i="61"/>
  <c r="K21" i="61"/>
  <c r="K20" i="61"/>
  <c r="F20" i="61"/>
  <c r="K19" i="61"/>
  <c r="F19" i="61"/>
  <c r="F18" i="61" s="1"/>
  <c r="K44" i="60"/>
  <c r="K42" i="60"/>
  <c r="J42" i="60"/>
  <c r="K41" i="60"/>
  <c r="K39" i="60" s="1"/>
  <c r="K38" i="60" s="1"/>
  <c r="J41" i="60"/>
  <c r="K40" i="60"/>
  <c r="J40" i="60"/>
  <c r="J39" i="60"/>
  <c r="G39" i="60"/>
  <c r="F39" i="60"/>
  <c r="F38" i="60"/>
  <c r="D24" i="70" s="1"/>
  <c r="K37" i="60"/>
  <c r="K36" i="60"/>
  <c r="K35" i="60"/>
  <c r="K34" i="60"/>
  <c r="K33" i="60"/>
  <c r="K32" i="60"/>
  <c r="K31" i="60"/>
  <c r="K30" i="60"/>
  <c r="K29" i="60"/>
  <c r="K28" i="60"/>
  <c r="F28" i="60"/>
  <c r="K27" i="60"/>
  <c r="F27" i="60"/>
  <c r="K26" i="60"/>
  <c r="K25" i="60"/>
  <c r="K24" i="60"/>
  <c r="K23" i="60"/>
  <c r="K22" i="60"/>
  <c r="F22" i="60"/>
  <c r="K21" i="60"/>
  <c r="K20" i="60"/>
  <c r="F20" i="60"/>
  <c r="K19" i="60"/>
  <c r="F19" i="60"/>
  <c r="F18" i="60"/>
  <c r="J94" i="59"/>
  <c r="J93" i="59"/>
  <c r="J92" i="59"/>
  <c r="J91" i="59"/>
  <c r="F91" i="59"/>
  <c r="E91" i="59"/>
  <c r="J90" i="59"/>
  <c r="J89" i="59"/>
  <c r="J88" i="59"/>
  <c r="J87" i="59"/>
  <c r="G87" i="59"/>
  <c r="F87" i="59"/>
  <c r="E87" i="59"/>
  <c r="J86" i="59"/>
  <c r="J85" i="59"/>
  <c r="J84" i="59"/>
  <c r="J83" i="59"/>
  <c r="J82" i="59"/>
  <c r="J81" i="59" s="1"/>
  <c r="G82" i="59"/>
  <c r="F82" i="59"/>
  <c r="E82" i="59"/>
  <c r="E81" i="59"/>
  <c r="J80" i="59"/>
  <c r="J79" i="59"/>
  <c r="J78" i="59"/>
  <c r="J77" i="59"/>
  <c r="E77" i="59"/>
  <c r="J76" i="59"/>
  <c r="J75" i="59"/>
  <c r="J74" i="59"/>
  <c r="J73" i="59"/>
  <c r="J72" i="59"/>
  <c r="J71" i="59"/>
  <c r="J70" i="59"/>
  <c r="J69" i="59"/>
  <c r="J68" i="59"/>
  <c r="J67" i="59" s="1"/>
  <c r="J61" i="59" s="1"/>
  <c r="E68" i="59"/>
  <c r="E67" i="59"/>
  <c r="E61" i="59" s="1"/>
  <c r="J66" i="59"/>
  <c r="J65" i="59"/>
  <c r="J64" i="59"/>
  <c r="J63" i="59"/>
  <c r="J62" i="59"/>
  <c r="J60" i="59"/>
  <c r="J59" i="59"/>
  <c r="J58" i="59"/>
  <c r="J57" i="59"/>
  <c r="J56" i="59"/>
  <c r="E56" i="59"/>
  <c r="J55" i="59"/>
  <c r="J54" i="59"/>
  <c r="J53" i="59"/>
  <c r="J52" i="59"/>
  <c r="J51" i="59"/>
  <c r="J50" i="59"/>
  <c r="E50" i="59"/>
  <c r="J49" i="59"/>
  <c r="E49" i="59"/>
  <c r="J48" i="59"/>
  <c r="J47" i="59"/>
  <c r="J46" i="59"/>
  <c r="J45" i="59"/>
  <c r="J44" i="59"/>
  <c r="J43" i="59"/>
  <c r="J42" i="59"/>
  <c r="J37" i="59" s="1"/>
  <c r="E42" i="59"/>
  <c r="J41" i="59"/>
  <c r="J40" i="59"/>
  <c r="J39" i="59"/>
  <c r="J38" i="59"/>
  <c r="E37" i="59"/>
  <c r="J36" i="59"/>
  <c r="J35" i="59"/>
  <c r="J34" i="59"/>
  <c r="E34" i="59"/>
  <c r="J33" i="59"/>
  <c r="J32" i="59"/>
  <c r="J31" i="59"/>
  <c r="E31" i="59"/>
  <c r="J30" i="59"/>
  <c r="J29" i="59"/>
  <c r="J28" i="59"/>
  <c r="J27" i="59"/>
  <c r="E27" i="59"/>
  <c r="J26" i="59"/>
  <c r="E26" i="59"/>
  <c r="J25" i="59"/>
  <c r="J24" i="59"/>
  <c r="J23" i="59"/>
  <c r="J22" i="59"/>
  <c r="J21" i="59"/>
  <c r="J20" i="59"/>
  <c r="E20" i="59"/>
  <c r="J19" i="59"/>
  <c r="J18" i="59"/>
  <c r="E18" i="59"/>
  <c r="J94" i="58"/>
  <c r="J93" i="58"/>
  <c r="J92" i="58"/>
  <c r="J91" i="58"/>
  <c r="J87" i="58" s="1"/>
  <c r="F91" i="58"/>
  <c r="E91" i="58"/>
  <c r="J90" i="58"/>
  <c r="J89" i="58"/>
  <c r="J88" i="58"/>
  <c r="G87" i="58"/>
  <c r="F87" i="58"/>
  <c r="E87" i="58"/>
  <c r="E81" i="58" s="1"/>
  <c r="D23" i="73" s="1"/>
  <c r="J86" i="58"/>
  <c r="J85" i="58"/>
  <c r="J84" i="58"/>
  <c r="J83" i="58"/>
  <c r="J82" i="58"/>
  <c r="G82" i="58"/>
  <c r="F82" i="58"/>
  <c r="E82" i="58"/>
  <c r="J80" i="58"/>
  <c r="J79" i="58"/>
  <c r="J78" i="58"/>
  <c r="J77" i="58"/>
  <c r="E77" i="58"/>
  <c r="J76" i="58"/>
  <c r="J75" i="58"/>
  <c r="J74" i="58"/>
  <c r="J73" i="58"/>
  <c r="J72" i="58"/>
  <c r="J71" i="58"/>
  <c r="J70" i="58"/>
  <c r="J69" i="58"/>
  <c r="J68" i="58"/>
  <c r="J67" i="58" s="1"/>
  <c r="J61" i="58" s="1"/>
  <c r="E68" i="58"/>
  <c r="E67" i="58"/>
  <c r="J66" i="58"/>
  <c r="J65" i="58"/>
  <c r="J64" i="58"/>
  <c r="J63" i="58"/>
  <c r="J62" i="58"/>
  <c r="E61" i="58"/>
  <c r="J60" i="58"/>
  <c r="J59" i="58"/>
  <c r="J58" i="58"/>
  <c r="J57" i="58"/>
  <c r="J56" i="58"/>
  <c r="J49" i="58" s="1"/>
  <c r="E56" i="58"/>
  <c r="J55" i="58"/>
  <c r="J54" i="58"/>
  <c r="J53" i="58"/>
  <c r="J52" i="58"/>
  <c r="J51" i="58"/>
  <c r="J50" i="58"/>
  <c r="E50" i="58"/>
  <c r="E49" i="58"/>
  <c r="J48" i="58"/>
  <c r="J47" i="58"/>
  <c r="J46" i="58"/>
  <c r="J45" i="58"/>
  <c r="J44" i="58"/>
  <c r="J43" i="58"/>
  <c r="J42" i="58"/>
  <c r="E42" i="58"/>
  <c r="J41" i="58"/>
  <c r="J40" i="58"/>
  <c r="J39" i="58"/>
  <c r="J38" i="58"/>
  <c r="J37" i="58"/>
  <c r="E37" i="58"/>
  <c r="E17" i="58" s="1"/>
  <c r="J36" i="58"/>
  <c r="J35" i="58"/>
  <c r="J34" i="58"/>
  <c r="E34" i="58"/>
  <c r="J33" i="58"/>
  <c r="J32" i="58"/>
  <c r="J31" i="58"/>
  <c r="E31" i="58"/>
  <c r="J30" i="58"/>
  <c r="J29" i="58"/>
  <c r="J28" i="58"/>
  <c r="J27" i="58"/>
  <c r="E27" i="58"/>
  <c r="J26" i="58"/>
  <c r="E26" i="58"/>
  <c r="J25" i="58"/>
  <c r="J24" i="58"/>
  <c r="J23" i="58"/>
  <c r="J22" i="58"/>
  <c r="J21" i="58"/>
  <c r="J20" i="58"/>
  <c r="E20" i="58"/>
  <c r="J19" i="58"/>
  <c r="J18" i="58"/>
  <c r="J17" i="58" s="1"/>
  <c r="E18" i="58"/>
  <c r="J94" i="57"/>
  <c r="J93" i="57"/>
  <c r="J92" i="57"/>
  <c r="J91" i="57"/>
  <c r="F91" i="57"/>
  <c r="E91" i="57"/>
  <c r="J90" i="57"/>
  <c r="J89" i="57"/>
  <c r="J88" i="57"/>
  <c r="J87" i="57"/>
  <c r="J81" i="57" s="1"/>
  <c r="G87" i="57"/>
  <c r="F87" i="57"/>
  <c r="E87" i="57"/>
  <c r="J86" i="57"/>
  <c r="J85" i="57"/>
  <c r="J84" i="57"/>
  <c r="J83" i="57"/>
  <c r="J82" i="57"/>
  <c r="G82" i="57"/>
  <c r="F82" i="57"/>
  <c r="E82" i="57"/>
  <c r="E81" i="57"/>
  <c r="J80" i="57"/>
  <c r="J79" i="57"/>
  <c r="J78" i="57"/>
  <c r="J77" i="57"/>
  <c r="E77" i="57"/>
  <c r="J76" i="57"/>
  <c r="J75" i="57"/>
  <c r="J74" i="57"/>
  <c r="J73" i="57"/>
  <c r="J72" i="57"/>
  <c r="J71" i="57"/>
  <c r="J70" i="57"/>
  <c r="J69" i="57"/>
  <c r="J68" i="57"/>
  <c r="J67" i="57" s="1"/>
  <c r="J61" i="57" s="1"/>
  <c r="E68" i="57"/>
  <c r="E67" i="57"/>
  <c r="E61" i="57" s="1"/>
  <c r="J66" i="57"/>
  <c r="J65" i="57"/>
  <c r="J64" i="57"/>
  <c r="J63" i="57"/>
  <c r="J62" i="57"/>
  <c r="J60" i="57"/>
  <c r="J59" i="57"/>
  <c r="J58" i="57"/>
  <c r="J57" i="57"/>
  <c r="J56" i="57"/>
  <c r="E56" i="57"/>
  <c r="J55" i="57"/>
  <c r="J54" i="57"/>
  <c r="J53" i="57"/>
  <c r="J52" i="57"/>
  <c r="J51" i="57"/>
  <c r="J50" i="57"/>
  <c r="J49" i="57" s="1"/>
  <c r="E50" i="57"/>
  <c r="E49" i="57"/>
  <c r="J48" i="57"/>
  <c r="J47" i="57"/>
  <c r="J46" i="57"/>
  <c r="J45" i="57"/>
  <c r="J44" i="57"/>
  <c r="J43" i="57"/>
  <c r="J42" i="57"/>
  <c r="E42" i="57"/>
  <c r="J41" i="57"/>
  <c r="J40" i="57"/>
  <c r="J39" i="57"/>
  <c r="J38" i="57"/>
  <c r="J37" i="57"/>
  <c r="E37" i="57"/>
  <c r="J36" i="57"/>
  <c r="J35" i="57"/>
  <c r="J34" i="57"/>
  <c r="E34" i="57"/>
  <c r="J33" i="57"/>
  <c r="J32" i="57"/>
  <c r="J31" i="57"/>
  <c r="E31" i="57"/>
  <c r="J30" i="57"/>
  <c r="J29" i="57"/>
  <c r="J28" i="57"/>
  <c r="J27" i="57"/>
  <c r="E27" i="57"/>
  <c r="J26" i="57"/>
  <c r="E26" i="57"/>
  <c r="J25" i="57"/>
  <c r="J24" i="57"/>
  <c r="J23" i="57"/>
  <c r="J22" i="57"/>
  <c r="J21" i="57"/>
  <c r="J20" i="57"/>
  <c r="J18" i="57" s="1"/>
  <c r="E20" i="57"/>
  <c r="J19" i="57"/>
  <c r="E18" i="57"/>
  <c r="J94" i="56"/>
  <c r="J93" i="56"/>
  <c r="J92" i="56"/>
  <c r="J91" i="56"/>
  <c r="F91" i="56"/>
  <c r="E91" i="56"/>
  <c r="J90" i="56"/>
  <c r="J89" i="56"/>
  <c r="J88" i="56"/>
  <c r="J87" i="56"/>
  <c r="G87" i="56"/>
  <c r="F87" i="56"/>
  <c r="E87" i="56"/>
  <c r="J86" i="56"/>
  <c r="J85" i="56"/>
  <c r="J84" i="56"/>
  <c r="J83" i="56"/>
  <c r="J82" i="56"/>
  <c r="J81" i="56" s="1"/>
  <c r="G82" i="56"/>
  <c r="F82" i="56"/>
  <c r="E82" i="56"/>
  <c r="E81" i="56"/>
  <c r="D23" i="71" s="1"/>
  <c r="J80" i="56"/>
  <c r="J79" i="56"/>
  <c r="J78" i="56"/>
  <c r="J77" i="56"/>
  <c r="E77" i="56"/>
  <c r="J76" i="56"/>
  <c r="J75" i="56"/>
  <c r="J74" i="56"/>
  <c r="J73" i="56"/>
  <c r="J72" i="56"/>
  <c r="J71" i="56"/>
  <c r="J70" i="56"/>
  <c r="J69" i="56"/>
  <c r="J68" i="56"/>
  <c r="E68" i="56"/>
  <c r="J67" i="56"/>
  <c r="J61" i="56" s="1"/>
  <c r="E67" i="56"/>
  <c r="J66" i="56"/>
  <c r="J65" i="56"/>
  <c r="J64" i="56"/>
  <c r="J63" i="56"/>
  <c r="J62" i="56"/>
  <c r="E61" i="56"/>
  <c r="J60" i="56"/>
  <c r="J59" i="56"/>
  <c r="J58" i="56"/>
  <c r="J57" i="56"/>
  <c r="J56" i="56"/>
  <c r="E56" i="56"/>
  <c r="J55" i="56"/>
  <c r="J54" i="56"/>
  <c r="J53" i="56"/>
  <c r="J52" i="56"/>
  <c r="J51" i="56"/>
  <c r="J50" i="56"/>
  <c r="E50" i="56"/>
  <c r="J49" i="56"/>
  <c r="E49" i="56"/>
  <c r="J48" i="56"/>
  <c r="J47" i="56"/>
  <c r="J46" i="56"/>
  <c r="J45" i="56"/>
  <c r="J44" i="56"/>
  <c r="J43" i="56"/>
  <c r="J42" i="56"/>
  <c r="J37" i="56" s="1"/>
  <c r="E42" i="56"/>
  <c r="J41" i="56"/>
  <c r="J40" i="56"/>
  <c r="J39" i="56"/>
  <c r="J38" i="56"/>
  <c r="E37" i="56"/>
  <c r="J36" i="56"/>
  <c r="J35" i="56"/>
  <c r="J34" i="56"/>
  <c r="J31" i="56" s="1"/>
  <c r="E34" i="56"/>
  <c r="J33" i="56"/>
  <c r="J32" i="56"/>
  <c r="E31" i="56"/>
  <c r="J30" i="56"/>
  <c r="J29" i="56"/>
  <c r="J28" i="56"/>
  <c r="J27" i="56"/>
  <c r="E27" i="56"/>
  <c r="J26" i="56"/>
  <c r="J17" i="56" s="1"/>
  <c r="J16" i="56" s="1"/>
  <c r="D38" i="71" s="1"/>
  <c r="E26" i="56"/>
  <c r="J25" i="56"/>
  <c r="J24" i="56"/>
  <c r="J23" i="56"/>
  <c r="J22" i="56"/>
  <c r="J21" i="56"/>
  <c r="J20" i="56"/>
  <c r="E20" i="56"/>
  <c r="J19" i="56"/>
  <c r="J18" i="56"/>
  <c r="E18" i="56"/>
  <c r="E17" i="56"/>
  <c r="E16" i="56"/>
  <c r="J94" i="55"/>
  <c r="J93" i="55"/>
  <c r="J92" i="55"/>
  <c r="J91" i="55"/>
  <c r="F91" i="55"/>
  <c r="E91" i="55"/>
  <c r="J90" i="55"/>
  <c r="J89" i="55"/>
  <c r="J88" i="55"/>
  <c r="J87" i="55"/>
  <c r="G87" i="55"/>
  <c r="F87" i="55"/>
  <c r="E87" i="55"/>
  <c r="J86" i="55"/>
  <c r="J85" i="55"/>
  <c r="J84" i="55"/>
  <c r="J83" i="55"/>
  <c r="J82" i="55"/>
  <c r="G82" i="55"/>
  <c r="F82" i="55"/>
  <c r="E82" i="55"/>
  <c r="J81" i="55"/>
  <c r="E81" i="55"/>
  <c r="J80" i="55"/>
  <c r="J79" i="55"/>
  <c r="J78" i="55"/>
  <c r="J77" i="55"/>
  <c r="E77" i="55"/>
  <c r="J76" i="55"/>
  <c r="J75" i="55"/>
  <c r="J74" i="55"/>
  <c r="J73" i="55"/>
  <c r="J72" i="55"/>
  <c r="J71" i="55"/>
  <c r="J70" i="55"/>
  <c r="J69" i="55"/>
  <c r="J68" i="55"/>
  <c r="E68" i="55"/>
  <c r="J67" i="55"/>
  <c r="E67" i="55"/>
  <c r="J66" i="55"/>
  <c r="J65" i="55"/>
  <c r="J64" i="55"/>
  <c r="J63" i="55"/>
  <c r="J62" i="55"/>
  <c r="J61" i="55"/>
  <c r="E61" i="55"/>
  <c r="J60" i="55"/>
  <c r="J59" i="55"/>
  <c r="J58" i="55"/>
  <c r="J57" i="55"/>
  <c r="J56" i="55"/>
  <c r="J49" i="55" s="1"/>
  <c r="E56" i="55"/>
  <c r="J55" i="55"/>
  <c r="J54" i="55"/>
  <c r="J53" i="55"/>
  <c r="J52" i="55"/>
  <c r="J51" i="55"/>
  <c r="J50" i="55"/>
  <c r="E50" i="55"/>
  <c r="E49" i="55"/>
  <c r="E17" i="55" s="1"/>
  <c r="E16" i="55" s="1"/>
  <c r="J48" i="55"/>
  <c r="J47" i="55"/>
  <c r="J46" i="55"/>
  <c r="J45" i="55"/>
  <c r="J44" i="55"/>
  <c r="J43" i="55"/>
  <c r="J42" i="55"/>
  <c r="E42" i="55"/>
  <c r="J41" i="55"/>
  <c r="J40" i="55"/>
  <c r="J39" i="55"/>
  <c r="J38" i="55"/>
  <c r="J37" i="55"/>
  <c r="E37" i="55"/>
  <c r="J36" i="55"/>
  <c r="J35" i="55"/>
  <c r="J34" i="55"/>
  <c r="J31" i="55" s="1"/>
  <c r="E34" i="55"/>
  <c r="J33" i="55"/>
  <c r="J32" i="55"/>
  <c r="E31" i="55"/>
  <c r="J30" i="55"/>
  <c r="J29" i="55"/>
  <c r="J28" i="55"/>
  <c r="J27" i="55"/>
  <c r="E27" i="55"/>
  <c r="J26" i="55"/>
  <c r="E26" i="55"/>
  <c r="J25" i="55"/>
  <c r="J24" i="55"/>
  <c r="J23" i="55"/>
  <c r="J22" i="55"/>
  <c r="J21" i="55"/>
  <c r="J20" i="55"/>
  <c r="J18" i="55" s="1"/>
  <c r="J17" i="55" s="1"/>
  <c r="J16" i="55" s="1"/>
  <c r="D38" i="70" s="1"/>
  <c r="E20" i="55"/>
  <c r="J19" i="55"/>
  <c r="E18" i="55"/>
  <c r="H34" i="54"/>
  <c r="H33" i="54"/>
  <c r="H32" i="54"/>
  <c r="D30" i="74" s="1"/>
  <c r="D33" i="74" s="1"/>
  <c r="E32" i="54"/>
  <c r="H31" i="54"/>
  <c r="H30" i="54"/>
  <c r="H29" i="54"/>
  <c r="H28" i="54"/>
  <c r="H27" i="54"/>
  <c r="H26" i="54" s="1"/>
  <c r="H14" i="54" s="1"/>
  <c r="E27" i="54"/>
  <c r="E26" i="54"/>
  <c r="H25" i="54"/>
  <c r="H24" i="54"/>
  <c r="H23" i="54"/>
  <c r="H22" i="54"/>
  <c r="H21" i="54"/>
  <c r="H20" i="54"/>
  <c r="H19" i="54"/>
  <c r="H18" i="54"/>
  <c r="H17" i="54"/>
  <c r="H16" i="54"/>
  <c r="H15" i="54"/>
  <c r="E15" i="54"/>
  <c r="E14" i="54"/>
  <c r="H34" i="53"/>
  <c r="H33" i="53"/>
  <c r="H32" i="53"/>
  <c r="D30" i="73" s="1"/>
  <c r="D33" i="73" s="1"/>
  <c r="E32" i="53"/>
  <c r="H31" i="53"/>
  <c r="H30" i="53"/>
  <c r="H29" i="53"/>
  <c r="H28" i="53"/>
  <c r="H27" i="53"/>
  <c r="E27" i="53"/>
  <c r="H26" i="53"/>
  <c r="E26" i="53"/>
  <c r="H25" i="53"/>
  <c r="H24" i="53"/>
  <c r="H23" i="53"/>
  <c r="H22" i="53"/>
  <c r="H21" i="53"/>
  <c r="H20" i="53"/>
  <c r="H19" i="53"/>
  <c r="H18" i="53"/>
  <c r="H17" i="53"/>
  <c r="H16" i="53"/>
  <c r="H15" i="53"/>
  <c r="D20" i="73" s="1"/>
  <c r="E15" i="53"/>
  <c r="E14" i="53"/>
  <c r="H34" i="52"/>
  <c r="H33" i="52"/>
  <c r="H32" i="52"/>
  <c r="E32" i="52"/>
  <c r="H31" i="52"/>
  <c r="H30" i="52"/>
  <c r="H29" i="52"/>
  <c r="H28" i="52"/>
  <c r="H27" i="52"/>
  <c r="D26" i="72" s="1"/>
  <c r="D29" i="72" s="1"/>
  <c r="E27" i="52"/>
  <c r="H26" i="52"/>
  <c r="H14" i="52" s="1"/>
  <c r="E26" i="52"/>
  <c r="E14" i="52" s="1"/>
  <c r="H25" i="52"/>
  <c r="H24" i="52"/>
  <c r="H23" i="52"/>
  <c r="H22" i="52"/>
  <c r="H21" i="52"/>
  <c r="H20" i="52"/>
  <c r="H19" i="52"/>
  <c r="H18" i="52"/>
  <c r="H17" i="52"/>
  <c r="H16" i="52"/>
  <c r="H15" i="52"/>
  <c r="D20" i="72" s="1"/>
  <c r="D25" i="72" s="1"/>
  <c r="E15" i="52"/>
  <c r="H34" i="51"/>
  <c r="H33" i="51"/>
  <c r="H32" i="51"/>
  <c r="E32" i="51"/>
  <c r="H31" i="51"/>
  <c r="H30" i="51"/>
  <c r="H29" i="51"/>
  <c r="H28" i="51"/>
  <c r="H27" i="51"/>
  <c r="E27" i="51"/>
  <c r="H26" i="51"/>
  <c r="E26" i="51"/>
  <c r="H25" i="51"/>
  <c r="H24" i="51"/>
  <c r="H23" i="51"/>
  <c r="H22" i="51"/>
  <c r="H21" i="51"/>
  <c r="H20" i="51"/>
  <c r="H19" i="51"/>
  <c r="H18" i="51"/>
  <c r="H17" i="51"/>
  <c r="H16" i="51"/>
  <c r="H15" i="51"/>
  <c r="D20" i="71" s="1"/>
  <c r="E15" i="51"/>
  <c r="H14" i="51"/>
  <c r="E14" i="51"/>
  <c r="H34" i="50"/>
  <c r="H33" i="50"/>
  <c r="H32" i="50"/>
  <c r="D30" i="70" s="1"/>
  <c r="D33" i="70" s="1"/>
  <c r="E32" i="50"/>
  <c r="H31" i="50"/>
  <c r="H30" i="50"/>
  <c r="H29" i="50"/>
  <c r="H28" i="50"/>
  <c r="H27" i="50"/>
  <c r="D26" i="70" s="1"/>
  <c r="D29" i="70" s="1"/>
  <c r="E27" i="50"/>
  <c r="E26" i="50"/>
  <c r="E14" i="50" s="1"/>
  <c r="H25" i="50"/>
  <c r="H24" i="50"/>
  <c r="H23" i="50"/>
  <c r="H22" i="50"/>
  <c r="H21" i="50"/>
  <c r="H20" i="50"/>
  <c r="H19" i="50"/>
  <c r="H18" i="50"/>
  <c r="H17" i="50"/>
  <c r="H16" i="50"/>
  <c r="H15" i="50"/>
  <c r="E15" i="50"/>
  <c r="E33" i="49"/>
  <c r="D33" i="49"/>
  <c r="E31" i="49"/>
  <c r="D31" i="49"/>
  <c r="E22" i="49"/>
  <c r="D22" i="49"/>
  <c r="E17" i="49"/>
  <c r="D17" i="49"/>
  <c r="F8" i="48"/>
  <c r="F7" i="48"/>
  <c r="E7" i="48"/>
  <c r="D7" i="48"/>
  <c r="D39" i="47"/>
  <c r="D35" i="47"/>
  <c r="G55" i="99" l="1"/>
  <c r="E11" i="102"/>
  <c r="P12" i="82"/>
  <c r="E10" i="102" s="1"/>
  <c r="M12" i="90"/>
  <c r="E36" i="100" s="1"/>
  <c r="E38" i="100"/>
  <c r="P12" i="81"/>
  <c r="E10" i="101" s="1"/>
  <c r="E11" i="101"/>
  <c r="G55" i="103"/>
  <c r="G55" i="101"/>
  <c r="P12" i="80"/>
  <c r="E10" i="100" s="1"/>
  <c r="E12" i="100"/>
  <c r="M12" i="89"/>
  <c r="E36" i="99" s="1"/>
  <c r="E40" i="99"/>
  <c r="G55" i="100"/>
  <c r="E12" i="99"/>
  <c r="P12" i="79"/>
  <c r="E10" i="99" s="1"/>
  <c r="G29" i="99" s="1"/>
  <c r="E12" i="103"/>
  <c r="P12" i="83"/>
  <c r="E10" i="103" s="1"/>
  <c r="G29" i="103" s="1"/>
  <c r="M11" i="85"/>
  <c r="F20" i="100" s="1"/>
  <c r="G29" i="100" s="1"/>
  <c r="F26" i="100"/>
  <c r="M11" i="86"/>
  <c r="F20" i="101" s="1"/>
  <c r="G29" i="101" s="1"/>
  <c r="F48" i="99"/>
  <c r="E38" i="101"/>
  <c r="F48" i="103"/>
  <c r="M11" i="87"/>
  <c r="F20" i="102" s="1"/>
  <c r="G29" i="102" s="1"/>
  <c r="M12" i="93"/>
  <c r="E36" i="103" s="1"/>
  <c r="J11" i="97"/>
  <c r="F46" i="102" s="1"/>
  <c r="G55" i="102" s="1"/>
  <c r="E16" i="58"/>
  <c r="D25" i="71"/>
  <c r="J17" i="57"/>
  <c r="J16" i="57" s="1"/>
  <c r="D38" i="72" s="1"/>
  <c r="D40" i="72" s="1"/>
  <c r="D17" i="72" s="1"/>
  <c r="K18" i="61"/>
  <c r="D39" i="71" s="1"/>
  <c r="D40" i="71" s="1"/>
  <c r="D17" i="71" s="1"/>
  <c r="K18" i="62"/>
  <c r="D39" i="72" s="1"/>
  <c r="J81" i="58"/>
  <c r="J16" i="58" s="1"/>
  <c r="D38" i="73" s="1"/>
  <c r="D40" i="73" s="1"/>
  <c r="D17" i="73" s="1"/>
  <c r="D25" i="70"/>
  <c r="D34" i="70" s="1"/>
  <c r="D35" i="70" s="1"/>
  <c r="D34" i="72"/>
  <c r="E17" i="57"/>
  <c r="E16" i="57" s="1"/>
  <c r="D25" i="73"/>
  <c r="E17" i="59"/>
  <c r="E16" i="59" s="1"/>
  <c r="J17" i="59"/>
  <c r="J16" i="59" s="1"/>
  <c r="D38" i="74" s="1"/>
  <c r="D40" i="74" s="1"/>
  <c r="D17" i="74" s="1"/>
  <c r="D26" i="74"/>
  <c r="D29" i="74" s="1"/>
  <c r="K45" i="60"/>
  <c r="K18" i="60" s="1"/>
  <c r="D39" i="70" s="1"/>
  <c r="D40" i="70" s="1"/>
  <c r="D17" i="70" s="1"/>
  <c r="K45" i="61"/>
  <c r="H14" i="53"/>
  <c r="H26" i="50"/>
  <c r="H14" i="50" s="1"/>
  <c r="D34" i="71" l="1"/>
  <c r="D35" i="71" s="1"/>
  <c r="D35" i="72"/>
  <c r="D36" i="72" s="1"/>
  <c r="D16" i="72" s="1"/>
  <c r="D18" i="72" s="1"/>
  <c r="D36" i="70"/>
  <c r="D16" i="70" s="1"/>
  <c r="D18" i="70" s="1"/>
  <c r="D34" i="74"/>
  <c r="D34" i="73"/>
  <c r="D35" i="73" s="1"/>
  <c r="D36" i="74" l="1"/>
  <c r="D16" i="74" s="1"/>
  <c r="D18" i="74" s="1"/>
  <c r="D35" i="74"/>
  <c r="D36" i="73"/>
  <c r="D16" i="73" s="1"/>
  <c r="D18" i="73" s="1"/>
  <c r="D36" i="71"/>
  <c r="D16" i="71" s="1"/>
  <c r="D18" i="71" s="1"/>
  <c r="F18" i="45" l="1"/>
  <c r="E18" i="45"/>
  <c r="F17" i="45"/>
  <c r="E17" i="45"/>
  <c r="F16" i="45"/>
  <c r="E16" i="45"/>
  <c r="F15" i="45"/>
  <c r="E15" i="45"/>
  <c r="F14" i="45"/>
  <c r="E14" i="45"/>
  <c r="F13" i="45"/>
  <c r="E13" i="45"/>
  <c r="F12" i="45"/>
  <c r="E12" i="45"/>
  <c r="K39" i="44"/>
  <c r="J39" i="44"/>
  <c r="I39" i="44"/>
  <c r="H39" i="44"/>
  <c r="G39" i="44"/>
  <c r="F39" i="44"/>
  <c r="E39" i="44"/>
  <c r="D39" i="44"/>
  <c r="C39" i="44"/>
  <c r="K36" i="44"/>
  <c r="J36" i="44"/>
  <c r="I36" i="44"/>
  <c r="H36" i="44"/>
  <c r="G36" i="44"/>
  <c r="F36" i="44"/>
  <c r="E36" i="44"/>
  <c r="D36" i="44"/>
  <c r="C36" i="44"/>
  <c r="K33" i="44"/>
  <c r="J33" i="44"/>
  <c r="I33" i="44"/>
  <c r="H33" i="44"/>
  <c r="G33" i="44"/>
  <c r="F33" i="44"/>
  <c r="E33" i="44"/>
  <c r="D33" i="44"/>
  <c r="C33" i="44"/>
  <c r="K30" i="44"/>
  <c r="J30" i="44"/>
  <c r="I30" i="44"/>
  <c r="H30" i="44"/>
  <c r="G30" i="44"/>
  <c r="F30" i="44"/>
  <c r="E30" i="44"/>
  <c r="D30" i="44"/>
  <c r="C30" i="44"/>
  <c r="K29" i="44"/>
  <c r="J29" i="44"/>
  <c r="I29" i="44"/>
  <c r="H29" i="44"/>
  <c r="G29" i="44"/>
  <c r="F29" i="44"/>
  <c r="E29" i="44"/>
  <c r="D29" i="44"/>
  <c r="C29" i="44"/>
  <c r="K25" i="44"/>
  <c r="J25" i="44"/>
  <c r="I25" i="44"/>
  <c r="H25" i="44"/>
  <c r="G25" i="44"/>
  <c r="F25" i="44"/>
  <c r="E25" i="44"/>
  <c r="D25" i="44"/>
  <c r="C25" i="44"/>
  <c r="K22" i="44"/>
  <c r="J22" i="44"/>
  <c r="I22" i="44"/>
  <c r="H22" i="44"/>
  <c r="G22" i="44"/>
  <c r="F22" i="44"/>
  <c r="E22" i="44"/>
  <c r="D22" i="44"/>
  <c r="C22" i="44"/>
  <c r="K19" i="44"/>
  <c r="J19" i="44"/>
  <c r="I19" i="44"/>
  <c r="H19" i="44"/>
  <c r="G19" i="44"/>
  <c r="F19" i="44"/>
  <c r="E19" i="44"/>
  <c r="D19" i="44"/>
  <c r="C19" i="44"/>
  <c r="K16" i="44"/>
  <c r="J16" i="44"/>
  <c r="I16" i="44"/>
  <c r="H16" i="44"/>
  <c r="G16" i="44"/>
  <c r="F16" i="44"/>
  <c r="E16" i="44"/>
  <c r="D16" i="44"/>
  <c r="C16" i="44"/>
  <c r="K13" i="44"/>
  <c r="J13" i="44"/>
  <c r="I13" i="44"/>
  <c r="H13" i="44"/>
  <c r="G13" i="44"/>
  <c r="F13" i="44"/>
  <c r="E13" i="44"/>
  <c r="D13" i="44"/>
  <c r="C13" i="44"/>
  <c r="K10" i="44"/>
  <c r="J10" i="44"/>
  <c r="I10" i="44"/>
  <c r="H10" i="44"/>
  <c r="G10" i="44"/>
  <c r="F10" i="44"/>
  <c r="E10" i="44"/>
  <c r="D10" i="44"/>
  <c r="C10" i="44"/>
  <c r="K9" i="44"/>
  <c r="J9" i="44"/>
  <c r="I9" i="44"/>
  <c r="H9" i="44"/>
  <c r="G9" i="44"/>
  <c r="F9" i="44"/>
  <c r="E9" i="44"/>
  <c r="D9" i="44"/>
  <c r="C9" i="44"/>
  <c r="E27" i="43"/>
  <c r="E26" i="43"/>
  <c r="E25" i="43"/>
  <c r="E24" i="43"/>
  <c r="E23" i="43"/>
  <c r="D23" i="43"/>
  <c r="C23" i="43"/>
  <c r="E20" i="43"/>
  <c r="E19" i="43"/>
  <c r="E18" i="43"/>
  <c r="E17" i="43"/>
  <c r="E16" i="43"/>
  <c r="E15" i="43"/>
  <c r="D15" i="43"/>
  <c r="C15" i="43"/>
  <c r="E14" i="43"/>
  <c r="E13" i="43"/>
  <c r="E12" i="43"/>
  <c r="E11" i="43"/>
  <c r="E31" i="42"/>
  <c r="E30" i="42"/>
  <c r="E29" i="42"/>
  <c r="D29" i="42"/>
  <c r="C29" i="42"/>
  <c r="E28" i="42"/>
  <c r="E27" i="42"/>
  <c r="E26" i="42"/>
  <c r="D26" i="42"/>
  <c r="C26" i="42"/>
  <c r="E25" i="42"/>
  <c r="E24" i="42"/>
  <c r="E23" i="42"/>
  <c r="D23" i="42"/>
  <c r="C23" i="42"/>
  <c r="E22" i="42"/>
  <c r="E21" i="42"/>
  <c r="E20" i="42"/>
  <c r="D20" i="42"/>
  <c r="C20" i="42"/>
  <c r="E19" i="42"/>
  <c r="E18" i="42"/>
  <c r="E17" i="42"/>
  <c r="E10" i="42" s="1"/>
  <c r="D17" i="42"/>
  <c r="C17" i="42"/>
  <c r="E16" i="42"/>
  <c r="E15" i="42"/>
  <c r="E14" i="42"/>
  <c r="D14" i="42"/>
  <c r="C14" i="42"/>
  <c r="E13" i="42"/>
  <c r="E12" i="42"/>
  <c r="E11" i="42"/>
  <c r="D11" i="42"/>
  <c r="C11" i="42"/>
  <c r="D10" i="42"/>
  <c r="C10" i="42"/>
  <c r="D121" i="41"/>
  <c r="E33" i="41"/>
  <c r="E32" i="41"/>
  <c r="E31" i="41"/>
  <c r="E30" i="41"/>
  <c r="E29" i="41"/>
  <c r="E28" i="41"/>
  <c r="E27" i="41"/>
  <c r="E26" i="41"/>
  <c r="D26" i="41"/>
  <c r="C26" i="41"/>
  <c r="E25" i="41"/>
  <c r="E24" i="41"/>
  <c r="E23" i="41"/>
  <c r="E22" i="41"/>
  <c r="D22" i="41"/>
  <c r="C22" i="41"/>
  <c r="E21" i="41"/>
  <c r="E20" i="41"/>
  <c r="E19" i="41"/>
  <c r="E18" i="41"/>
  <c r="E17" i="41" s="1"/>
  <c r="D18" i="41"/>
  <c r="C18" i="41"/>
  <c r="D17" i="41"/>
  <c r="C17" i="41"/>
  <c r="E16" i="41"/>
  <c r="E15" i="41"/>
  <c r="E14" i="41"/>
  <c r="E13" i="41"/>
  <c r="D13" i="41"/>
  <c r="C13" i="41"/>
  <c r="E12" i="41"/>
  <c r="E11" i="41"/>
  <c r="V26" i="39" l="1"/>
  <c r="I26" i="39"/>
  <c r="V25" i="39"/>
  <c r="I25" i="39"/>
  <c r="V24" i="39"/>
  <c r="I24" i="39"/>
  <c r="V23" i="39"/>
  <c r="I23" i="39"/>
  <c r="V22" i="39"/>
  <c r="I22" i="39"/>
  <c r="V21" i="39"/>
  <c r="I21" i="39"/>
  <c r="V20" i="39"/>
  <c r="I20" i="39"/>
  <c r="V19" i="39"/>
  <c r="I19" i="39"/>
  <c r="V18" i="39"/>
  <c r="I18" i="39"/>
  <c r="V17" i="39"/>
  <c r="I17" i="39"/>
  <c r="V16" i="39"/>
  <c r="I16" i="39"/>
  <c r="V15" i="39"/>
  <c r="I15" i="39"/>
  <c r="V14" i="39"/>
  <c r="I14" i="39"/>
  <c r="V13" i="39"/>
  <c r="I13" i="39"/>
  <c r="V12" i="39"/>
  <c r="I12" i="39"/>
  <c r="V25" i="29"/>
  <c r="I25" i="29"/>
  <c r="V24" i="29"/>
  <c r="I24" i="29"/>
  <c r="V23" i="29"/>
  <c r="I23" i="29"/>
  <c r="V22" i="29"/>
  <c r="I22" i="29"/>
  <c r="V21" i="29"/>
  <c r="I21" i="29"/>
  <c r="V20" i="29"/>
  <c r="I20" i="29"/>
  <c r="V19" i="29"/>
  <c r="I19" i="29"/>
  <c r="V18" i="29"/>
  <c r="I18" i="29"/>
  <c r="V17" i="29"/>
  <c r="I17" i="29"/>
  <c r="V16" i="29"/>
  <c r="I16" i="29"/>
  <c r="V15" i="29"/>
  <c r="I15" i="29"/>
  <c r="V14" i="29"/>
  <c r="I14" i="29"/>
  <c r="V13" i="29"/>
  <c r="I13" i="29"/>
  <c r="V12" i="29"/>
  <c r="I12" i="29"/>
  <c r="V11" i="29"/>
  <c r="I11" i="29"/>
  <c r="V40" i="37"/>
  <c r="X39" i="37"/>
  <c r="Z39" i="37" s="1"/>
  <c r="V39" i="37"/>
  <c r="X38" i="37"/>
  <c r="Z38" i="37" s="1"/>
  <c r="V38" i="37"/>
  <c r="V37" i="37"/>
  <c r="X37" i="37" s="1"/>
  <c r="Z37" i="37" s="1"/>
  <c r="V36" i="37"/>
  <c r="X36" i="37" s="1"/>
  <c r="Z36" i="37" s="1"/>
  <c r="V35" i="37"/>
  <c r="X35" i="37" s="1"/>
  <c r="Z35" i="37" s="1"/>
  <c r="V34" i="37"/>
  <c r="X34" i="37" s="1"/>
  <c r="Z34" i="37" s="1"/>
  <c r="V33" i="37"/>
  <c r="X33" i="37" s="1"/>
  <c r="Z33" i="37" s="1"/>
  <c r="V32" i="37"/>
  <c r="X32" i="37" s="1"/>
  <c r="Z32" i="37" s="1"/>
  <c r="X31" i="37"/>
  <c r="Z31" i="37" s="1"/>
  <c r="V31" i="37"/>
  <c r="X30" i="37"/>
  <c r="Z30" i="37" s="1"/>
  <c r="V30" i="37"/>
  <c r="V29" i="37"/>
  <c r="X29" i="37" s="1"/>
  <c r="Z29" i="37" s="1"/>
  <c r="Z28" i="37"/>
  <c r="X28" i="37"/>
  <c r="V28" i="37"/>
  <c r="V27" i="37"/>
  <c r="X27" i="37" s="1"/>
  <c r="Z27" i="37" s="1"/>
  <c r="K23" i="37"/>
  <c r="M23" i="37" s="1"/>
  <c r="Q23" i="37" s="1"/>
  <c r="K21" i="37"/>
  <c r="M21" i="37" s="1"/>
  <c r="Q21" i="37" s="1"/>
  <c r="U19" i="37"/>
  <c r="T19" i="37"/>
  <c r="S19" i="37"/>
  <c r="R19" i="37"/>
  <c r="K19" i="37"/>
  <c r="M19" i="37" s="1"/>
  <c r="Q19" i="37" s="1"/>
  <c r="V19" i="37" s="1"/>
  <c r="K18" i="37"/>
  <c r="M18" i="37" s="1"/>
  <c r="Q18" i="37" s="1"/>
  <c r="Z14" i="37"/>
  <c r="K14" i="37"/>
  <c r="M14" i="37" s="1"/>
  <c r="Q14" i="37" s="1"/>
  <c r="V14" i="37" s="1"/>
  <c r="Z13" i="37"/>
  <c r="K13" i="37"/>
  <c r="M13" i="37" s="1"/>
  <c r="Q13" i="37" s="1"/>
  <c r="V13" i="37" s="1"/>
  <c r="Z12" i="37"/>
  <c r="K12" i="37"/>
  <c r="M12" i="37" s="1"/>
  <c r="Q12" i="37" s="1"/>
  <c r="V12" i="37" s="1"/>
  <c r="V40" i="38"/>
  <c r="X39" i="38"/>
  <c r="Z39" i="38" s="1"/>
  <c r="V39" i="38"/>
  <c r="V38" i="38"/>
  <c r="X38" i="38" s="1"/>
  <c r="Z38" i="38" s="1"/>
  <c r="V37" i="38"/>
  <c r="X37" i="38" s="1"/>
  <c r="Z37" i="38" s="1"/>
  <c r="V36" i="38"/>
  <c r="X36" i="38" s="1"/>
  <c r="Z36" i="38" s="1"/>
  <c r="V35" i="38"/>
  <c r="X35" i="38" s="1"/>
  <c r="Z35" i="38" s="1"/>
  <c r="V34" i="38"/>
  <c r="X34" i="38" s="1"/>
  <c r="Z34" i="38" s="1"/>
  <c r="X33" i="38"/>
  <c r="Z33" i="38" s="1"/>
  <c r="V33" i="38"/>
  <c r="V32" i="38"/>
  <c r="X32" i="38" s="1"/>
  <c r="Z32" i="38" s="1"/>
  <c r="X31" i="38"/>
  <c r="Z31" i="38" s="1"/>
  <c r="V31" i="38"/>
  <c r="V30" i="38"/>
  <c r="X30" i="38" s="1"/>
  <c r="Z30" i="38" s="1"/>
  <c r="V29" i="38"/>
  <c r="X29" i="38" s="1"/>
  <c r="Z29" i="38" s="1"/>
  <c r="V28" i="38"/>
  <c r="X28" i="38" s="1"/>
  <c r="Z28" i="38" s="1"/>
  <c r="V27" i="38"/>
  <c r="X27" i="38" s="1"/>
  <c r="Z27" i="38" s="1"/>
  <c r="K23" i="38"/>
  <c r="M23" i="38" s="1"/>
  <c r="Q23" i="38" s="1"/>
  <c r="M21" i="38"/>
  <c r="Q21" i="38" s="1"/>
  <c r="K21" i="38"/>
  <c r="U19" i="38"/>
  <c r="T19" i="38"/>
  <c r="S19" i="38"/>
  <c r="R19" i="38"/>
  <c r="M19" i="38"/>
  <c r="Q19" i="38" s="1"/>
  <c r="V19" i="38" s="1"/>
  <c r="K19" i="38"/>
  <c r="K18" i="38"/>
  <c r="M18" i="38" s="1"/>
  <c r="Q18" i="38" s="1"/>
  <c r="Z14" i="38"/>
  <c r="M14" i="38"/>
  <c r="Q14" i="38" s="1"/>
  <c r="V14" i="38" s="1"/>
  <c r="K14" i="38"/>
  <c r="Z13" i="38"/>
  <c r="K13" i="38"/>
  <c r="M13" i="38" s="1"/>
  <c r="Q13" i="38" s="1"/>
  <c r="V13" i="38" s="1"/>
  <c r="Z12" i="38"/>
  <c r="K12" i="38"/>
  <c r="M12" i="38" s="1"/>
  <c r="Q12" i="38" s="1"/>
  <c r="V12" i="38" s="1"/>
  <c r="V40" i="14"/>
  <c r="V39" i="14"/>
  <c r="X39" i="14" s="1"/>
  <c r="Z39" i="14" s="1"/>
  <c r="X38" i="14"/>
  <c r="Z38" i="14" s="1"/>
  <c r="V38" i="14"/>
  <c r="V37" i="14"/>
  <c r="X37" i="14" s="1"/>
  <c r="Z37" i="14" s="1"/>
  <c r="V36" i="14"/>
  <c r="X36" i="14" s="1"/>
  <c r="Z36" i="14" s="1"/>
  <c r="V35" i="14"/>
  <c r="X35" i="14" s="1"/>
  <c r="Z35" i="14" s="1"/>
  <c r="V34" i="14"/>
  <c r="X34" i="14" s="1"/>
  <c r="Z34" i="14" s="1"/>
  <c r="V33" i="14"/>
  <c r="X33" i="14" s="1"/>
  <c r="Z33" i="14" s="1"/>
  <c r="V32" i="14"/>
  <c r="X32" i="14" s="1"/>
  <c r="Z32" i="14" s="1"/>
  <c r="V31" i="14"/>
  <c r="X31" i="14" s="1"/>
  <c r="Z31" i="14" s="1"/>
  <c r="X30" i="14"/>
  <c r="Z30" i="14" s="1"/>
  <c r="V30" i="14"/>
  <c r="V29" i="14"/>
  <c r="X29" i="14" s="1"/>
  <c r="Z29" i="14" s="1"/>
  <c r="V28" i="14"/>
  <c r="X28" i="14" s="1"/>
  <c r="Z28" i="14" s="1"/>
  <c r="V27" i="14"/>
  <c r="X27" i="14" s="1"/>
  <c r="Z27" i="14" s="1"/>
  <c r="K23" i="14"/>
  <c r="M23" i="14" s="1"/>
  <c r="Q23" i="14" s="1"/>
  <c r="K21" i="14"/>
  <c r="M21" i="14" s="1"/>
  <c r="Q21" i="14" s="1"/>
  <c r="U19" i="14"/>
  <c r="T19" i="14"/>
  <c r="S19" i="14"/>
  <c r="R19" i="14"/>
  <c r="K19" i="14"/>
  <c r="M19" i="14" s="1"/>
  <c r="Q19" i="14" s="1"/>
  <c r="V19" i="14" s="1"/>
  <c r="K18" i="14"/>
  <c r="M18" i="14" s="1"/>
  <c r="Q18" i="14" s="1"/>
  <c r="Z14" i="14"/>
  <c r="K14" i="14"/>
  <c r="M14" i="14" s="1"/>
  <c r="Q14" i="14" s="1"/>
  <c r="V14" i="14" s="1"/>
  <c r="Z13" i="14"/>
  <c r="K13" i="14"/>
  <c r="M13" i="14" s="1"/>
  <c r="Q13" i="14" s="1"/>
  <c r="V13" i="14" s="1"/>
  <c r="Z12" i="14"/>
  <c r="D13" i="12" s="1"/>
  <c r="K12" i="14"/>
  <c r="M12" i="14" s="1"/>
  <c r="Q12" i="14" s="1"/>
  <c r="V12" i="14" s="1"/>
  <c r="D7" i="12"/>
  <c r="D14" i="12"/>
  <c r="D15" i="12"/>
  <c r="D16" i="12"/>
  <c r="D17" i="12"/>
  <c r="D18" i="12"/>
  <c r="D19" i="12"/>
  <c r="D20" i="12"/>
  <c r="D21" i="12"/>
  <c r="D22" i="12"/>
  <c r="D23" i="12"/>
  <c r="D24" i="12"/>
  <c r="D25" i="12"/>
  <c r="D26" i="12"/>
  <c r="D27" i="12"/>
  <c r="D28" i="12"/>
  <c r="D29" i="12"/>
  <c r="D31" i="12"/>
  <c r="D35" i="12"/>
  <c r="D36" i="12"/>
  <c r="D37" i="12"/>
  <c r="D39" i="12"/>
  <c r="D40" i="12"/>
  <c r="D41" i="12"/>
  <c r="D42" i="12"/>
  <c r="D46" i="12"/>
  <c r="D45" i="12" s="1"/>
  <c r="D47" i="12"/>
  <c r="D38" i="12" l="1"/>
  <c r="D12" i="12"/>
  <c r="D11" i="12" s="1"/>
  <c r="D34" i="12"/>
  <c r="D9" i="12" l="1"/>
  <c r="D8" i="12" s="1"/>
  <c r="V40" i="28" l="1"/>
  <c r="X39" i="28"/>
  <c r="Z39" i="28" s="1"/>
  <c r="V39" i="28"/>
  <c r="X38" i="28"/>
  <c r="Z38" i="28" s="1"/>
  <c r="V38" i="28"/>
  <c r="X37" i="28"/>
  <c r="Z37" i="28" s="1"/>
  <c r="V37" i="28"/>
  <c r="X36" i="28"/>
  <c r="Z36" i="28" s="1"/>
  <c r="V36" i="28"/>
  <c r="X35" i="28"/>
  <c r="Z35" i="28" s="1"/>
  <c r="V35" i="28"/>
  <c r="X34" i="28"/>
  <c r="Z34" i="28" s="1"/>
  <c r="V34" i="28"/>
  <c r="X33" i="28"/>
  <c r="Z33" i="28" s="1"/>
  <c r="V33" i="28"/>
  <c r="X32" i="28"/>
  <c r="Z32" i="28" s="1"/>
  <c r="V32" i="28"/>
  <c r="X31" i="28"/>
  <c r="Z31" i="28" s="1"/>
  <c r="V31" i="28"/>
  <c r="X30" i="28"/>
  <c r="Z30" i="28" s="1"/>
  <c r="V30" i="28"/>
  <c r="X29" i="28"/>
  <c r="Z29" i="28" s="1"/>
  <c r="V29" i="28"/>
  <c r="X28" i="28"/>
  <c r="Z28" i="28" s="1"/>
  <c r="V28" i="28"/>
  <c r="X27" i="28"/>
  <c r="Z27" i="28" s="1"/>
  <c r="V27" i="28"/>
  <c r="M23" i="28"/>
  <c r="Q23" i="28" s="1"/>
  <c r="K23" i="28"/>
  <c r="M21" i="28"/>
  <c r="Q21" i="28" s="1"/>
  <c r="K21" i="28"/>
  <c r="U19" i="28"/>
  <c r="T19" i="28"/>
  <c r="S19" i="28"/>
  <c r="R19" i="28"/>
  <c r="K19" i="28"/>
  <c r="M19" i="28" s="1"/>
  <c r="Q19" i="28" s="1"/>
  <c r="V19" i="28" s="1"/>
  <c r="K18" i="28"/>
  <c r="M18" i="28" s="1"/>
  <c r="Q18" i="28" s="1"/>
  <c r="Z14" i="28"/>
  <c r="K14" i="28"/>
  <c r="M14" i="28" s="1"/>
  <c r="Q14" i="28" s="1"/>
  <c r="V14" i="28" s="1"/>
  <c r="Z13" i="28"/>
  <c r="M13" i="28"/>
  <c r="Q13" i="28" s="1"/>
  <c r="V13" i="28" s="1"/>
  <c r="K13" i="28"/>
  <c r="Z12" i="28"/>
  <c r="K12" i="28"/>
  <c r="M12" i="28" s="1"/>
  <c r="Q12" i="28" s="1"/>
  <c r="V12" i="28" s="1"/>
  <c r="V40" i="27"/>
  <c r="V39" i="27"/>
  <c r="X39" i="27" s="1"/>
  <c r="Z39" i="27" s="1"/>
  <c r="V38" i="27"/>
  <c r="X38" i="27" s="1"/>
  <c r="Z38" i="27" s="1"/>
  <c r="V37" i="27"/>
  <c r="X37" i="27" s="1"/>
  <c r="Z37" i="27" s="1"/>
  <c r="V36" i="27"/>
  <c r="X36" i="27" s="1"/>
  <c r="Z36" i="27" s="1"/>
  <c r="V35" i="27"/>
  <c r="X35" i="27" s="1"/>
  <c r="Z35" i="27" s="1"/>
  <c r="V34" i="27"/>
  <c r="X34" i="27" s="1"/>
  <c r="Z34" i="27" s="1"/>
  <c r="V33" i="27"/>
  <c r="X33" i="27" s="1"/>
  <c r="Z33" i="27" s="1"/>
  <c r="V32" i="27"/>
  <c r="X32" i="27" s="1"/>
  <c r="Z32" i="27" s="1"/>
  <c r="V31" i="27"/>
  <c r="X31" i="27" s="1"/>
  <c r="Z31" i="27" s="1"/>
  <c r="V30" i="27"/>
  <c r="X30" i="27" s="1"/>
  <c r="Z30" i="27" s="1"/>
  <c r="V29" i="27"/>
  <c r="X29" i="27" s="1"/>
  <c r="Z29" i="27" s="1"/>
  <c r="V28" i="27"/>
  <c r="X28" i="27" s="1"/>
  <c r="Z28" i="27" s="1"/>
  <c r="V27" i="27"/>
  <c r="X27" i="27" s="1"/>
  <c r="Z27" i="27" s="1"/>
  <c r="K23" i="27"/>
  <c r="M23" i="27" s="1"/>
  <c r="Q23" i="27" s="1"/>
  <c r="K21" i="27"/>
  <c r="M21" i="27" s="1"/>
  <c r="Q21" i="27" s="1"/>
  <c r="U19" i="27"/>
  <c r="T19" i="27"/>
  <c r="S19" i="27"/>
  <c r="R19" i="27"/>
  <c r="M19" i="27"/>
  <c r="Q19" i="27" s="1"/>
  <c r="V19" i="27" s="1"/>
  <c r="K19" i="27"/>
  <c r="K18" i="27"/>
  <c r="M18" i="27" s="1"/>
  <c r="Q18" i="27" s="1"/>
  <c r="Z14" i="27"/>
  <c r="K14" i="27"/>
  <c r="M14" i="27" s="1"/>
  <c r="Q14" i="27" s="1"/>
  <c r="V14" i="27" s="1"/>
  <c r="Z13" i="27"/>
  <c r="K13" i="27"/>
  <c r="M13" i="27" s="1"/>
  <c r="Q13" i="27" s="1"/>
  <c r="V13" i="27" s="1"/>
  <c r="Z12" i="27"/>
  <c r="M12" i="27"/>
  <c r="Q12" i="27" s="1"/>
  <c r="V12" i="27" s="1"/>
  <c r="K12" i="27"/>
  <c r="V40" i="26"/>
  <c r="V39" i="26"/>
  <c r="X39" i="26" s="1"/>
  <c r="Z39" i="26" s="1"/>
  <c r="V38" i="26"/>
  <c r="X38" i="26" s="1"/>
  <c r="Z38" i="26" s="1"/>
  <c r="V37" i="26"/>
  <c r="X37" i="26" s="1"/>
  <c r="Z37" i="26" s="1"/>
  <c r="V36" i="26"/>
  <c r="X36" i="26" s="1"/>
  <c r="Z36" i="26" s="1"/>
  <c r="V35" i="26"/>
  <c r="X35" i="26" s="1"/>
  <c r="Z35" i="26" s="1"/>
  <c r="V34" i="26"/>
  <c r="X34" i="26" s="1"/>
  <c r="Z34" i="26" s="1"/>
  <c r="V33" i="26"/>
  <c r="X33" i="26" s="1"/>
  <c r="Z33" i="26" s="1"/>
  <c r="V32" i="26"/>
  <c r="X32" i="26" s="1"/>
  <c r="Z32" i="26" s="1"/>
  <c r="V31" i="26"/>
  <c r="X31" i="26" s="1"/>
  <c r="Z31" i="26" s="1"/>
  <c r="V30" i="26"/>
  <c r="X30" i="26" s="1"/>
  <c r="Z30" i="26" s="1"/>
  <c r="V29" i="26"/>
  <c r="X29" i="26" s="1"/>
  <c r="Z29" i="26" s="1"/>
  <c r="V28" i="26"/>
  <c r="X28" i="26" s="1"/>
  <c r="Z28" i="26" s="1"/>
  <c r="V27" i="26"/>
  <c r="X27" i="26" s="1"/>
  <c r="Z27" i="26" s="1"/>
  <c r="K23" i="26"/>
  <c r="M23" i="26" s="1"/>
  <c r="Q23" i="26" s="1"/>
  <c r="K21" i="26"/>
  <c r="M21" i="26" s="1"/>
  <c r="Q21" i="26" s="1"/>
  <c r="U19" i="26"/>
  <c r="T19" i="26"/>
  <c r="S19" i="26"/>
  <c r="R19" i="26"/>
  <c r="K19" i="26"/>
  <c r="M19" i="26" s="1"/>
  <c r="Q19" i="26" s="1"/>
  <c r="V19" i="26" s="1"/>
  <c r="K18" i="26"/>
  <c r="M18" i="26" s="1"/>
  <c r="Q18" i="26" s="1"/>
  <c r="Z14" i="26"/>
  <c r="K14" i="26"/>
  <c r="M14" i="26" s="1"/>
  <c r="Q14" i="26" s="1"/>
  <c r="V14" i="26" s="1"/>
  <c r="Z13" i="26"/>
  <c r="K13" i="26"/>
  <c r="M13" i="26" s="1"/>
  <c r="Q13" i="26" s="1"/>
  <c r="V13" i="26" s="1"/>
  <c r="Z12" i="26"/>
  <c r="K12" i="26"/>
  <c r="M12" i="26" s="1"/>
  <c r="Q12" i="26" s="1"/>
  <c r="V12" i="26" s="1"/>
  <c r="V40" i="25"/>
  <c r="V39" i="25"/>
  <c r="X39" i="25" s="1"/>
  <c r="Z39" i="25" s="1"/>
  <c r="V38" i="25"/>
  <c r="X38" i="25" s="1"/>
  <c r="Z38" i="25" s="1"/>
  <c r="V37" i="25"/>
  <c r="X37" i="25" s="1"/>
  <c r="Z37" i="25" s="1"/>
  <c r="V36" i="25"/>
  <c r="X36" i="25" s="1"/>
  <c r="Z36" i="25" s="1"/>
  <c r="V35" i="25"/>
  <c r="X35" i="25" s="1"/>
  <c r="Z35" i="25" s="1"/>
  <c r="V34" i="25"/>
  <c r="X34" i="25" s="1"/>
  <c r="Z34" i="25" s="1"/>
  <c r="V33" i="25"/>
  <c r="X33" i="25" s="1"/>
  <c r="Z33" i="25" s="1"/>
  <c r="V32" i="25"/>
  <c r="X32" i="25" s="1"/>
  <c r="Z32" i="25" s="1"/>
  <c r="V31" i="25"/>
  <c r="X31" i="25" s="1"/>
  <c r="Z31" i="25" s="1"/>
  <c r="V30" i="25"/>
  <c r="X30" i="25" s="1"/>
  <c r="Z30" i="25" s="1"/>
  <c r="V29" i="25"/>
  <c r="X29" i="25" s="1"/>
  <c r="Z29" i="25" s="1"/>
  <c r="V28" i="25"/>
  <c r="X28" i="25" s="1"/>
  <c r="Z28" i="25" s="1"/>
  <c r="V27" i="25"/>
  <c r="X27" i="25" s="1"/>
  <c r="Z27" i="25" s="1"/>
  <c r="K23" i="25"/>
  <c r="M23" i="25" s="1"/>
  <c r="Q23" i="25" s="1"/>
  <c r="K21" i="25"/>
  <c r="M21" i="25" s="1"/>
  <c r="Q21" i="25" s="1"/>
  <c r="U19" i="25"/>
  <c r="T19" i="25"/>
  <c r="S19" i="25"/>
  <c r="R19" i="25"/>
  <c r="K19" i="25"/>
  <c r="M19" i="25" s="1"/>
  <c r="Q19" i="25" s="1"/>
  <c r="V19" i="25" s="1"/>
  <c r="K18" i="25"/>
  <c r="M18" i="25" s="1"/>
  <c r="Q18" i="25" s="1"/>
  <c r="Z14" i="25"/>
  <c r="K14" i="25"/>
  <c r="M14" i="25" s="1"/>
  <c r="Q14" i="25" s="1"/>
  <c r="V14" i="25" s="1"/>
  <c r="Z13" i="25"/>
  <c r="K13" i="25"/>
  <c r="M13" i="25" s="1"/>
  <c r="Q13" i="25" s="1"/>
  <c r="V13" i="25" s="1"/>
  <c r="Z12" i="25"/>
  <c r="K12" i="25"/>
  <c r="M12" i="25" s="1"/>
  <c r="Q12" i="25" s="1"/>
  <c r="V12" i="25" s="1"/>
  <c r="V40" i="24"/>
  <c r="V39" i="24"/>
  <c r="X39" i="24" s="1"/>
  <c r="Z39" i="24" s="1"/>
  <c r="V38" i="24"/>
  <c r="X38" i="24" s="1"/>
  <c r="Z38" i="24" s="1"/>
  <c r="V37" i="24"/>
  <c r="X37" i="24" s="1"/>
  <c r="Z37" i="24" s="1"/>
  <c r="V36" i="24"/>
  <c r="X36" i="24" s="1"/>
  <c r="Z36" i="24" s="1"/>
  <c r="V35" i="24"/>
  <c r="X35" i="24" s="1"/>
  <c r="Z35" i="24" s="1"/>
  <c r="V34" i="24"/>
  <c r="X34" i="24" s="1"/>
  <c r="Z34" i="24" s="1"/>
  <c r="V33" i="24"/>
  <c r="X33" i="24" s="1"/>
  <c r="Z33" i="24" s="1"/>
  <c r="V32" i="24"/>
  <c r="X32" i="24" s="1"/>
  <c r="Z32" i="24" s="1"/>
  <c r="V31" i="24"/>
  <c r="X31" i="24" s="1"/>
  <c r="Z31" i="24" s="1"/>
  <c r="V30" i="24"/>
  <c r="X30" i="24" s="1"/>
  <c r="Z30" i="24" s="1"/>
  <c r="V29" i="24"/>
  <c r="X29" i="24" s="1"/>
  <c r="Z29" i="24" s="1"/>
  <c r="V28" i="24"/>
  <c r="X28" i="24" s="1"/>
  <c r="Z28" i="24" s="1"/>
  <c r="V27" i="24"/>
  <c r="X27" i="24" s="1"/>
  <c r="Z27" i="24" s="1"/>
  <c r="K23" i="24"/>
  <c r="M23" i="24" s="1"/>
  <c r="Q23" i="24" s="1"/>
  <c r="K21" i="24"/>
  <c r="M21" i="24" s="1"/>
  <c r="Q21" i="24" s="1"/>
  <c r="U19" i="24"/>
  <c r="T19" i="24"/>
  <c r="S19" i="24"/>
  <c r="R19" i="24"/>
  <c r="M19" i="24"/>
  <c r="Q19" i="24" s="1"/>
  <c r="V19" i="24" s="1"/>
  <c r="K19" i="24"/>
  <c r="K18" i="24"/>
  <c r="M18" i="24" s="1"/>
  <c r="Q18" i="24" s="1"/>
  <c r="Z14" i="24"/>
  <c r="K14" i="24"/>
  <c r="M14" i="24" s="1"/>
  <c r="Q14" i="24" s="1"/>
  <c r="V14" i="24" s="1"/>
  <c r="Z13" i="24"/>
  <c r="K13" i="24"/>
  <c r="M13" i="24" s="1"/>
  <c r="Q13" i="24" s="1"/>
  <c r="V13" i="24" s="1"/>
  <c r="Z12" i="24"/>
  <c r="M12" i="24"/>
  <c r="Q12" i="24" s="1"/>
  <c r="V12" i="24" s="1"/>
  <c r="K12" i="24"/>
  <c r="V40" i="23"/>
  <c r="V39" i="23"/>
  <c r="X39" i="23" s="1"/>
  <c r="Z39" i="23" s="1"/>
  <c r="X38" i="23"/>
  <c r="Z38" i="23" s="1"/>
  <c r="V38" i="23"/>
  <c r="V37" i="23"/>
  <c r="X37" i="23" s="1"/>
  <c r="Z37" i="23" s="1"/>
  <c r="X36" i="23"/>
  <c r="Z36" i="23" s="1"/>
  <c r="V36" i="23"/>
  <c r="V35" i="23"/>
  <c r="X35" i="23" s="1"/>
  <c r="Z35" i="23" s="1"/>
  <c r="X34" i="23"/>
  <c r="Z34" i="23" s="1"/>
  <c r="V34" i="23"/>
  <c r="V33" i="23"/>
  <c r="X33" i="23" s="1"/>
  <c r="Z33" i="23" s="1"/>
  <c r="X32" i="23"/>
  <c r="Z32" i="23" s="1"/>
  <c r="V32" i="23"/>
  <c r="V31" i="23"/>
  <c r="X31" i="23" s="1"/>
  <c r="Z31" i="23" s="1"/>
  <c r="X30" i="23"/>
  <c r="Z30" i="23" s="1"/>
  <c r="V30" i="23"/>
  <c r="V29" i="23"/>
  <c r="X29" i="23" s="1"/>
  <c r="Z29" i="23" s="1"/>
  <c r="X28" i="23"/>
  <c r="Z28" i="23" s="1"/>
  <c r="V28" i="23"/>
  <c r="V27" i="23"/>
  <c r="X27" i="23" s="1"/>
  <c r="Z27" i="23" s="1"/>
  <c r="M23" i="23"/>
  <c r="Q23" i="23" s="1"/>
  <c r="K23" i="23"/>
  <c r="K21" i="23"/>
  <c r="M21" i="23" s="1"/>
  <c r="Q21" i="23" s="1"/>
  <c r="U19" i="23"/>
  <c r="T19" i="23"/>
  <c r="S19" i="23"/>
  <c r="R19" i="23"/>
  <c r="K19" i="23"/>
  <c r="M19" i="23" s="1"/>
  <c r="Q19" i="23" s="1"/>
  <c r="V19" i="23" s="1"/>
  <c r="M18" i="23"/>
  <c r="Q18" i="23" s="1"/>
  <c r="K18" i="23"/>
  <c r="Z14" i="23"/>
  <c r="K14" i="23"/>
  <c r="M14" i="23" s="1"/>
  <c r="Q14" i="23" s="1"/>
  <c r="V14" i="23" s="1"/>
  <c r="Z13" i="23"/>
  <c r="M13" i="23"/>
  <c r="Q13" i="23" s="1"/>
  <c r="V13" i="23" s="1"/>
  <c r="K13" i="23"/>
  <c r="Z12" i="23"/>
  <c r="K12" i="23"/>
  <c r="M12" i="23" s="1"/>
  <c r="Q12" i="23" s="1"/>
  <c r="V12" i="23" s="1"/>
  <c r="V40" i="22"/>
  <c r="V39" i="22"/>
  <c r="X39" i="22" s="1"/>
  <c r="Z39" i="22" s="1"/>
  <c r="V38" i="22"/>
  <c r="X38" i="22" s="1"/>
  <c r="Z38" i="22" s="1"/>
  <c r="V37" i="22"/>
  <c r="X37" i="22" s="1"/>
  <c r="Z37" i="22" s="1"/>
  <c r="V36" i="22"/>
  <c r="X36" i="22" s="1"/>
  <c r="Z36" i="22" s="1"/>
  <c r="V35" i="22"/>
  <c r="X35" i="22" s="1"/>
  <c r="Z35" i="22" s="1"/>
  <c r="V34" i="22"/>
  <c r="X34" i="22" s="1"/>
  <c r="Z34" i="22" s="1"/>
  <c r="V33" i="22"/>
  <c r="X33" i="22" s="1"/>
  <c r="Z33" i="22" s="1"/>
  <c r="V32" i="22"/>
  <c r="X32" i="22" s="1"/>
  <c r="Z32" i="22" s="1"/>
  <c r="V31" i="22"/>
  <c r="X31" i="22" s="1"/>
  <c r="Z31" i="22" s="1"/>
  <c r="V30" i="22"/>
  <c r="X30" i="22" s="1"/>
  <c r="Z30" i="22" s="1"/>
  <c r="V29" i="22"/>
  <c r="X29" i="22" s="1"/>
  <c r="Z29" i="22" s="1"/>
  <c r="V28" i="22"/>
  <c r="X28" i="22" s="1"/>
  <c r="Z28" i="22" s="1"/>
  <c r="V27" i="22"/>
  <c r="X27" i="22" s="1"/>
  <c r="Z27" i="22" s="1"/>
  <c r="K23" i="22"/>
  <c r="M23" i="22" s="1"/>
  <c r="Q23" i="22" s="1"/>
  <c r="K21" i="22"/>
  <c r="M21" i="22" s="1"/>
  <c r="Q21" i="22" s="1"/>
  <c r="U19" i="22"/>
  <c r="T19" i="22"/>
  <c r="S19" i="22"/>
  <c r="R19" i="22"/>
  <c r="M19" i="22"/>
  <c r="Q19" i="22" s="1"/>
  <c r="V19" i="22" s="1"/>
  <c r="K19" i="22"/>
  <c r="K18" i="22"/>
  <c r="M18" i="22" s="1"/>
  <c r="Q18" i="22" s="1"/>
  <c r="Z14" i="22"/>
  <c r="K14" i="22"/>
  <c r="M14" i="22" s="1"/>
  <c r="Q14" i="22" s="1"/>
  <c r="V14" i="22" s="1"/>
  <c r="Z13" i="22"/>
  <c r="K13" i="22"/>
  <c r="M13" i="22" s="1"/>
  <c r="Q13" i="22" s="1"/>
  <c r="V13" i="22" s="1"/>
  <c r="Z12" i="22"/>
  <c r="M12" i="22"/>
  <c r="Q12" i="22" s="1"/>
  <c r="V12" i="22" s="1"/>
  <c r="K12" i="22"/>
  <c r="V40" i="21"/>
  <c r="V39" i="21"/>
  <c r="X39" i="21" s="1"/>
  <c r="Z39" i="21" s="1"/>
  <c r="V38" i="21"/>
  <c r="X38" i="21" s="1"/>
  <c r="Z38" i="21" s="1"/>
  <c r="V37" i="21"/>
  <c r="X37" i="21" s="1"/>
  <c r="Z37" i="21" s="1"/>
  <c r="V36" i="21"/>
  <c r="X36" i="21" s="1"/>
  <c r="Z36" i="21" s="1"/>
  <c r="V35" i="21"/>
  <c r="X35" i="21" s="1"/>
  <c r="Z35" i="21" s="1"/>
  <c r="V34" i="21"/>
  <c r="X34" i="21" s="1"/>
  <c r="Z34" i="21" s="1"/>
  <c r="V33" i="21"/>
  <c r="X33" i="21" s="1"/>
  <c r="Z33" i="21" s="1"/>
  <c r="V32" i="21"/>
  <c r="X32" i="21" s="1"/>
  <c r="Z32" i="21" s="1"/>
  <c r="V31" i="21"/>
  <c r="X31" i="21" s="1"/>
  <c r="Z31" i="21" s="1"/>
  <c r="V30" i="21"/>
  <c r="X30" i="21" s="1"/>
  <c r="Z30" i="21" s="1"/>
  <c r="V29" i="21"/>
  <c r="X29" i="21" s="1"/>
  <c r="Z29" i="21" s="1"/>
  <c r="V28" i="21"/>
  <c r="X28" i="21" s="1"/>
  <c r="Z28" i="21" s="1"/>
  <c r="V27" i="21"/>
  <c r="X27" i="21" s="1"/>
  <c r="Z27" i="21" s="1"/>
  <c r="K23" i="21"/>
  <c r="M23" i="21" s="1"/>
  <c r="Q23" i="21" s="1"/>
  <c r="K21" i="21"/>
  <c r="M21" i="21" s="1"/>
  <c r="Q21" i="21" s="1"/>
  <c r="U19" i="21"/>
  <c r="T19" i="21"/>
  <c r="S19" i="21"/>
  <c r="R19" i="21"/>
  <c r="M19" i="21"/>
  <c r="Q19" i="21" s="1"/>
  <c r="V19" i="21" s="1"/>
  <c r="K19" i="21"/>
  <c r="M18" i="21"/>
  <c r="Q18" i="21" s="1"/>
  <c r="K18" i="21"/>
  <c r="Z14" i="21"/>
  <c r="K14" i="21"/>
  <c r="M14" i="21" s="1"/>
  <c r="Q14" i="21" s="1"/>
  <c r="V14" i="21" s="1"/>
  <c r="Z13" i="21"/>
  <c r="K13" i="21"/>
  <c r="M13" i="21" s="1"/>
  <c r="Q13" i="21" s="1"/>
  <c r="V13" i="21" s="1"/>
  <c r="Z12" i="21"/>
  <c r="M12" i="21"/>
  <c r="Q12" i="21" s="1"/>
  <c r="V12" i="21" s="1"/>
  <c r="K12" i="21"/>
  <c r="V40" i="20"/>
  <c r="V39" i="20"/>
  <c r="X39" i="20" s="1"/>
  <c r="Z39" i="20" s="1"/>
  <c r="V38" i="20"/>
  <c r="X38" i="20" s="1"/>
  <c r="Z38" i="20" s="1"/>
  <c r="V37" i="20"/>
  <c r="X37" i="20" s="1"/>
  <c r="Z37" i="20" s="1"/>
  <c r="V36" i="20"/>
  <c r="X36" i="20" s="1"/>
  <c r="Z36" i="20" s="1"/>
  <c r="V35" i="20"/>
  <c r="X35" i="20" s="1"/>
  <c r="Z35" i="20" s="1"/>
  <c r="V34" i="20"/>
  <c r="X34" i="20" s="1"/>
  <c r="Z34" i="20" s="1"/>
  <c r="V33" i="20"/>
  <c r="X33" i="20" s="1"/>
  <c r="Z33" i="20" s="1"/>
  <c r="V32" i="20"/>
  <c r="X32" i="20" s="1"/>
  <c r="Z32" i="20" s="1"/>
  <c r="V31" i="20"/>
  <c r="X31" i="20" s="1"/>
  <c r="Z31" i="20" s="1"/>
  <c r="V30" i="20"/>
  <c r="X30" i="20" s="1"/>
  <c r="Z30" i="20" s="1"/>
  <c r="V29" i="20"/>
  <c r="X29" i="20" s="1"/>
  <c r="Z29" i="20" s="1"/>
  <c r="V28" i="20"/>
  <c r="X28" i="20" s="1"/>
  <c r="Z28" i="20" s="1"/>
  <c r="V27" i="20"/>
  <c r="X27" i="20" s="1"/>
  <c r="Z27" i="20" s="1"/>
  <c r="K23" i="20"/>
  <c r="M23" i="20" s="1"/>
  <c r="Q23" i="20" s="1"/>
  <c r="K21" i="20"/>
  <c r="M21" i="20" s="1"/>
  <c r="Q21" i="20" s="1"/>
  <c r="U19" i="20"/>
  <c r="T19" i="20"/>
  <c r="S19" i="20"/>
  <c r="R19" i="20"/>
  <c r="K19" i="20"/>
  <c r="M19" i="20" s="1"/>
  <c r="Q19" i="20" s="1"/>
  <c r="V19" i="20" s="1"/>
  <c r="K18" i="20"/>
  <c r="M18" i="20" s="1"/>
  <c r="Q18" i="20" s="1"/>
  <c r="Z14" i="20"/>
  <c r="K14" i="20"/>
  <c r="M14" i="20" s="1"/>
  <c r="Q14" i="20" s="1"/>
  <c r="V14" i="20" s="1"/>
  <c r="Z13" i="20"/>
  <c r="K13" i="20"/>
  <c r="M13" i="20" s="1"/>
  <c r="Q13" i="20" s="1"/>
  <c r="V13" i="20" s="1"/>
  <c r="Z12" i="20"/>
  <c r="K12" i="20"/>
  <c r="M12" i="20" s="1"/>
  <c r="Q12" i="20" s="1"/>
  <c r="V12" i="20" s="1"/>
  <c r="V40" i="19"/>
  <c r="V39" i="19"/>
  <c r="X39" i="19" s="1"/>
  <c r="Z39" i="19" s="1"/>
  <c r="V38" i="19"/>
  <c r="X38" i="19" s="1"/>
  <c r="Z38" i="19" s="1"/>
  <c r="V37" i="19"/>
  <c r="X37" i="19" s="1"/>
  <c r="Z37" i="19" s="1"/>
  <c r="V36" i="19"/>
  <c r="X36" i="19" s="1"/>
  <c r="Z36" i="19" s="1"/>
  <c r="V35" i="19"/>
  <c r="X35" i="19" s="1"/>
  <c r="Z35" i="19" s="1"/>
  <c r="V34" i="19"/>
  <c r="X34" i="19" s="1"/>
  <c r="Z34" i="19" s="1"/>
  <c r="V33" i="19"/>
  <c r="X33" i="19" s="1"/>
  <c r="Z33" i="19" s="1"/>
  <c r="V32" i="19"/>
  <c r="X32" i="19" s="1"/>
  <c r="Z32" i="19" s="1"/>
  <c r="V31" i="19"/>
  <c r="X31" i="19" s="1"/>
  <c r="Z31" i="19" s="1"/>
  <c r="V30" i="19"/>
  <c r="X30" i="19" s="1"/>
  <c r="Z30" i="19" s="1"/>
  <c r="V29" i="19"/>
  <c r="X29" i="19" s="1"/>
  <c r="Z29" i="19" s="1"/>
  <c r="V28" i="19"/>
  <c r="X28" i="19" s="1"/>
  <c r="Z28" i="19" s="1"/>
  <c r="V27" i="19"/>
  <c r="X27" i="19" s="1"/>
  <c r="Z27" i="19" s="1"/>
  <c r="K23" i="19"/>
  <c r="M23" i="19" s="1"/>
  <c r="Q23" i="19" s="1"/>
  <c r="K21" i="19"/>
  <c r="M21" i="19" s="1"/>
  <c r="Q21" i="19" s="1"/>
  <c r="U19" i="19"/>
  <c r="T19" i="19"/>
  <c r="S19" i="19"/>
  <c r="R19" i="19"/>
  <c r="K19" i="19"/>
  <c r="M19" i="19" s="1"/>
  <c r="Q19" i="19" s="1"/>
  <c r="V19" i="19" s="1"/>
  <c r="K18" i="19"/>
  <c r="M18" i="19" s="1"/>
  <c r="Q18" i="19" s="1"/>
  <c r="Z14" i="19"/>
  <c r="K14" i="19"/>
  <c r="M14" i="19" s="1"/>
  <c r="Q14" i="19" s="1"/>
  <c r="V14" i="19" s="1"/>
  <c r="Z13" i="19"/>
  <c r="K13" i="19"/>
  <c r="M13" i="19" s="1"/>
  <c r="Q13" i="19" s="1"/>
  <c r="V13" i="19" s="1"/>
  <c r="Z12" i="19"/>
  <c r="K12" i="19"/>
  <c r="M12" i="19" s="1"/>
  <c r="Q12" i="19" s="1"/>
  <c r="V12" i="19" s="1"/>
  <c r="V40" i="18"/>
  <c r="V39" i="18"/>
  <c r="X39" i="18" s="1"/>
  <c r="Z39" i="18" s="1"/>
  <c r="V38" i="18"/>
  <c r="X38" i="18" s="1"/>
  <c r="Z38" i="18" s="1"/>
  <c r="V37" i="18"/>
  <c r="X37" i="18" s="1"/>
  <c r="Z37" i="18" s="1"/>
  <c r="V36" i="18"/>
  <c r="X36" i="18" s="1"/>
  <c r="Z36" i="18" s="1"/>
  <c r="V35" i="18"/>
  <c r="X35" i="18" s="1"/>
  <c r="Z35" i="18" s="1"/>
  <c r="V34" i="18"/>
  <c r="X34" i="18" s="1"/>
  <c r="Z34" i="18" s="1"/>
  <c r="V33" i="18"/>
  <c r="X33" i="18" s="1"/>
  <c r="Z33" i="18" s="1"/>
  <c r="V32" i="18"/>
  <c r="X32" i="18" s="1"/>
  <c r="Z32" i="18" s="1"/>
  <c r="V31" i="18"/>
  <c r="X31" i="18" s="1"/>
  <c r="Z31" i="18" s="1"/>
  <c r="V30" i="18"/>
  <c r="X30" i="18" s="1"/>
  <c r="Z30" i="18" s="1"/>
  <c r="V29" i="18"/>
  <c r="X29" i="18" s="1"/>
  <c r="Z29" i="18" s="1"/>
  <c r="V28" i="18"/>
  <c r="X28" i="18" s="1"/>
  <c r="Z28" i="18" s="1"/>
  <c r="V27" i="18"/>
  <c r="X27" i="18" s="1"/>
  <c r="Z27" i="18" s="1"/>
  <c r="K23" i="18"/>
  <c r="M23" i="18" s="1"/>
  <c r="Q23" i="18" s="1"/>
  <c r="K21" i="18"/>
  <c r="M21" i="18" s="1"/>
  <c r="Q21" i="18" s="1"/>
  <c r="U19" i="18"/>
  <c r="T19" i="18"/>
  <c r="S19" i="18"/>
  <c r="R19" i="18"/>
  <c r="M19" i="18"/>
  <c r="Q19" i="18" s="1"/>
  <c r="V19" i="18" s="1"/>
  <c r="K19" i="18"/>
  <c r="K18" i="18"/>
  <c r="M18" i="18" s="1"/>
  <c r="Q18" i="18" s="1"/>
  <c r="Z14" i="18"/>
  <c r="K14" i="18"/>
  <c r="M14" i="18" s="1"/>
  <c r="Q14" i="18" s="1"/>
  <c r="V14" i="18" s="1"/>
  <c r="Z13" i="18"/>
  <c r="K13" i="18"/>
  <c r="M13" i="18" s="1"/>
  <c r="Q13" i="18" s="1"/>
  <c r="V13" i="18" s="1"/>
  <c r="Z12" i="18"/>
  <c r="M12" i="18"/>
  <c r="Q12" i="18" s="1"/>
  <c r="V12" i="18" s="1"/>
  <c r="K12" i="18"/>
  <c r="V40" i="17"/>
  <c r="V39" i="17"/>
  <c r="X39" i="17" s="1"/>
  <c r="Z39" i="17" s="1"/>
  <c r="V38" i="17"/>
  <c r="X38" i="17" s="1"/>
  <c r="Z38" i="17" s="1"/>
  <c r="V37" i="17"/>
  <c r="X37" i="17" s="1"/>
  <c r="Z37" i="17" s="1"/>
  <c r="V36" i="17"/>
  <c r="X36" i="17" s="1"/>
  <c r="Z36" i="17" s="1"/>
  <c r="V35" i="17"/>
  <c r="X35" i="17" s="1"/>
  <c r="Z35" i="17" s="1"/>
  <c r="V34" i="17"/>
  <c r="X34" i="17" s="1"/>
  <c r="Z34" i="17" s="1"/>
  <c r="V33" i="17"/>
  <c r="X33" i="17" s="1"/>
  <c r="Z33" i="17" s="1"/>
  <c r="V32" i="17"/>
  <c r="X32" i="17" s="1"/>
  <c r="Z32" i="17" s="1"/>
  <c r="V31" i="17"/>
  <c r="X31" i="17" s="1"/>
  <c r="Z31" i="17" s="1"/>
  <c r="V30" i="17"/>
  <c r="X30" i="17" s="1"/>
  <c r="Z30" i="17" s="1"/>
  <c r="V29" i="17"/>
  <c r="X29" i="17" s="1"/>
  <c r="Z29" i="17" s="1"/>
  <c r="V28" i="17"/>
  <c r="X28" i="17" s="1"/>
  <c r="Z28" i="17" s="1"/>
  <c r="V27" i="17"/>
  <c r="X27" i="17" s="1"/>
  <c r="Z27" i="17" s="1"/>
  <c r="K23" i="17"/>
  <c r="M23" i="17" s="1"/>
  <c r="Q23" i="17" s="1"/>
  <c r="K21" i="17"/>
  <c r="M21" i="17" s="1"/>
  <c r="Q21" i="17" s="1"/>
  <c r="U19" i="17"/>
  <c r="T19" i="17"/>
  <c r="S19" i="17"/>
  <c r="R19" i="17"/>
  <c r="K19" i="17"/>
  <c r="M19" i="17" s="1"/>
  <c r="Q19" i="17" s="1"/>
  <c r="V19" i="17" s="1"/>
  <c r="K18" i="17"/>
  <c r="M18" i="17" s="1"/>
  <c r="Q18" i="17" s="1"/>
  <c r="Z14" i="17"/>
  <c r="K14" i="17"/>
  <c r="M14" i="17" s="1"/>
  <c r="Q14" i="17" s="1"/>
  <c r="V14" i="17" s="1"/>
  <c r="Z13" i="17"/>
  <c r="K13" i="17"/>
  <c r="M13" i="17" s="1"/>
  <c r="Q13" i="17" s="1"/>
  <c r="V13" i="17" s="1"/>
  <c r="Z12" i="17"/>
  <c r="K12" i="17"/>
  <c r="M12" i="17" s="1"/>
  <c r="Q12" i="17" s="1"/>
  <c r="V12" i="17" s="1"/>
  <c r="V40" i="16"/>
  <c r="V39" i="16"/>
  <c r="X39" i="16" s="1"/>
  <c r="Z39" i="16" s="1"/>
  <c r="V38" i="16"/>
  <c r="X38" i="16" s="1"/>
  <c r="Z38" i="16" s="1"/>
  <c r="V37" i="16"/>
  <c r="X37" i="16" s="1"/>
  <c r="Z37" i="16" s="1"/>
  <c r="V36" i="16"/>
  <c r="X36" i="16" s="1"/>
  <c r="Z36" i="16" s="1"/>
  <c r="V35" i="16"/>
  <c r="X35" i="16" s="1"/>
  <c r="Z35" i="16" s="1"/>
  <c r="V34" i="16"/>
  <c r="X34" i="16" s="1"/>
  <c r="Z34" i="16" s="1"/>
  <c r="V33" i="16"/>
  <c r="X33" i="16" s="1"/>
  <c r="Z33" i="16" s="1"/>
  <c r="V32" i="16"/>
  <c r="X32" i="16" s="1"/>
  <c r="Z32" i="16" s="1"/>
  <c r="V31" i="16"/>
  <c r="X31" i="16" s="1"/>
  <c r="Z31" i="16" s="1"/>
  <c r="V30" i="16"/>
  <c r="X30" i="16" s="1"/>
  <c r="Z30" i="16" s="1"/>
  <c r="V29" i="16"/>
  <c r="X29" i="16" s="1"/>
  <c r="Z29" i="16" s="1"/>
  <c r="V28" i="16"/>
  <c r="X28" i="16" s="1"/>
  <c r="Z28" i="16" s="1"/>
  <c r="V27" i="16"/>
  <c r="X27" i="16" s="1"/>
  <c r="Z27" i="16" s="1"/>
  <c r="K23" i="16"/>
  <c r="M23" i="16" s="1"/>
  <c r="Q23" i="16" s="1"/>
  <c r="K21" i="16"/>
  <c r="M21" i="16" s="1"/>
  <c r="Q21" i="16" s="1"/>
  <c r="U19" i="16"/>
  <c r="T19" i="16"/>
  <c r="S19" i="16"/>
  <c r="R19" i="16"/>
  <c r="M19" i="16"/>
  <c r="Q19" i="16" s="1"/>
  <c r="V19" i="16" s="1"/>
  <c r="K19" i="16"/>
  <c r="K18" i="16"/>
  <c r="M18" i="16" s="1"/>
  <c r="Q18" i="16" s="1"/>
  <c r="Z14" i="16"/>
  <c r="K14" i="16"/>
  <c r="M14" i="16" s="1"/>
  <c r="Q14" i="16" s="1"/>
  <c r="V14" i="16" s="1"/>
  <c r="Z13" i="16"/>
  <c r="K13" i="16"/>
  <c r="M13" i="16" s="1"/>
  <c r="Q13" i="16" s="1"/>
  <c r="V13" i="16" s="1"/>
  <c r="Z12" i="16"/>
  <c r="M12" i="16"/>
  <c r="Q12" i="16" s="1"/>
  <c r="V12" i="16" s="1"/>
  <c r="K12" i="16"/>
  <c r="V40" i="15"/>
  <c r="V39" i="15"/>
  <c r="X39" i="15" s="1"/>
  <c r="Z39" i="15" s="1"/>
  <c r="V38" i="15"/>
  <c r="X38" i="15" s="1"/>
  <c r="Z38" i="15" s="1"/>
  <c r="V37" i="15"/>
  <c r="X37" i="15" s="1"/>
  <c r="Z37" i="15" s="1"/>
  <c r="V36" i="15"/>
  <c r="X36" i="15" s="1"/>
  <c r="Z36" i="15" s="1"/>
  <c r="V35" i="15"/>
  <c r="X35" i="15" s="1"/>
  <c r="Z35" i="15" s="1"/>
  <c r="V34" i="15"/>
  <c r="X34" i="15" s="1"/>
  <c r="Z34" i="15" s="1"/>
  <c r="V33" i="15"/>
  <c r="X33" i="15" s="1"/>
  <c r="Z33" i="15" s="1"/>
  <c r="V32" i="15"/>
  <c r="X32" i="15" s="1"/>
  <c r="Z32" i="15" s="1"/>
  <c r="V31" i="15"/>
  <c r="X31" i="15" s="1"/>
  <c r="Z31" i="15" s="1"/>
  <c r="V30" i="15"/>
  <c r="X30" i="15" s="1"/>
  <c r="Z30" i="15" s="1"/>
  <c r="V29" i="15"/>
  <c r="X29" i="15" s="1"/>
  <c r="Z29" i="15" s="1"/>
  <c r="V28" i="15"/>
  <c r="X28" i="15" s="1"/>
  <c r="Z28" i="15" s="1"/>
  <c r="V27" i="15"/>
  <c r="X27" i="15" s="1"/>
  <c r="Z27" i="15" s="1"/>
  <c r="K23" i="15"/>
  <c r="M23" i="15" s="1"/>
  <c r="Q23" i="15" s="1"/>
  <c r="K21" i="15"/>
  <c r="M21" i="15" s="1"/>
  <c r="Q21" i="15" s="1"/>
  <c r="U19" i="15"/>
  <c r="T19" i="15"/>
  <c r="S19" i="15"/>
  <c r="R19" i="15"/>
  <c r="M19" i="15"/>
  <c r="Q19" i="15" s="1"/>
  <c r="V19" i="15" s="1"/>
  <c r="K19" i="15"/>
  <c r="K18" i="15"/>
  <c r="M18" i="15" s="1"/>
  <c r="Q18" i="15" s="1"/>
  <c r="Z14" i="15"/>
  <c r="K14" i="15"/>
  <c r="M14" i="15" s="1"/>
  <c r="Q14" i="15" s="1"/>
  <c r="V14" i="15" s="1"/>
  <c r="Z13" i="15"/>
  <c r="K13" i="15"/>
  <c r="M13" i="15" s="1"/>
  <c r="Q13" i="15" s="1"/>
  <c r="V13" i="15" s="1"/>
  <c r="Z12" i="15"/>
  <c r="M12" i="15"/>
  <c r="Q12" i="15" s="1"/>
  <c r="V12" i="15" s="1"/>
  <c r="K12" i="15"/>
  <c r="C9" i="36" l="1"/>
  <c r="C8" i="36"/>
  <c r="G16" i="35"/>
  <c r="H16" i="35" s="1"/>
  <c r="C15" i="35"/>
  <c r="G29" i="35"/>
  <c r="H29" i="35" s="1"/>
  <c r="G28" i="35"/>
  <c r="H28" i="35" s="1"/>
  <c r="G27" i="35"/>
  <c r="H27" i="35" s="1"/>
  <c r="G26" i="35"/>
  <c r="H26" i="35" s="1"/>
  <c r="G25" i="35"/>
  <c r="H25" i="35" s="1"/>
  <c r="G24" i="35"/>
  <c r="H24" i="35" s="1"/>
  <c r="G23" i="35"/>
  <c r="H23" i="35" s="1"/>
  <c r="G22" i="35"/>
  <c r="H22" i="35" s="1"/>
  <c r="G21" i="35"/>
  <c r="H21" i="35" s="1"/>
  <c r="G20" i="35"/>
  <c r="H20" i="35" s="1"/>
  <c r="G19" i="35"/>
  <c r="H19" i="35" s="1"/>
  <c r="G18" i="35"/>
  <c r="H18" i="35" s="1"/>
  <c r="G17" i="35"/>
  <c r="H17" i="35" s="1"/>
  <c r="K11" i="32"/>
  <c r="K12" i="32"/>
  <c r="K10" i="32" l="1"/>
  <c r="K20" i="32" l="1"/>
  <c r="K19" i="32"/>
  <c r="K18" i="32"/>
  <c r="K17" i="32"/>
  <c r="K16" i="32"/>
  <c r="K15" i="32"/>
  <c r="K14" i="32"/>
  <c r="K13" i="32"/>
  <c r="I10" i="31"/>
  <c r="F10" i="31"/>
  <c r="I20" i="31"/>
  <c r="F20" i="31"/>
  <c r="I19" i="31"/>
  <c r="F19" i="31"/>
  <c r="I18" i="31"/>
  <c r="F18" i="31"/>
  <c r="I17" i="31"/>
  <c r="F17" i="31"/>
  <c r="I16" i="31"/>
  <c r="F16" i="31"/>
  <c r="I15" i="31"/>
  <c r="F15" i="31"/>
  <c r="I14" i="31"/>
  <c r="F14" i="31"/>
  <c r="I13" i="31"/>
  <c r="F13" i="31"/>
  <c r="I12" i="31"/>
  <c r="F12" i="31"/>
  <c r="I11" i="31"/>
  <c r="F11" i="31"/>
  <c r="F10" i="30"/>
  <c r="L10" i="30" s="1"/>
  <c r="E9" i="30"/>
  <c r="F21" i="30"/>
  <c r="L21" i="30" s="1"/>
  <c r="F20" i="30"/>
  <c r="F19" i="30"/>
  <c r="F18" i="30"/>
  <c r="L18" i="30" s="1"/>
  <c r="F17" i="30"/>
  <c r="L17" i="30" s="1"/>
  <c r="F16" i="30"/>
  <c r="L16" i="30" s="1"/>
  <c r="F15" i="30"/>
  <c r="F14" i="30"/>
  <c r="L14" i="30" s="1"/>
  <c r="F13" i="30"/>
  <c r="L13" i="30" s="1"/>
  <c r="F12" i="30"/>
  <c r="L12" i="30" s="1"/>
  <c r="F11" i="30"/>
  <c r="K10" i="31" l="1"/>
  <c r="K9" i="32"/>
  <c r="K14" i="31"/>
  <c r="K11" i="31"/>
  <c r="K15" i="31"/>
  <c r="K16" i="31"/>
  <c r="K18" i="31"/>
  <c r="K20" i="31"/>
  <c r="K13" i="31"/>
  <c r="K12" i="31"/>
  <c r="K17" i="31"/>
  <c r="K19" i="31"/>
  <c r="L20" i="30"/>
  <c r="L11" i="30"/>
  <c r="L15" i="30"/>
  <c r="L19" i="30"/>
  <c r="K9" i="31" l="1"/>
  <c r="L9" i="30"/>
  <c r="D11" i="13" l="1"/>
  <c r="Q10" i="11"/>
  <c r="Q121" i="11"/>
  <c r="Q120" i="11"/>
  <c r="Q119" i="11"/>
  <c r="Q118" i="11"/>
  <c r="Q117" i="11"/>
  <c r="Q116" i="11"/>
  <c r="Q115" i="11"/>
  <c r="Q113" i="11"/>
  <c r="Q112" i="11"/>
  <c r="P114" i="11"/>
  <c r="P111" i="11"/>
  <c r="P122" i="11" s="1"/>
  <c r="P123" i="11" s="1"/>
  <c r="P107" i="11"/>
  <c r="P108" i="11" s="1"/>
  <c r="P99" i="11"/>
  <c r="P96" i="11"/>
  <c r="O96" i="11"/>
  <c r="Q106" i="11"/>
  <c r="Q105" i="11"/>
  <c r="Q104" i="11"/>
  <c r="Q103" i="11"/>
  <c r="Q102" i="11"/>
  <c r="Q101" i="11"/>
  <c r="Q100" i="11"/>
  <c r="Q98" i="11"/>
  <c r="Q97" i="11"/>
  <c r="Q89" i="11"/>
  <c r="Q88" i="11"/>
  <c r="Q87" i="11"/>
  <c r="Q86" i="11"/>
  <c r="P90" i="11"/>
  <c r="P91" i="11" s="1"/>
  <c r="O90" i="11"/>
  <c r="Q80" i="11"/>
  <c r="Q79" i="11"/>
  <c r="Q78" i="11"/>
  <c r="Q77" i="11"/>
  <c r="Q76" i="11"/>
  <c r="P82" i="11"/>
  <c r="P81" i="11"/>
  <c r="O81" i="11"/>
  <c r="Q69" i="11"/>
  <c r="Q66" i="11"/>
  <c r="Q67" i="11"/>
  <c r="Q68" i="11"/>
  <c r="Q65" i="11"/>
  <c r="Q58" i="11"/>
  <c r="P70" i="11"/>
  <c r="P71" i="11"/>
  <c r="P53" i="11"/>
  <c r="Q49" i="11"/>
  <c r="Q50" i="11"/>
  <c r="Q51" i="11"/>
  <c r="Q52" i="11"/>
  <c r="Q54" i="11"/>
  <c r="Q55" i="11"/>
  <c r="Q56" i="11"/>
  <c r="Q42" i="11"/>
  <c r="Q43" i="11"/>
  <c r="Q44" i="11"/>
  <c r="Q45" i="11"/>
  <c r="Q46" i="11"/>
  <c r="Q47" i="11"/>
  <c r="Q48" i="11"/>
  <c r="Q39" i="11"/>
  <c r="Q40" i="11"/>
  <c r="P41" i="11"/>
  <c r="P57" i="11" s="1"/>
  <c r="P59" i="11" s="1"/>
  <c r="Q38" i="11"/>
  <c r="Q32" i="11"/>
  <c r="P25" i="11"/>
  <c r="P31" i="11" s="1"/>
  <c r="P33" i="11" s="1"/>
  <c r="P34" i="11" s="1"/>
  <c r="O25" i="11"/>
  <c r="P17" i="11"/>
  <c r="O17" i="11"/>
  <c r="P12" i="11"/>
  <c r="O12" i="11"/>
  <c r="O31" i="11" s="1"/>
  <c r="H150" i="11"/>
  <c r="F150" i="11"/>
  <c r="E150" i="11"/>
  <c r="O114" i="11"/>
  <c r="N114" i="11"/>
  <c r="M114" i="11"/>
  <c r="L114" i="11"/>
  <c r="K114" i="11"/>
  <c r="J114" i="11"/>
  <c r="I114" i="11"/>
  <c r="H114" i="11"/>
  <c r="G114" i="11"/>
  <c r="F114" i="11"/>
  <c r="E114" i="11"/>
  <c r="D114" i="11"/>
  <c r="Q114" i="11" s="1"/>
  <c r="C114" i="11"/>
  <c r="O111" i="11"/>
  <c r="N111" i="11"/>
  <c r="M111" i="11"/>
  <c r="L111" i="11"/>
  <c r="K111" i="11"/>
  <c r="K122" i="11" s="1"/>
  <c r="K123" i="11" s="1"/>
  <c r="J111" i="11"/>
  <c r="I111" i="11"/>
  <c r="H111" i="11"/>
  <c r="G111" i="11"/>
  <c r="F111" i="11"/>
  <c r="E111" i="11"/>
  <c r="D111" i="11"/>
  <c r="C111" i="11"/>
  <c r="C122" i="11" s="1"/>
  <c r="O99" i="11"/>
  <c r="N99" i="11"/>
  <c r="M99" i="11"/>
  <c r="L99" i="11"/>
  <c r="K99" i="11"/>
  <c r="J99" i="11"/>
  <c r="I99" i="11"/>
  <c r="H99" i="11"/>
  <c r="G99" i="11"/>
  <c r="F99" i="11"/>
  <c r="E99" i="11"/>
  <c r="D99" i="11"/>
  <c r="C99" i="11"/>
  <c r="N96" i="11"/>
  <c r="M96" i="11"/>
  <c r="L96" i="11"/>
  <c r="K96" i="11"/>
  <c r="J96" i="11"/>
  <c r="J107" i="11" s="1"/>
  <c r="J108" i="11" s="1"/>
  <c r="I96" i="11"/>
  <c r="H96" i="11"/>
  <c r="G96" i="11"/>
  <c r="F96" i="11"/>
  <c r="E96" i="11"/>
  <c r="D96" i="11"/>
  <c r="C96" i="11"/>
  <c r="O91" i="11"/>
  <c r="N90" i="11"/>
  <c r="N91" i="11" s="1"/>
  <c r="M90" i="11"/>
  <c r="H147" i="11" s="1"/>
  <c r="L90" i="11"/>
  <c r="H146" i="11" s="1"/>
  <c r="K90" i="11"/>
  <c r="K91" i="11" s="1"/>
  <c r="J90" i="11"/>
  <c r="J91" i="11" s="1"/>
  <c r="I90" i="11"/>
  <c r="H143" i="11" s="1"/>
  <c r="H90" i="11"/>
  <c r="H142" i="11" s="1"/>
  <c r="G90" i="11"/>
  <c r="G91" i="11" s="1"/>
  <c r="F90" i="11"/>
  <c r="F91" i="11" s="1"/>
  <c r="E90" i="11"/>
  <c r="H139" i="11" s="1"/>
  <c r="D90" i="11"/>
  <c r="H138" i="11" s="1"/>
  <c r="C90" i="11"/>
  <c r="C91" i="11" s="1"/>
  <c r="F149" i="11"/>
  <c r="N81" i="11"/>
  <c r="F148" i="11" s="1"/>
  <c r="M81" i="11"/>
  <c r="F147" i="11" s="1"/>
  <c r="L81" i="11"/>
  <c r="F146" i="11" s="1"/>
  <c r="K81" i="11"/>
  <c r="F145" i="11" s="1"/>
  <c r="J81" i="11"/>
  <c r="F144" i="11" s="1"/>
  <c r="I81" i="11"/>
  <c r="F143" i="11" s="1"/>
  <c r="H81" i="11"/>
  <c r="F142" i="11" s="1"/>
  <c r="G81" i="11"/>
  <c r="F141" i="11" s="1"/>
  <c r="F81" i="11"/>
  <c r="F140" i="11" s="1"/>
  <c r="E81" i="11"/>
  <c r="F139" i="11" s="1"/>
  <c r="D81" i="11"/>
  <c r="F138" i="11" s="1"/>
  <c r="C81" i="11"/>
  <c r="F137" i="11" s="1"/>
  <c r="O70" i="11"/>
  <c r="N70" i="11"/>
  <c r="E148" i="11" s="1"/>
  <c r="M70" i="11"/>
  <c r="E147" i="11" s="1"/>
  <c r="L70" i="11"/>
  <c r="K70" i="11"/>
  <c r="J70" i="11"/>
  <c r="E144" i="11" s="1"/>
  <c r="I70" i="11"/>
  <c r="E143" i="11" s="1"/>
  <c r="H70" i="11"/>
  <c r="G70" i="11"/>
  <c r="F70" i="11"/>
  <c r="E140" i="11" s="1"/>
  <c r="E70" i="11"/>
  <c r="E139" i="11" s="1"/>
  <c r="D70" i="11"/>
  <c r="C70" i="11"/>
  <c r="Q70" i="11" s="1"/>
  <c r="O53" i="11"/>
  <c r="N53" i="11"/>
  <c r="M53" i="11"/>
  <c r="L53" i="11"/>
  <c r="K53" i="11"/>
  <c r="J53" i="11"/>
  <c r="I53" i="11"/>
  <c r="H53" i="11"/>
  <c r="G53" i="11"/>
  <c r="F53" i="11"/>
  <c r="E53" i="11"/>
  <c r="D53" i="11"/>
  <c r="C53" i="11"/>
  <c r="Q53" i="11" s="1"/>
  <c r="O41" i="11"/>
  <c r="N41" i="11"/>
  <c r="M41" i="11"/>
  <c r="M57" i="11" s="1"/>
  <c r="M59" i="11" s="1"/>
  <c r="L41" i="11"/>
  <c r="L57" i="11" s="1"/>
  <c r="L59" i="11" s="1"/>
  <c r="K41" i="11"/>
  <c r="J41" i="11"/>
  <c r="I41" i="11"/>
  <c r="H41" i="11"/>
  <c r="G41" i="11"/>
  <c r="F41" i="11"/>
  <c r="E41" i="11"/>
  <c r="E57" i="11" s="1"/>
  <c r="E59" i="11" s="1"/>
  <c r="D41" i="11"/>
  <c r="D57" i="11" s="1"/>
  <c r="D59" i="11" s="1"/>
  <c r="C41" i="11"/>
  <c r="Q41" i="11" s="1"/>
  <c r="Q30" i="11"/>
  <c r="Q29" i="11"/>
  <c r="Q28" i="11"/>
  <c r="Q27" i="11"/>
  <c r="Q26" i="11"/>
  <c r="N25" i="11"/>
  <c r="M25" i="11"/>
  <c r="L25" i="11"/>
  <c r="K25" i="11"/>
  <c r="J25" i="11"/>
  <c r="I25" i="11"/>
  <c r="H25" i="11"/>
  <c r="G25" i="11"/>
  <c r="F25" i="11"/>
  <c r="E25" i="11"/>
  <c r="D25" i="11"/>
  <c r="C25" i="11"/>
  <c r="Q25" i="11" s="1"/>
  <c r="Q24" i="11"/>
  <c r="Q23" i="11"/>
  <c r="Q22" i="11"/>
  <c r="Q21" i="11"/>
  <c r="Q20" i="11"/>
  <c r="Q19" i="11"/>
  <c r="Q18" i="11"/>
  <c r="N17" i="11"/>
  <c r="M17" i="11"/>
  <c r="L17" i="11"/>
  <c r="K17" i="11"/>
  <c r="J17" i="11"/>
  <c r="I17" i="11"/>
  <c r="H17" i="11"/>
  <c r="G17" i="11"/>
  <c r="F17" i="11"/>
  <c r="E17" i="11"/>
  <c r="D17" i="11"/>
  <c r="C17" i="11"/>
  <c r="Q16" i="11"/>
  <c r="Q15" i="11"/>
  <c r="Q14" i="11"/>
  <c r="Q13" i="11"/>
  <c r="N12" i="11"/>
  <c r="M12" i="11"/>
  <c r="L12" i="11"/>
  <c r="K12" i="11"/>
  <c r="J12" i="11"/>
  <c r="I12" i="11"/>
  <c r="H12" i="11"/>
  <c r="G12" i="11"/>
  <c r="F12" i="11"/>
  <c r="E12" i="11"/>
  <c r="D12" i="11"/>
  <c r="C12" i="11"/>
  <c r="Q12" i="11" s="1"/>
  <c r="Q11" i="11"/>
  <c r="Q9" i="11"/>
  <c r="D83" i="10"/>
  <c r="D80" i="10"/>
  <c r="D77" i="10"/>
  <c r="D76" i="10"/>
  <c r="D73" i="10"/>
  <c r="D70" i="10"/>
  <c r="D67" i="10"/>
  <c r="D66" i="10" s="1"/>
  <c r="D63" i="10"/>
  <c r="D60" i="10"/>
  <c r="D57" i="10"/>
  <c r="D56" i="10"/>
  <c r="D52" i="10"/>
  <c r="D49" i="10"/>
  <c r="D46" i="10"/>
  <c r="D45" i="10" s="1"/>
  <c r="D42" i="10"/>
  <c r="D39" i="10"/>
  <c r="D36" i="10"/>
  <c r="D35" i="10"/>
  <c r="D32" i="10"/>
  <c r="D29" i="10"/>
  <c r="D26" i="10"/>
  <c r="D25" i="10" s="1"/>
  <c r="D17" i="10"/>
  <c r="D15" i="10" s="1"/>
  <c r="D11" i="10"/>
  <c r="D61" i="9"/>
  <c r="D57" i="9" s="1"/>
  <c r="D56" i="9" s="1"/>
  <c r="D78" i="9"/>
  <c r="D74" i="9" s="1"/>
  <c r="D73" i="9" s="1"/>
  <c r="D69" i="9"/>
  <c r="D47" i="9"/>
  <c r="D42" i="9"/>
  <c r="D38" i="9"/>
  <c r="D34" i="9"/>
  <c r="D28" i="9"/>
  <c r="D22" i="9"/>
  <c r="D17" i="9"/>
  <c r="D13" i="9" s="1"/>
  <c r="E31" i="8"/>
  <c r="E24" i="8"/>
  <c r="E11" i="8"/>
  <c r="G42" i="8"/>
  <c r="G41" i="8"/>
  <c r="F40" i="8"/>
  <c r="E40" i="8"/>
  <c r="D40" i="8"/>
  <c r="C40" i="8"/>
  <c r="G39" i="8"/>
  <c r="G38" i="8"/>
  <c r="F37" i="8"/>
  <c r="E37" i="8"/>
  <c r="D37" i="8"/>
  <c r="C37" i="8"/>
  <c r="G36" i="8"/>
  <c r="G35" i="8"/>
  <c r="G34" i="8"/>
  <c r="G33" i="8"/>
  <c r="G32" i="8"/>
  <c r="F31" i="8"/>
  <c r="D31" i="8"/>
  <c r="C31" i="8"/>
  <c r="G30" i="8"/>
  <c r="G29" i="8"/>
  <c r="G28" i="8"/>
  <c r="G27" i="8"/>
  <c r="G26" i="8"/>
  <c r="G25" i="8"/>
  <c r="F24" i="8"/>
  <c r="D24" i="8"/>
  <c r="C24" i="8"/>
  <c r="G23" i="8"/>
  <c r="G22" i="8"/>
  <c r="F21" i="8"/>
  <c r="E21" i="8"/>
  <c r="D21" i="8"/>
  <c r="C21" i="8"/>
  <c r="G20" i="8"/>
  <c r="G19" i="8"/>
  <c r="F18" i="8"/>
  <c r="F17" i="8" s="1"/>
  <c r="E18" i="8"/>
  <c r="D18" i="8"/>
  <c r="D17" i="8" s="1"/>
  <c r="C18" i="8"/>
  <c r="G16" i="8"/>
  <c r="G15" i="8"/>
  <c r="F14" i="8"/>
  <c r="E14" i="8"/>
  <c r="D14" i="8"/>
  <c r="C14" i="8"/>
  <c r="G13" i="8"/>
  <c r="G12" i="8"/>
  <c r="F11" i="8"/>
  <c r="D11" i="8"/>
  <c r="C11" i="8"/>
  <c r="G11" i="8" s="1"/>
  <c r="E10" i="8"/>
  <c r="P124" i="11" l="1"/>
  <c r="D178" i="11" s="1"/>
  <c r="P60" i="11"/>
  <c r="D150" i="11"/>
  <c r="E17" i="8"/>
  <c r="F57" i="11"/>
  <c r="F59" i="11" s="1"/>
  <c r="D140" i="11" s="1"/>
  <c r="N57" i="11"/>
  <c r="N59" i="11" s="1"/>
  <c r="F107" i="11"/>
  <c r="F108" i="11" s="1"/>
  <c r="N107" i="11"/>
  <c r="N108" i="11" s="1"/>
  <c r="D10" i="8"/>
  <c r="H57" i="11"/>
  <c r="H59" i="11" s="1"/>
  <c r="Q99" i="11"/>
  <c r="Q111" i="11"/>
  <c r="Q96" i="11"/>
  <c r="F10" i="8"/>
  <c r="F43" i="8" s="1"/>
  <c r="G21" i="8"/>
  <c r="I57" i="11"/>
  <c r="I59" i="11" s="1"/>
  <c r="G122" i="11"/>
  <c r="G123" i="11" s="1"/>
  <c r="Q81" i="11"/>
  <c r="D12" i="9"/>
  <c r="D10" i="13" s="1"/>
  <c r="J57" i="11"/>
  <c r="J59" i="11" s="1"/>
  <c r="Q90" i="11"/>
  <c r="D14" i="13"/>
  <c r="C150" i="11"/>
  <c r="E31" i="11"/>
  <c r="E33" i="11" s="1"/>
  <c r="E34" i="11" s="1"/>
  <c r="I31" i="11"/>
  <c r="I33" i="11" s="1"/>
  <c r="M31" i="11"/>
  <c r="M33" i="11" s="1"/>
  <c r="C147" i="11" s="1"/>
  <c r="D107" i="11"/>
  <c r="D108" i="11" s="1"/>
  <c r="H107" i="11"/>
  <c r="H108" i="11" s="1"/>
  <c r="L107" i="11"/>
  <c r="L108" i="11" s="1"/>
  <c r="E122" i="11"/>
  <c r="E123" i="11" s="1"/>
  <c r="I122" i="11"/>
  <c r="I123" i="11" s="1"/>
  <c r="M122" i="11"/>
  <c r="M123" i="11" s="1"/>
  <c r="H82" i="11"/>
  <c r="I71" i="11"/>
  <c r="H91" i="11"/>
  <c r="O122" i="11"/>
  <c r="O123" i="11" s="1"/>
  <c r="C107" i="11"/>
  <c r="G107" i="11"/>
  <c r="G108" i="11" s="1"/>
  <c r="G124" i="11" s="1"/>
  <c r="D169" i="11" s="1"/>
  <c r="K107" i="11"/>
  <c r="K108" i="11" s="1"/>
  <c r="K124" i="11" s="1"/>
  <c r="D173" i="11" s="1"/>
  <c r="O107" i="11"/>
  <c r="O108" i="11" s="1"/>
  <c r="D122" i="11"/>
  <c r="H122" i="11"/>
  <c r="H123" i="11" s="1"/>
  <c r="L122" i="11"/>
  <c r="L123" i="11" s="1"/>
  <c r="L124" i="11" s="1"/>
  <c r="D174" i="11" s="1"/>
  <c r="D31" i="11"/>
  <c r="D33" i="11" s="1"/>
  <c r="C138" i="11" s="1"/>
  <c r="H31" i="11"/>
  <c r="H33" i="11" s="1"/>
  <c r="C142" i="11" s="1"/>
  <c r="L31" i="11"/>
  <c r="L33" i="11" s="1"/>
  <c r="C146" i="11" s="1"/>
  <c r="Q17" i="11"/>
  <c r="G31" i="11"/>
  <c r="G33" i="11" s="1"/>
  <c r="K31" i="11"/>
  <c r="K33" i="11" s="1"/>
  <c r="C145" i="11" s="1"/>
  <c r="O33" i="11"/>
  <c r="C149" i="11" s="1"/>
  <c r="J71" i="11"/>
  <c r="I82" i="11"/>
  <c r="D91" i="11"/>
  <c r="Q91" i="11" s="1"/>
  <c r="L91" i="11"/>
  <c r="E107" i="11"/>
  <c r="E108" i="11" s="1"/>
  <c r="I107" i="11"/>
  <c r="I108" i="11" s="1"/>
  <c r="M107" i="11"/>
  <c r="M108" i="11" s="1"/>
  <c r="M124" i="11" s="1"/>
  <c r="D175" i="11" s="1"/>
  <c r="F122" i="11"/>
  <c r="F123" i="11" s="1"/>
  <c r="F124" i="11" s="1"/>
  <c r="D168" i="11" s="1"/>
  <c r="J122" i="11"/>
  <c r="J123" i="11" s="1"/>
  <c r="J124" i="11" s="1"/>
  <c r="D172" i="11" s="1"/>
  <c r="N122" i="11"/>
  <c r="N123" i="11" s="1"/>
  <c r="N124" i="11" s="1"/>
  <c r="D176" i="11" s="1"/>
  <c r="G150" i="11"/>
  <c r="I150" i="11" s="1"/>
  <c r="L150" i="11" s="1"/>
  <c r="C178" i="11" s="1"/>
  <c r="E178" i="11" s="1"/>
  <c r="E71" i="11"/>
  <c r="M71" i="11"/>
  <c r="D82" i="11"/>
  <c r="L82" i="11"/>
  <c r="E91" i="11"/>
  <c r="M91" i="11"/>
  <c r="F31" i="11"/>
  <c r="F33" i="11" s="1"/>
  <c r="C140" i="11" s="1"/>
  <c r="J31" i="11"/>
  <c r="J33" i="11" s="1"/>
  <c r="J34" i="11" s="1"/>
  <c r="N31" i="11"/>
  <c r="N33" i="11" s="1"/>
  <c r="C148" i="11" s="1"/>
  <c r="C57" i="11"/>
  <c r="G57" i="11"/>
  <c r="G59" i="11" s="1"/>
  <c r="D141" i="11" s="1"/>
  <c r="K57" i="11"/>
  <c r="K59" i="11" s="1"/>
  <c r="D145" i="11" s="1"/>
  <c r="O57" i="11"/>
  <c r="O59" i="11" s="1"/>
  <c r="D149" i="11" s="1"/>
  <c r="F71" i="11"/>
  <c r="N71" i="11"/>
  <c r="E82" i="11"/>
  <c r="M82" i="11"/>
  <c r="I91" i="11"/>
  <c r="D142" i="11"/>
  <c r="H60" i="11"/>
  <c r="H34" i="11"/>
  <c r="L34" i="11"/>
  <c r="C141" i="11"/>
  <c r="G34" i="11"/>
  <c r="O34" i="11"/>
  <c r="D139" i="11"/>
  <c r="E60" i="11"/>
  <c r="D143" i="11"/>
  <c r="I60" i="11"/>
  <c r="D147" i="11"/>
  <c r="M60" i="11"/>
  <c r="C143" i="11"/>
  <c r="I34" i="11"/>
  <c r="M34" i="11"/>
  <c r="D144" i="11"/>
  <c r="J60" i="11"/>
  <c r="D148" i="11"/>
  <c r="N60" i="11"/>
  <c r="O60" i="11"/>
  <c r="C139" i="11"/>
  <c r="D138" i="11"/>
  <c r="D60" i="11"/>
  <c r="D146" i="11"/>
  <c r="L60" i="11"/>
  <c r="E138" i="11"/>
  <c r="D71" i="11"/>
  <c r="E142" i="11"/>
  <c r="H71" i="11"/>
  <c r="E146" i="11"/>
  <c r="L71" i="11"/>
  <c r="I124" i="11"/>
  <c r="D171" i="11" s="1"/>
  <c r="C123" i="11"/>
  <c r="C31" i="11"/>
  <c r="E137" i="11"/>
  <c r="C71" i="11"/>
  <c r="E141" i="11"/>
  <c r="G71" i="11"/>
  <c r="E145" i="11"/>
  <c r="K71" i="11"/>
  <c r="E149" i="11"/>
  <c r="O71" i="11"/>
  <c r="H140" i="11"/>
  <c r="H144" i="11"/>
  <c r="H148" i="11"/>
  <c r="F82" i="11"/>
  <c r="J82" i="11"/>
  <c r="N82" i="11"/>
  <c r="H137" i="11"/>
  <c r="H141" i="11"/>
  <c r="H145" i="11"/>
  <c r="H149" i="11"/>
  <c r="C82" i="11"/>
  <c r="G82" i="11"/>
  <c r="K82" i="11"/>
  <c r="O82" i="11"/>
  <c r="D11" i="9"/>
  <c r="C10" i="8"/>
  <c r="G14" i="8"/>
  <c r="G40" i="8"/>
  <c r="G18" i="8"/>
  <c r="G24" i="8"/>
  <c r="C17" i="8"/>
  <c r="G17" i="8" s="1"/>
  <c r="G31" i="8"/>
  <c r="G37" i="8"/>
  <c r="D43" i="8"/>
  <c r="E43" i="8"/>
  <c r="D29" i="7"/>
  <c r="H29" i="7"/>
  <c r="D28" i="7"/>
  <c r="H28" i="7" s="1"/>
  <c r="D27" i="7"/>
  <c r="H27" i="7" s="1"/>
  <c r="D26" i="7"/>
  <c r="H26" i="7" s="1"/>
  <c r="D25" i="7"/>
  <c r="H25" i="7" s="1"/>
  <c r="D24" i="7"/>
  <c r="H24" i="7" s="1"/>
  <c r="D23" i="7"/>
  <c r="H23" i="7" s="1"/>
  <c r="D22" i="7"/>
  <c r="H22" i="7" s="1"/>
  <c r="D21" i="7"/>
  <c r="H21" i="7" s="1"/>
  <c r="D20" i="7"/>
  <c r="H20" i="7" s="1"/>
  <c r="D19" i="7"/>
  <c r="H19" i="7" s="1"/>
  <c r="G18" i="7"/>
  <c r="F18" i="7"/>
  <c r="E18" i="7"/>
  <c r="C18" i="7"/>
  <c r="D17" i="7"/>
  <c r="H17" i="7" s="1"/>
  <c r="D16" i="7"/>
  <c r="H16" i="7" s="1"/>
  <c r="D15" i="7"/>
  <c r="H15" i="7" s="1"/>
  <c r="D14" i="7"/>
  <c r="H14" i="7" s="1"/>
  <c r="D13" i="7"/>
  <c r="H13" i="7" s="1"/>
  <c r="D12" i="7"/>
  <c r="H12" i="7" s="1"/>
  <c r="G11" i="7"/>
  <c r="F11" i="7"/>
  <c r="E11" i="7"/>
  <c r="C11" i="7"/>
  <c r="E136" i="6"/>
  <c r="E135" i="6"/>
  <c r="E134" i="6"/>
  <c r="E133" i="6"/>
  <c r="E132" i="6"/>
  <c r="D131" i="6"/>
  <c r="C131" i="6"/>
  <c r="E131" i="6" s="1"/>
  <c r="E130" i="6"/>
  <c r="E129" i="6"/>
  <c r="E128" i="6"/>
  <c r="E127" i="6"/>
  <c r="E126" i="6"/>
  <c r="E125" i="6"/>
  <c r="E124" i="6"/>
  <c r="E123" i="6"/>
  <c r="D123" i="6"/>
  <c r="C123" i="6"/>
  <c r="E122" i="6"/>
  <c r="E121" i="6"/>
  <c r="D120" i="6"/>
  <c r="D119" i="6" s="1"/>
  <c r="C120" i="6"/>
  <c r="C119" i="6" s="1"/>
  <c r="E118" i="6"/>
  <c r="E117" i="6"/>
  <c r="E116" i="6"/>
  <c r="E115" i="6"/>
  <c r="E114" i="6"/>
  <c r="E113" i="6"/>
  <c r="E112" i="6"/>
  <c r="E111" i="6"/>
  <c r="E110" i="6"/>
  <c r="E109" i="6"/>
  <c r="E108" i="6"/>
  <c r="D107" i="6"/>
  <c r="C107" i="6"/>
  <c r="E106" i="6"/>
  <c r="E105" i="6"/>
  <c r="E104" i="6"/>
  <c r="E103" i="6"/>
  <c r="E102" i="6"/>
  <c r="E101" i="6"/>
  <c r="D100" i="6"/>
  <c r="C100" i="6"/>
  <c r="E100" i="6" s="1"/>
  <c r="E99" i="6"/>
  <c r="E98" i="6"/>
  <c r="E97" i="6"/>
  <c r="E96" i="6"/>
  <c r="D95" i="6"/>
  <c r="D93" i="6" s="1"/>
  <c r="C95" i="6"/>
  <c r="E94" i="6"/>
  <c r="C93" i="6"/>
  <c r="E92" i="6"/>
  <c r="E91" i="6"/>
  <c r="E90" i="6"/>
  <c r="D89" i="6"/>
  <c r="C89" i="6"/>
  <c r="E88" i="6"/>
  <c r="E87" i="6"/>
  <c r="E86" i="6"/>
  <c r="D85" i="6"/>
  <c r="C85" i="6"/>
  <c r="E84" i="6"/>
  <c r="E81" i="6"/>
  <c r="E80" i="6"/>
  <c r="E79" i="6"/>
  <c r="E78" i="6"/>
  <c r="D77" i="6"/>
  <c r="C77" i="6"/>
  <c r="E72" i="6"/>
  <c r="E71" i="6"/>
  <c r="E70" i="6"/>
  <c r="E69" i="6"/>
  <c r="E68" i="6"/>
  <c r="E67" i="6"/>
  <c r="E66" i="6"/>
  <c r="E65" i="6"/>
  <c r="E64" i="6"/>
  <c r="E63" i="6"/>
  <c r="E62" i="6"/>
  <c r="E61" i="6"/>
  <c r="D60" i="6"/>
  <c r="C60" i="6"/>
  <c r="E59" i="6"/>
  <c r="E58" i="6"/>
  <c r="D57" i="6"/>
  <c r="D56" i="6" s="1"/>
  <c r="C57" i="6"/>
  <c r="E55" i="6"/>
  <c r="E54" i="6"/>
  <c r="D53" i="6"/>
  <c r="C53" i="6"/>
  <c r="E52" i="6"/>
  <c r="E51" i="6"/>
  <c r="E50" i="6"/>
  <c r="E49" i="6"/>
  <c r="E48" i="6"/>
  <c r="E47" i="6"/>
  <c r="E46" i="6"/>
  <c r="E45" i="6"/>
  <c r="E44" i="6"/>
  <c r="E43" i="6"/>
  <c r="E42" i="6"/>
  <c r="E41" i="6"/>
  <c r="E40" i="6"/>
  <c r="D39" i="6"/>
  <c r="C39" i="6"/>
  <c r="E38" i="6"/>
  <c r="E37" i="6"/>
  <c r="E36" i="6"/>
  <c r="E35" i="6"/>
  <c r="D34" i="6"/>
  <c r="C34" i="6"/>
  <c r="E33" i="6"/>
  <c r="E32" i="6"/>
  <c r="E31" i="6"/>
  <c r="D30" i="6"/>
  <c r="C30" i="6"/>
  <c r="E29" i="6"/>
  <c r="E27" i="6"/>
  <c r="E26" i="6"/>
  <c r="E25" i="6"/>
  <c r="D24" i="6"/>
  <c r="C24" i="6"/>
  <c r="C18" i="6" s="1"/>
  <c r="E23" i="6"/>
  <c r="E22" i="6"/>
  <c r="E21" i="6"/>
  <c r="D20" i="6"/>
  <c r="C20" i="6"/>
  <c r="E19" i="6"/>
  <c r="E16" i="6"/>
  <c r="E15" i="6"/>
  <c r="E14" i="6"/>
  <c r="E13" i="6"/>
  <c r="E12" i="6"/>
  <c r="E11" i="6"/>
  <c r="D10" i="6"/>
  <c r="C10" i="6"/>
  <c r="E10" i="6" s="1"/>
  <c r="E57" i="6" l="1"/>
  <c r="C108" i="11"/>
  <c r="Q108" i="11" s="1"/>
  <c r="Q107" i="11"/>
  <c r="Q82" i="11"/>
  <c r="C144" i="11"/>
  <c r="F60" i="11"/>
  <c r="D34" i="11"/>
  <c r="E53" i="6"/>
  <c r="E60" i="6"/>
  <c r="Q71" i="11"/>
  <c r="G139" i="11"/>
  <c r="I139" i="11" s="1"/>
  <c r="L139" i="11" s="1"/>
  <c r="C167" i="11" s="1"/>
  <c r="E167" i="11" s="1"/>
  <c r="G147" i="11"/>
  <c r="I147" i="11" s="1"/>
  <c r="L147" i="11" s="1"/>
  <c r="M147" i="11" s="1"/>
  <c r="D123" i="11"/>
  <c r="D124" i="11" s="1"/>
  <c r="D166" i="11" s="1"/>
  <c r="Q122" i="11"/>
  <c r="C83" i="6"/>
  <c r="C82" i="6" s="1"/>
  <c r="C76" i="6" s="1"/>
  <c r="C137" i="6" s="1"/>
  <c r="D11" i="7"/>
  <c r="H11" i="7" s="1"/>
  <c r="Q31" i="11"/>
  <c r="K60" i="11"/>
  <c r="F34" i="11"/>
  <c r="O124" i="11"/>
  <c r="D177" i="11" s="1"/>
  <c r="Q123" i="11"/>
  <c r="G143" i="11"/>
  <c r="I143" i="11" s="1"/>
  <c r="L143" i="11" s="1"/>
  <c r="C171" i="11" s="1"/>
  <c r="E171" i="11" s="1"/>
  <c r="C59" i="11"/>
  <c r="Q59" i="11" s="1"/>
  <c r="Q57" i="11"/>
  <c r="E124" i="11"/>
  <c r="D167" i="11" s="1"/>
  <c r="D10" i="9"/>
  <c r="D9" i="13"/>
  <c r="D13" i="13" s="1"/>
  <c r="M150" i="11"/>
  <c r="G60" i="11"/>
  <c r="H124" i="11"/>
  <c r="D170" i="11" s="1"/>
  <c r="G148" i="11"/>
  <c r="I148" i="11" s="1"/>
  <c r="L148" i="11" s="1"/>
  <c r="M148" i="11" s="1"/>
  <c r="N34" i="11"/>
  <c r="K34" i="11"/>
  <c r="G144" i="11"/>
  <c r="I144" i="11" s="1"/>
  <c r="L144" i="11" s="1"/>
  <c r="G149" i="11"/>
  <c r="I149" i="11" s="1"/>
  <c r="L149" i="11" s="1"/>
  <c r="G141" i="11"/>
  <c r="I141" i="11" s="1"/>
  <c r="L141" i="11" s="1"/>
  <c r="G142" i="11"/>
  <c r="I142" i="11" s="1"/>
  <c r="L142" i="11" s="1"/>
  <c r="G140" i="11"/>
  <c r="I140" i="11" s="1"/>
  <c r="L140" i="11" s="1"/>
  <c r="C124" i="11"/>
  <c r="D165" i="11" s="1"/>
  <c r="M139" i="11"/>
  <c r="C175" i="11"/>
  <c r="E175" i="11" s="1"/>
  <c r="G145" i="11"/>
  <c r="I145" i="11" s="1"/>
  <c r="L145" i="11" s="1"/>
  <c r="G146" i="11"/>
  <c r="I146" i="11" s="1"/>
  <c r="L146" i="11" s="1"/>
  <c r="G138" i="11"/>
  <c r="I138" i="11" s="1"/>
  <c r="L138" i="11" s="1"/>
  <c r="C33" i="11"/>
  <c r="Q33" i="11" s="1"/>
  <c r="C43" i="8"/>
  <c r="G43" i="8" s="1"/>
  <c r="G10" i="8"/>
  <c r="D18" i="7"/>
  <c r="H18" i="7" s="1"/>
  <c r="E20" i="6"/>
  <c r="D28" i="6"/>
  <c r="E34" i="6"/>
  <c r="E77" i="6"/>
  <c r="E85" i="6"/>
  <c r="E83" i="6" s="1"/>
  <c r="D83" i="6"/>
  <c r="D82" i="6" s="1"/>
  <c r="D76" i="6" s="1"/>
  <c r="E76" i="6" s="1"/>
  <c r="E107" i="6"/>
  <c r="E24" i="6"/>
  <c r="E89" i="6"/>
  <c r="C28" i="6"/>
  <c r="E28" i="6" s="1"/>
  <c r="D18" i="6"/>
  <c r="D17" i="6" s="1"/>
  <c r="D9" i="6" s="1"/>
  <c r="D73" i="6" s="1"/>
  <c r="E30" i="6"/>
  <c r="E39" i="6"/>
  <c r="E95" i="6"/>
  <c r="E119" i="6"/>
  <c r="E93" i="6"/>
  <c r="E120" i="6"/>
  <c r="C56" i="6"/>
  <c r="E56" i="6" s="1"/>
  <c r="C176" i="11" l="1"/>
  <c r="E176" i="11" s="1"/>
  <c r="M143" i="11"/>
  <c r="C60" i="11"/>
  <c r="Q60" i="11" s="1"/>
  <c r="D8" i="35"/>
  <c r="M21" i="30"/>
  <c r="O21" i="30" s="1"/>
  <c r="E18" i="6"/>
  <c r="D137" i="11"/>
  <c r="Q124" i="11"/>
  <c r="L10" i="32"/>
  <c r="N10" i="32" s="1"/>
  <c r="M10" i="30"/>
  <c r="O10" i="30" s="1"/>
  <c r="C8" i="34"/>
  <c r="G10" i="32"/>
  <c r="C8" i="33"/>
  <c r="G20" i="32"/>
  <c r="G16" i="32"/>
  <c r="G12" i="32"/>
  <c r="M14" i="30"/>
  <c r="O14" i="30" s="1"/>
  <c r="M18" i="30"/>
  <c r="O18" i="30" s="1"/>
  <c r="G19" i="32"/>
  <c r="G15" i="32"/>
  <c r="M11" i="30"/>
  <c r="O11" i="30" s="1"/>
  <c r="M15" i="30"/>
  <c r="O15" i="30" s="1"/>
  <c r="M19" i="30"/>
  <c r="O19" i="30" s="1"/>
  <c r="G18" i="32"/>
  <c r="G14" i="32"/>
  <c r="M12" i="30"/>
  <c r="O12" i="30" s="1"/>
  <c r="M16" i="30"/>
  <c r="O16" i="30" s="1"/>
  <c r="M20" i="30"/>
  <c r="O20" i="30" s="1"/>
  <c r="G11" i="32"/>
  <c r="G17" i="32"/>
  <c r="G13" i="32"/>
  <c r="M13" i="30"/>
  <c r="O13" i="30" s="1"/>
  <c r="M17" i="30"/>
  <c r="O17" i="30" s="1"/>
  <c r="H11" i="30"/>
  <c r="L15" i="32"/>
  <c r="N15" i="32" s="1"/>
  <c r="L17" i="32"/>
  <c r="N17" i="32" s="1"/>
  <c r="L19" i="32"/>
  <c r="N19" i="32" s="1"/>
  <c r="H10" i="30"/>
  <c r="H14" i="30"/>
  <c r="H15" i="30"/>
  <c r="L20" i="32"/>
  <c r="N20" i="32" s="1"/>
  <c r="L14" i="32"/>
  <c r="N14" i="32" s="1"/>
  <c r="H12" i="30"/>
  <c r="H18" i="30"/>
  <c r="D8" i="13"/>
  <c r="D12" i="13" s="1"/>
  <c r="H19" i="30"/>
  <c r="L12" i="32"/>
  <c r="N12" i="32" s="1"/>
  <c r="L13" i="32"/>
  <c r="N13" i="32" s="1"/>
  <c r="L11" i="32"/>
  <c r="N11" i="32" s="1"/>
  <c r="H13" i="30"/>
  <c r="H20" i="30"/>
  <c r="L16" i="32"/>
  <c r="N16" i="32" s="1"/>
  <c r="L18" i="32"/>
  <c r="N18" i="32" s="1"/>
  <c r="H16" i="30"/>
  <c r="H17" i="30"/>
  <c r="H21" i="30"/>
  <c r="M9" i="30"/>
  <c r="O9" i="30" s="1"/>
  <c r="M154" i="11"/>
  <c r="F182" i="11"/>
  <c r="F171" i="11" s="1"/>
  <c r="C168" i="11"/>
  <c r="E168" i="11" s="1"/>
  <c r="M140" i="11"/>
  <c r="C166" i="11"/>
  <c r="E166" i="11" s="1"/>
  <c r="M138" i="11"/>
  <c r="C170" i="11"/>
  <c r="E170" i="11" s="1"/>
  <c r="M142" i="11"/>
  <c r="C174" i="11"/>
  <c r="E174" i="11" s="1"/>
  <c r="M146" i="11"/>
  <c r="C169" i="11"/>
  <c r="E169" i="11" s="1"/>
  <c r="M141" i="11"/>
  <c r="C172" i="11"/>
  <c r="E172" i="11" s="1"/>
  <c r="M144" i="11"/>
  <c r="C137" i="11"/>
  <c r="C34" i="11"/>
  <c r="Q34" i="11" s="1"/>
  <c r="C173" i="11"/>
  <c r="E173" i="11" s="1"/>
  <c r="M145" i="11"/>
  <c r="C177" i="11"/>
  <c r="E177" i="11" s="1"/>
  <c r="F177" i="11" s="1"/>
  <c r="M149" i="11"/>
  <c r="E82" i="6"/>
  <c r="C17" i="6"/>
  <c r="E17" i="6" s="1"/>
  <c r="D137" i="6"/>
  <c r="E137" i="6" s="1"/>
  <c r="F169" i="11" l="1"/>
  <c r="F168" i="11"/>
  <c r="D10" i="35"/>
  <c r="D9" i="35"/>
  <c r="E18" i="35"/>
  <c r="F18" i="35" s="1"/>
  <c r="E29" i="35"/>
  <c r="F29" i="35" s="1"/>
  <c r="E16" i="35"/>
  <c r="E22" i="35"/>
  <c r="F22" i="35" s="1"/>
  <c r="E17" i="35"/>
  <c r="F17" i="35" s="1"/>
  <c r="E24" i="35"/>
  <c r="F24" i="35" s="1"/>
  <c r="E19" i="35"/>
  <c r="F19" i="35" s="1"/>
  <c r="E26" i="35"/>
  <c r="F26" i="35" s="1"/>
  <c r="E21" i="35"/>
  <c r="F21" i="35" s="1"/>
  <c r="E23" i="35"/>
  <c r="F23" i="35" s="1"/>
  <c r="E27" i="35"/>
  <c r="F27" i="35" s="1"/>
  <c r="E20" i="35"/>
  <c r="F20" i="35" s="1"/>
  <c r="E28" i="35"/>
  <c r="F28" i="35" s="1"/>
  <c r="E25" i="35"/>
  <c r="F25" i="35" s="1"/>
  <c r="G137" i="11"/>
  <c r="I137" i="11" s="1"/>
  <c r="L137" i="11" s="1"/>
  <c r="F170" i="11"/>
  <c r="D93" i="33" a="1"/>
  <c r="D93" i="33" s="1"/>
  <c r="D77" i="33" a="1"/>
  <c r="D77" i="33" s="1"/>
  <c r="D61" i="33" a="1"/>
  <c r="D61" i="33" s="1"/>
  <c r="D45" i="33" a="1"/>
  <c r="D45" i="33" s="1"/>
  <c r="D29" i="33" a="1"/>
  <c r="D29" i="33" s="1"/>
  <c r="B93" i="33" a="1"/>
  <c r="B93" i="33" s="1"/>
  <c r="B77" i="33" a="1"/>
  <c r="B77" i="33" s="1"/>
  <c r="B61" i="33" a="1"/>
  <c r="B61" i="33" s="1"/>
  <c r="B45" i="33" a="1"/>
  <c r="B45" i="33" s="1"/>
  <c r="B29" i="33" a="1"/>
  <c r="B29" i="33" s="1"/>
  <c r="A93" i="33" a="1"/>
  <c r="A93" i="33" s="1"/>
  <c r="A77" i="33" a="1"/>
  <c r="A77" i="33" s="1"/>
  <c r="A61" i="33" a="1"/>
  <c r="A61" i="33" s="1"/>
  <c r="A45" i="33" a="1"/>
  <c r="A45" i="33" s="1"/>
  <c r="A29" i="33" a="1"/>
  <c r="A29" i="33" s="1"/>
  <c r="A32" i="33" a="1"/>
  <c r="A32" i="33" s="1"/>
  <c r="D92" i="33" a="1"/>
  <c r="D92" i="33" s="1"/>
  <c r="D76" i="33" a="1"/>
  <c r="D76" i="33" s="1"/>
  <c r="D60" i="33" a="1"/>
  <c r="D60" i="33" s="1"/>
  <c r="D44" i="33" a="1"/>
  <c r="D44" i="33" s="1"/>
  <c r="D28" i="33" a="1"/>
  <c r="D28" i="33" s="1"/>
  <c r="B92" i="33" a="1"/>
  <c r="B92" i="33" s="1"/>
  <c r="B76" i="33" a="1"/>
  <c r="B76" i="33" s="1"/>
  <c r="B60" i="33" a="1"/>
  <c r="B60" i="33" s="1"/>
  <c r="B44" i="33" a="1"/>
  <c r="B44" i="33" s="1"/>
  <c r="B28" i="33" a="1"/>
  <c r="B28" i="33" s="1"/>
  <c r="A92" i="33" a="1"/>
  <c r="A92" i="33" s="1"/>
  <c r="A76" i="33" a="1"/>
  <c r="A76" i="33" s="1"/>
  <c r="A60" i="33" a="1"/>
  <c r="A60" i="33" s="1"/>
  <c r="A44" i="33" a="1"/>
  <c r="A44" i="33" s="1"/>
  <c r="A20" i="33" a="1"/>
  <c r="A20" i="33" s="1"/>
  <c r="D83" i="33" a="1"/>
  <c r="D83" i="33" s="1"/>
  <c r="D67" i="33" a="1"/>
  <c r="D67" i="33" s="1"/>
  <c r="D51" i="33" a="1"/>
  <c r="D51" i="33" s="1"/>
  <c r="D35" i="33" a="1"/>
  <c r="D35" i="33" s="1"/>
  <c r="D19" i="33" a="1"/>
  <c r="D19" i="33" s="1"/>
  <c r="B83" i="33" a="1"/>
  <c r="B83" i="33" s="1"/>
  <c r="B67" i="33" a="1"/>
  <c r="B67" i="33" s="1"/>
  <c r="B51" i="33" a="1"/>
  <c r="B51" i="33" s="1"/>
  <c r="B35" i="33" a="1"/>
  <c r="B35" i="33" s="1"/>
  <c r="B19" i="33" a="1"/>
  <c r="B19" i="33" s="1"/>
  <c r="A83" i="33" a="1"/>
  <c r="A83" i="33" s="1"/>
  <c r="A67" i="33" a="1"/>
  <c r="A67" i="33" s="1"/>
  <c r="A51" i="33" a="1"/>
  <c r="A51" i="33" s="1"/>
  <c r="A35" i="33" a="1"/>
  <c r="A35" i="33" s="1"/>
  <c r="D90" i="33" a="1"/>
  <c r="D90" i="33" s="1"/>
  <c r="D74" i="33" a="1"/>
  <c r="D74" i="33" s="1"/>
  <c r="D58" i="33" a="1"/>
  <c r="D58" i="33" s="1"/>
  <c r="D42" i="33" a="1"/>
  <c r="D42" i="33" s="1"/>
  <c r="D26" i="33" a="1"/>
  <c r="D26" i="33" s="1"/>
  <c r="B90" i="33" a="1"/>
  <c r="B90" i="33" s="1"/>
  <c r="B74" i="33" a="1"/>
  <c r="B74" i="33" s="1"/>
  <c r="B58" i="33" a="1"/>
  <c r="B58" i="33" s="1"/>
  <c r="B42" i="33" a="1"/>
  <c r="B42" i="33" s="1"/>
  <c r="B26" i="33" a="1"/>
  <c r="B26" i="33" s="1"/>
  <c r="A90" i="33" a="1"/>
  <c r="A90" i="33" s="1"/>
  <c r="A74" i="33" a="1"/>
  <c r="A74" i="33" s="1"/>
  <c r="A58" i="33" a="1"/>
  <c r="A58" i="33" s="1"/>
  <c r="A42" i="33" a="1"/>
  <c r="A42" i="33" s="1"/>
  <c r="A26" i="33" a="1"/>
  <c r="A26" i="33" s="1"/>
  <c r="A86" i="33" a="1"/>
  <c r="A86" i="33" s="1"/>
  <c r="A54" i="33" a="1"/>
  <c r="A54" i="33" s="1"/>
  <c r="A22" i="33" a="1"/>
  <c r="A22" i="33" s="1"/>
  <c r="A18" i="33" a="1"/>
  <c r="A18" i="33" s="1"/>
  <c r="D89" i="33" a="1"/>
  <c r="D89" i="33" s="1"/>
  <c r="D73" i="33" a="1"/>
  <c r="D73" i="33" s="1"/>
  <c r="D57" i="33" a="1"/>
  <c r="D57" i="33" s="1"/>
  <c r="D41" i="33" a="1"/>
  <c r="D41" i="33" s="1"/>
  <c r="D25" i="33" a="1"/>
  <c r="D25" i="33" s="1"/>
  <c r="B89" i="33" a="1"/>
  <c r="B89" i="33" s="1"/>
  <c r="B73" i="33" a="1"/>
  <c r="B73" i="33" s="1"/>
  <c r="B57" i="33" a="1"/>
  <c r="B57" i="33" s="1"/>
  <c r="B41" i="33" a="1"/>
  <c r="B41" i="33" s="1"/>
  <c r="B25" i="33" a="1"/>
  <c r="B25" i="33" s="1"/>
  <c r="A89" i="33" a="1"/>
  <c r="A89" i="33" s="1"/>
  <c r="A73" i="33" a="1"/>
  <c r="A73" i="33" s="1"/>
  <c r="A57" i="33" a="1"/>
  <c r="A57" i="33" s="1"/>
  <c r="A41" i="33" a="1"/>
  <c r="A41" i="33" s="1"/>
  <c r="A25" i="33" a="1"/>
  <c r="A25" i="33" s="1"/>
  <c r="A24" i="33" a="1"/>
  <c r="A24" i="33" s="1"/>
  <c r="D88" i="33" a="1"/>
  <c r="D88" i="33" s="1"/>
  <c r="D72" i="33" a="1"/>
  <c r="D72" i="33" s="1"/>
  <c r="D56" i="33" a="1"/>
  <c r="D56" i="33" s="1"/>
  <c r="D40" i="33" a="1"/>
  <c r="D40" i="33" s="1"/>
  <c r="D24" i="33" a="1"/>
  <c r="D24" i="33" s="1"/>
  <c r="B88" i="33" a="1"/>
  <c r="B88" i="33" s="1"/>
  <c r="B72" i="33" a="1"/>
  <c r="B72" i="33" s="1"/>
  <c r="B56" i="33" a="1"/>
  <c r="B56" i="33" s="1"/>
  <c r="B40" i="33" a="1"/>
  <c r="B40" i="33" s="1"/>
  <c r="B24" i="33" a="1"/>
  <c r="B24" i="33" s="1"/>
  <c r="A88" i="33" a="1"/>
  <c r="A88" i="33" s="1"/>
  <c r="A72" i="33" a="1"/>
  <c r="A72" i="33" s="1"/>
  <c r="A56" i="33" a="1"/>
  <c r="A56" i="33" s="1"/>
  <c r="A40" i="33" a="1"/>
  <c r="A40" i="33" s="1"/>
  <c r="A19" i="33" a="1"/>
  <c r="A19" i="33" s="1"/>
  <c r="D79" i="33" a="1"/>
  <c r="D79" i="33" s="1"/>
  <c r="D63" i="33" a="1"/>
  <c r="D63" i="33" s="1"/>
  <c r="D47" i="33" a="1"/>
  <c r="D47" i="33" s="1"/>
  <c r="D31" i="33" a="1"/>
  <c r="D31" i="33" s="1"/>
  <c r="D15" i="33" a="1"/>
  <c r="D15" i="33" s="1"/>
  <c r="B79" i="33" a="1"/>
  <c r="B79" i="33" s="1"/>
  <c r="B63" i="33" a="1"/>
  <c r="B63" i="33" s="1"/>
  <c r="B47" i="33" a="1"/>
  <c r="B47" i="33" s="1"/>
  <c r="B31" i="33" a="1"/>
  <c r="B31" i="33" s="1"/>
  <c r="B15" i="33" a="1"/>
  <c r="B15" i="33" s="1"/>
  <c r="A79" i="33" a="1"/>
  <c r="A79" i="33" s="1"/>
  <c r="A63" i="33" a="1"/>
  <c r="A63" i="33" s="1"/>
  <c r="A47" i="33" a="1"/>
  <c r="A47" i="33" s="1"/>
  <c r="A31" i="33" a="1"/>
  <c r="A31" i="33" s="1"/>
  <c r="D86" i="33" a="1"/>
  <c r="D86" i="33" s="1"/>
  <c r="D70" i="33" a="1"/>
  <c r="D70" i="33" s="1"/>
  <c r="D54" i="33" a="1"/>
  <c r="D54" i="33" s="1"/>
  <c r="D38" i="33" a="1"/>
  <c r="D38" i="33" s="1"/>
  <c r="D22" i="33" a="1"/>
  <c r="D22" i="33" s="1"/>
  <c r="B86" i="33" a="1"/>
  <c r="B86" i="33" s="1"/>
  <c r="B70" i="33" a="1"/>
  <c r="B70" i="33" s="1"/>
  <c r="B54" i="33" a="1"/>
  <c r="B54" i="33" s="1"/>
  <c r="B38" i="33" a="1"/>
  <c r="B38" i="33" s="1"/>
  <c r="B22" i="33" a="1"/>
  <c r="B22" i="33" s="1"/>
  <c r="A70" i="33" a="1"/>
  <c r="A70" i="33" s="1"/>
  <c r="A38" i="33" a="1"/>
  <c r="A38" i="33" s="1"/>
  <c r="A34" i="33" a="1"/>
  <c r="A34" i="33" s="1"/>
  <c r="D85" i="33" a="1"/>
  <c r="D85" i="33" s="1"/>
  <c r="D69" i="33" a="1"/>
  <c r="D69" i="33" s="1"/>
  <c r="D53" i="33" a="1"/>
  <c r="D53" i="33" s="1"/>
  <c r="D37" i="33" a="1"/>
  <c r="D37" i="33" s="1"/>
  <c r="D21" i="33" a="1"/>
  <c r="D21" i="33" s="1"/>
  <c r="B85" i="33" a="1"/>
  <c r="B85" i="33" s="1"/>
  <c r="B69" i="33" a="1"/>
  <c r="B69" i="33" s="1"/>
  <c r="B53" i="33" a="1"/>
  <c r="B53" i="33" s="1"/>
  <c r="B37" i="33" a="1"/>
  <c r="B37" i="33" s="1"/>
  <c r="B21" i="33" a="1"/>
  <c r="B21" i="33" s="1"/>
  <c r="A85" i="33" a="1"/>
  <c r="A85" i="33" s="1"/>
  <c r="A69" i="33" a="1"/>
  <c r="A69" i="33" s="1"/>
  <c r="A53" i="33" a="1"/>
  <c r="A53" i="33" s="1"/>
  <c r="A37" i="33" a="1"/>
  <c r="A37" i="33" s="1"/>
  <c r="A21" i="33" a="1"/>
  <c r="A21" i="33" s="1"/>
  <c r="A16" i="33" a="1"/>
  <c r="A16" i="33" s="1"/>
  <c r="D84" i="33" a="1"/>
  <c r="D84" i="33" s="1"/>
  <c r="D68" i="33" a="1"/>
  <c r="D68" i="33" s="1"/>
  <c r="D52" i="33" a="1"/>
  <c r="D52" i="33" s="1"/>
  <c r="D36" i="33" a="1"/>
  <c r="D36" i="33" s="1"/>
  <c r="D20" i="33" a="1"/>
  <c r="D20" i="33" s="1"/>
  <c r="B84" i="33" a="1"/>
  <c r="B84" i="33" s="1"/>
  <c r="B68" i="33" a="1"/>
  <c r="B68" i="33" s="1"/>
  <c r="B52" i="33" a="1"/>
  <c r="B52" i="33" s="1"/>
  <c r="B36" i="33" a="1"/>
  <c r="B36" i="33" s="1"/>
  <c r="B20" i="33" a="1"/>
  <c r="B20" i="33" s="1"/>
  <c r="A84" i="33" a="1"/>
  <c r="A84" i="33" s="1"/>
  <c r="A68" i="33" a="1"/>
  <c r="A68" i="33" s="1"/>
  <c r="A52" i="33" a="1"/>
  <c r="A52" i="33" s="1"/>
  <c r="A36" i="33" a="1"/>
  <c r="A36" i="33" s="1"/>
  <c r="D91" i="33" a="1"/>
  <c r="D91" i="33" s="1"/>
  <c r="D75" i="33" a="1"/>
  <c r="D75" i="33" s="1"/>
  <c r="D59" i="33" a="1"/>
  <c r="D59" i="33" s="1"/>
  <c r="D43" i="33" a="1"/>
  <c r="D43" i="33" s="1"/>
  <c r="D27" i="33" a="1"/>
  <c r="D27" i="33" s="1"/>
  <c r="B91" i="33" a="1"/>
  <c r="B91" i="33" s="1"/>
  <c r="B75" i="33" a="1"/>
  <c r="B75" i="33" s="1"/>
  <c r="B59" i="33" a="1"/>
  <c r="B59" i="33" s="1"/>
  <c r="B43" i="33" a="1"/>
  <c r="B43" i="33" s="1"/>
  <c r="B27" i="33" a="1"/>
  <c r="B27" i="33" s="1"/>
  <c r="A91" i="33" a="1"/>
  <c r="A91" i="33" s="1"/>
  <c r="A75" i="33" a="1"/>
  <c r="A75" i="33" s="1"/>
  <c r="A59" i="33" a="1"/>
  <c r="A59" i="33" s="1"/>
  <c r="A43" i="33" a="1"/>
  <c r="A43" i="33" s="1"/>
  <c r="A27" i="33" a="1"/>
  <c r="A27" i="33" s="1"/>
  <c r="D82" i="33" a="1"/>
  <c r="D82" i="33" s="1"/>
  <c r="D66" i="33" a="1"/>
  <c r="D66" i="33" s="1"/>
  <c r="D50" i="33" a="1"/>
  <c r="D50" i="33" s="1"/>
  <c r="D34" i="33" a="1"/>
  <c r="D34" i="33" s="1"/>
  <c r="D18" i="33" a="1"/>
  <c r="D18" i="33" s="1"/>
  <c r="B82" i="33" a="1"/>
  <c r="B82" i="33" s="1"/>
  <c r="B66" i="33" a="1"/>
  <c r="B66" i="33" s="1"/>
  <c r="B50" i="33" a="1"/>
  <c r="B50" i="33" s="1"/>
  <c r="B34" i="33" a="1"/>
  <c r="B34" i="33" s="1"/>
  <c r="B18" i="33" a="1"/>
  <c r="B18" i="33" s="1"/>
  <c r="A82" i="33" a="1"/>
  <c r="A82" i="33" s="1"/>
  <c r="A66" i="33" a="1"/>
  <c r="A66" i="33" s="1"/>
  <c r="A50" i="33" a="1"/>
  <c r="A50" i="33" s="1"/>
  <c r="D81" i="33" a="1"/>
  <c r="D81" i="33" s="1"/>
  <c r="D65" i="33" a="1"/>
  <c r="D65" i="33" s="1"/>
  <c r="D49" i="33" a="1"/>
  <c r="D49" i="33" s="1"/>
  <c r="D33" i="33" a="1"/>
  <c r="D33" i="33" s="1"/>
  <c r="D17" i="33" a="1"/>
  <c r="D17" i="33" s="1"/>
  <c r="B81" i="33" a="1"/>
  <c r="B81" i="33" s="1"/>
  <c r="B65" i="33" a="1"/>
  <c r="B65" i="33" s="1"/>
  <c r="B49" i="33" a="1"/>
  <c r="B49" i="33" s="1"/>
  <c r="B33" i="33" a="1"/>
  <c r="B33" i="33" s="1"/>
  <c r="B17" i="33" a="1"/>
  <c r="B17" i="33" s="1"/>
  <c r="A81" i="33" a="1"/>
  <c r="A81" i="33" s="1"/>
  <c r="A65" i="33" a="1"/>
  <c r="A65" i="33" s="1"/>
  <c r="A49" i="33" a="1"/>
  <c r="A49" i="33" s="1"/>
  <c r="A33" i="33" a="1"/>
  <c r="A33" i="33" s="1"/>
  <c r="A17" i="33" a="1"/>
  <c r="A17" i="33" s="1"/>
  <c r="A23" i="33" a="1"/>
  <c r="A23" i="33" s="1"/>
  <c r="D80" i="33" a="1"/>
  <c r="D80" i="33" s="1"/>
  <c r="D64" i="33" a="1"/>
  <c r="D64" i="33" s="1"/>
  <c r="D48" i="33" a="1"/>
  <c r="D48" i="33" s="1"/>
  <c r="D32" i="33" a="1"/>
  <c r="D32" i="33" s="1"/>
  <c r="D16" i="33" a="1"/>
  <c r="D16" i="33" s="1"/>
  <c r="B80" i="33" a="1"/>
  <c r="B80" i="33" s="1"/>
  <c r="B64" i="33" a="1"/>
  <c r="B64" i="33" s="1"/>
  <c r="B48" i="33" a="1"/>
  <c r="B48" i="33" s="1"/>
  <c r="B32" i="33" a="1"/>
  <c r="B32" i="33" s="1"/>
  <c r="B16" i="33" a="1"/>
  <c r="B16" i="33" s="1"/>
  <c r="A80" i="33" a="1"/>
  <c r="A80" i="33" s="1"/>
  <c r="A64" i="33" a="1"/>
  <c r="A64" i="33" s="1"/>
  <c r="A48" i="33" a="1"/>
  <c r="A48" i="33" s="1"/>
  <c r="A28" i="33" a="1"/>
  <c r="A28" i="33" s="1"/>
  <c r="D87" i="33" a="1"/>
  <c r="D87" i="33" s="1"/>
  <c r="D71" i="33" a="1"/>
  <c r="D71" i="33" s="1"/>
  <c r="D55" i="33" a="1"/>
  <c r="D55" i="33" s="1"/>
  <c r="D39" i="33" a="1"/>
  <c r="D39" i="33" s="1"/>
  <c r="D23" i="33" a="1"/>
  <c r="D23" i="33" s="1"/>
  <c r="B87" i="33" a="1"/>
  <c r="B87" i="33" s="1"/>
  <c r="B71" i="33" a="1"/>
  <c r="B71" i="33" s="1"/>
  <c r="B55" i="33" a="1"/>
  <c r="B55" i="33" s="1"/>
  <c r="B39" i="33" a="1"/>
  <c r="B39" i="33" s="1"/>
  <c r="B23" i="33" a="1"/>
  <c r="B23" i="33" s="1"/>
  <c r="A87" i="33" a="1"/>
  <c r="A87" i="33" s="1"/>
  <c r="A71" i="33" a="1"/>
  <c r="A71" i="33" s="1"/>
  <c r="A55" i="33" a="1"/>
  <c r="A55" i="33" s="1"/>
  <c r="A39" i="33" a="1"/>
  <c r="A39" i="33" s="1"/>
  <c r="A15" i="33" a="1"/>
  <c r="A15" i="33" s="1"/>
  <c r="D78" i="33" a="1"/>
  <c r="D78" i="33" s="1"/>
  <c r="D62" i="33" a="1"/>
  <c r="D62" i="33" s="1"/>
  <c r="D46" i="33" a="1"/>
  <c r="D46" i="33" s="1"/>
  <c r="D30" i="33" a="1"/>
  <c r="D30" i="33" s="1"/>
  <c r="D14" i="33" a="1"/>
  <c r="D14" i="33" s="1"/>
  <c r="B78" i="33" a="1"/>
  <c r="B78" i="33" s="1"/>
  <c r="B62" i="33" a="1"/>
  <c r="B62" i="33" s="1"/>
  <c r="B46" i="33" a="1"/>
  <c r="B46" i="33" s="1"/>
  <c r="B30" i="33" a="1"/>
  <c r="B30" i="33" s="1"/>
  <c r="B14" i="33" a="1"/>
  <c r="B14" i="33" s="1"/>
  <c r="A78" i="33" a="1"/>
  <c r="A78" i="33" s="1"/>
  <c r="A62" i="33" a="1"/>
  <c r="A62" i="33" s="1"/>
  <c r="A46" i="33" a="1"/>
  <c r="A46" i="33" s="1"/>
  <c r="A30" i="33" a="1"/>
  <c r="A30" i="33" s="1"/>
  <c r="A14" i="33" a="1"/>
  <c r="A14" i="33" s="1"/>
  <c r="L9" i="32"/>
  <c r="A62" i="34" a="1"/>
  <c r="A62" i="34" s="1"/>
  <c r="F176" i="11"/>
  <c r="C10" i="33"/>
  <c r="C9" i="33"/>
  <c r="C11" i="33"/>
  <c r="F178" i="11"/>
  <c r="F174" i="11"/>
  <c r="F175" i="11"/>
  <c r="F173" i="11"/>
  <c r="F172" i="11"/>
  <c r="F166" i="11"/>
  <c r="D12" i="33"/>
  <c r="C10" i="34"/>
  <c r="C9" i="34"/>
  <c r="C11" i="34"/>
  <c r="F167" i="11"/>
  <c r="C9" i="6"/>
  <c r="M152" i="11" l="1"/>
  <c r="M151" i="11"/>
  <c r="M137" i="11"/>
  <c r="C165" i="11"/>
  <c r="E165" i="11" s="1"/>
  <c r="F16" i="35"/>
  <c r="E15" i="35"/>
  <c r="F15" i="35" s="1"/>
  <c r="D12" i="34"/>
  <c r="N9" i="32"/>
  <c r="A19" i="34" a="1"/>
  <c r="A19" i="34" s="1"/>
  <c r="A35" i="34" a="1"/>
  <c r="A35" i="34" s="1"/>
  <c r="A51" i="34" a="1"/>
  <c r="A51" i="34" s="1"/>
  <c r="A20" i="34" a="1"/>
  <c r="A20" i="34" s="1"/>
  <c r="A36" i="34" a="1"/>
  <c r="A36" i="34" s="1"/>
  <c r="A52" i="34" a="1"/>
  <c r="A52" i="34" s="1"/>
  <c r="A21" i="34" a="1"/>
  <c r="A21" i="34" s="1"/>
  <c r="A37" i="34" a="1"/>
  <c r="A37" i="34" s="1"/>
  <c r="A53" i="34" a="1"/>
  <c r="A53" i="34" s="1"/>
  <c r="A18" i="34" a="1"/>
  <c r="A18" i="34" s="1"/>
  <c r="A34" i="34" a="1"/>
  <c r="A34" i="34" s="1"/>
  <c r="A50" i="34" a="1"/>
  <c r="A50" i="34" s="1"/>
  <c r="A23" i="34" a="1"/>
  <c r="A23" i="34" s="1"/>
  <c r="A39" i="34" a="1"/>
  <c r="A39" i="34" s="1"/>
  <c r="A55" i="34" a="1"/>
  <c r="A55" i="34" s="1"/>
  <c r="A24" i="34" a="1"/>
  <c r="A24" i="34" s="1"/>
  <c r="A40" i="34" a="1"/>
  <c r="A40" i="34" s="1"/>
  <c r="A56" i="34" a="1"/>
  <c r="A56" i="34" s="1"/>
  <c r="A25" i="34" a="1"/>
  <c r="A25" i="34" s="1"/>
  <c r="A41" i="34" a="1"/>
  <c r="A41" i="34" s="1"/>
  <c r="A57" i="34" a="1"/>
  <c r="A57" i="34" s="1"/>
  <c r="A22" i="34" a="1"/>
  <c r="A22" i="34" s="1"/>
  <c r="A38" i="34" a="1"/>
  <c r="A38" i="34" s="1"/>
  <c r="A54" i="34" a="1"/>
  <c r="A54" i="34" s="1"/>
  <c r="A27" i="34" a="1"/>
  <c r="A27" i="34" s="1"/>
  <c r="A43" i="34" a="1"/>
  <c r="A43" i="34" s="1"/>
  <c r="A59" i="34" a="1"/>
  <c r="A59" i="34" s="1"/>
  <c r="A28" i="34" a="1"/>
  <c r="A28" i="34" s="1"/>
  <c r="A44" i="34" a="1"/>
  <c r="A44" i="34" s="1"/>
  <c r="A60" i="34" a="1"/>
  <c r="A60" i="34" s="1"/>
  <c r="A29" i="34" a="1"/>
  <c r="A29" i="34" s="1"/>
  <c r="A45" i="34" a="1"/>
  <c r="A45" i="34" s="1"/>
  <c r="A61" i="34" a="1"/>
  <c r="A61" i="34" s="1"/>
  <c r="A26" i="34" a="1"/>
  <c r="A26" i="34" s="1"/>
  <c r="A42" i="34" a="1"/>
  <c r="A42" i="34" s="1"/>
  <c r="A58" i="34" a="1"/>
  <c r="A58" i="34" s="1"/>
  <c r="A15" i="34" a="1"/>
  <c r="A15" i="34" s="1"/>
  <c r="A31" i="34" a="1"/>
  <c r="A31" i="34" s="1"/>
  <c r="A47" i="34" a="1"/>
  <c r="A47" i="34" s="1"/>
  <c r="A16" i="34" a="1"/>
  <c r="A16" i="34" s="1"/>
  <c r="A32" i="34" a="1"/>
  <c r="A32" i="34" s="1"/>
  <c r="A48" i="34" a="1"/>
  <c r="A48" i="34" s="1"/>
  <c r="A17" i="34" a="1"/>
  <c r="A17" i="34" s="1"/>
  <c r="A33" i="34" a="1"/>
  <c r="A33" i="34" s="1"/>
  <c r="A49" i="34" a="1"/>
  <c r="A49" i="34" s="1"/>
  <c r="A14" i="34" a="1"/>
  <c r="A14" i="34" s="1"/>
  <c r="A30" i="34" a="1"/>
  <c r="A30" i="34" s="1"/>
  <c r="A46" i="34" a="1"/>
  <c r="A46" i="34" s="1"/>
  <c r="D62" i="34" a="1"/>
  <c r="D62" i="34" s="1"/>
  <c r="D46" i="34" a="1"/>
  <c r="D46" i="34" s="1"/>
  <c r="D30" i="34" a="1"/>
  <c r="D30" i="34" s="1"/>
  <c r="D14" i="34" a="1"/>
  <c r="D14" i="34" s="1"/>
  <c r="B47" i="34" a="1"/>
  <c r="B47" i="34" s="1"/>
  <c r="B31" i="34" a="1"/>
  <c r="B31" i="34" s="1"/>
  <c r="B15" i="34" a="1"/>
  <c r="B15" i="34" s="1"/>
  <c r="D49" i="34" a="1"/>
  <c r="D49" i="34" s="1"/>
  <c r="D33" i="34" a="1"/>
  <c r="D33" i="34" s="1"/>
  <c r="D17" i="34" a="1"/>
  <c r="D17" i="34" s="1"/>
  <c r="B50" i="34" a="1"/>
  <c r="B50" i="34" s="1"/>
  <c r="B34" i="34" a="1"/>
  <c r="B34" i="34" s="1"/>
  <c r="B18" i="34" a="1"/>
  <c r="B18" i="34" s="1"/>
  <c r="D52" i="34" a="1"/>
  <c r="D52" i="34" s="1"/>
  <c r="D36" i="34" a="1"/>
  <c r="D36" i="34" s="1"/>
  <c r="D20" i="34" a="1"/>
  <c r="D20" i="34" s="1"/>
  <c r="B53" i="34" a="1"/>
  <c r="B53" i="34" s="1"/>
  <c r="B37" i="34" a="1"/>
  <c r="B37" i="34" s="1"/>
  <c r="B21" i="34" a="1"/>
  <c r="B21" i="34" s="1"/>
  <c r="D51" i="34" a="1"/>
  <c r="D51" i="34" s="1"/>
  <c r="D35" i="34" a="1"/>
  <c r="D35" i="34" s="1"/>
  <c r="D19" i="34" a="1"/>
  <c r="D19" i="34" s="1"/>
  <c r="B52" i="34" a="1"/>
  <c r="B52" i="34" s="1"/>
  <c r="B36" i="34" a="1"/>
  <c r="B36" i="34" s="1"/>
  <c r="B20" i="34" a="1"/>
  <c r="B20" i="34" s="1"/>
  <c r="B32" i="34" a="1"/>
  <c r="B32" i="34" s="1"/>
  <c r="D58" i="34" a="1"/>
  <c r="D58" i="34" s="1"/>
  <c r="D42" i="34" a="1"/>
  <c r="D42" i="34" s="1"/>
  <c r="D26" i="34" a="1"/>
  <c r="D26" i="34" s="1"/>
  <c r="B59" i="34" a="1"/>
  <c r="B59" i="34" s="1"/>
  <c r="B43" i="34" a="1"/>
  <c r="B43" i="34" s="1"/>
  <c r="B27" i="34" a="1"/>
  <c r="B27" i="34" s="1"/>
  <c r="D61" i="34" a="1"/>
  <c r="D61" i="34" s="1"/>
  <c r="D45" i="34" a="1"/>
  <c r="D45" i="34" s="1"/>
  <c r="D29" i="34" a="1"/>
  <c r="D29" i="34" s="1"/>
  <c r="B62" i="34" a="1"/>
  <c r="B62" i="34" s="1"/>
  <c r="B46" i="34" a="1"/>
  <c r="B46" i="34" s="1"/>
  <c r="B30" i="34" a="1"/>
  <c r="B30" i="34" s="1"/>
  <c r="B14" i="34" a="1"/>
  <c r="B14" i="34" s="1"/>
  <c r="D48" i="34" a="1"/>
  <c r="D48" i="34" s="1"/>
  <c r="D32" i="34" a="1"/>
  <c r="D32" i="34" s="1"/>
  <c r="D16" i="34" a="1"/>
  <c r="D16" i="34" s="1"/>
  <c r="B49" i="34" a="1"/>
  <c r="B49" i="34" s="1"/>
  <c r="B33" i="34" a="1"/>
  <c r="B33" i="34" s="1"/>
  <c r="B17" i="34" a="1"/>
  <c r="B17" i="34" s="1"/>
  <c r="D47" i="34" a="1"/>
  <c r="D47" i="34" s="1"/>
  <c r="D31" i="34" a="1"/>
  <c r="D31" i="34" s="1"/>
  <c r="D15" i="34" a="1"/>
  <c r="D15" i="34" s="1"/>
  <c r="B48" i="34" a="1"/>
  <c r="B48" i="34" s="1"/>
  <c r="B16" i="34" a="1"/>
  <c r="B16" i="34" s="1"/>
  <c r="D54" i="34" a="1"/>
  <c r="D54" i="34" s="1"/>
  <c r="D38" i="34" a="1"/>
  <c r="D38" i="34" s="1"/>
  <c r="D22" i="34" a="1"/>
  <c r="D22" i="34" s="1"/>
  <c r="B55" i="34" a="1"/>
  <c r="B55" i="34" s="1"/>
  <c r="B39" i="34" a="1"/>
  <c r="B39" i="34" s="1"/>
  <c r="B23" i="34" a="1"/>
  <c r="B23" i="34" s="1"/>
  <c r="D57" i="34" a="1"/>
  <c r="D57" i="34" s="1"/>
  <c r="D41" i="34" a="1"/>
  <c r="D41" i="34" s="1"/>
  <c r="D25" i="34" a="1"/>
  <c r="D25" i="34" s="1"/>
  <c r="B58" i="34" a="1"/>
  <c r="B58" i="34" s="1"/>
  <c r="B42" i="34" a="1"/>
  <c r="B42" i="34" s="1"/>
  <c r="B26" i="34" a="1"/>
  <c r="B26" i="34" s="1"/>
  <c r="D60" i="34" a="1"/>
  <c r="D60" i="34" s="1"/>
  <c r="D44" i="34" a="1"/>
  <c r="D44" i="34" s="1"/>
  <c r="D28" i="34" a="1"/>
  <c r="D28" i="34" s="1"/>
  <c r="B61" i="34" a="1"/>
  <c r="B61" i="34" s="1"/>
  <c r="B45" i="34" a="1"/>
  <c r="B45" i="34" s="1"/>
  <c r="B29" i="34" a="1"/>
  <c r="B29" i="34" s="1"/>
  <c r="D59" i="34" a="1"/>
  <c r="D59" i="34" s="1"/>
  <c r="D43" i="34" a="1"/>
  <c r="D43" i="34" s="1"/>
  <c r="D27" i="34" a="1"/>
  <c r="D27" i="34" s="1"/>
  <c r="B60" i="34" a="1"/>
  <c r="B60" i="34" s="1"/>
  <c r="B44" i="34" a="1"/>
  <c r="B44" i="34" s="1"/>
  <c r="B28" i="34" a="1"/>
  <c r="B28" i="34" s="1"/>
  <c r="D50" i="34" a="1"/>
  <c r="D50" i="34" s="1"/>
  <c r="D34" i="34" a="1"/>
  <c r="D34" i="34" s="1"/>
  <c r="D18" i="34" a="1"/>
  <c r="D18" i="34" s="1"/>
  <c r="B51" i="34" a="1"/>
  <c r="B51" i="34" s="1"/>
  <c r="B35" i="34" a="1"/>
  <c r="B35" i="34" s="1"/>
  <c r="B19" i="34" a="1"/>
  <c r="B19" i="34" s="1"/>
  <c r="D53" i="34" a="1"/>
  <c r="D53" i="34" s="1"/>
  <c r="D37" i="34" a="1"/>
  <c r="D37" i="34" s="1"/>
  <c r="D21" i="34" a="1"/>
  <c r="D21" i="34" s="1"/>
  <c r="B54" i="34" a="1"/>
  <c r="B54" i="34" s="1"/>
  <c r="B38" i="34" a="1"/>
  <c r="B38" i="34" s="1"/>
  <c r="B22" i="34" a="1"/>
  <c r="B22" i="34" s="1"/>
  <c r="D56" i="34" a="1"/>
  <c r="D56" i="34" s="1"/>
  <c r="D40" i="34" a="1"/>
  <c r="D40" i="34" s="1"/>
  <c r="D24" i="34" a="1"/>
  <c r="D24" i="34" s="1"/>
  <c r="B57" i="34" a="1"/>
  <c r="B57" i="34" s="1"/>
  <c r="B41" i="34" a="1"/>
  <c r="B41" i="34" s="1"/>
  <c r="B25" i="34" a="1"/>
  <c r="B25" i="34" s="1"/>
  <c r="D55" i="34" a="1"/>
  <c r="D55" i="34" s="1"/>
  <c r="D39" i="34" a="1"/>
  <c r="D39" i="34" s="1"/>
  <c r="D23" i="34" a="1"/>
  <c r="D23" i="34" s="1"/>
  <c r="B56" i="34" a="1"/>
  <c r="B56" i="34" s="1"/>
  <c r="B40" i="34" a="1"/>
  <c r="B40" i="34" s="1"/>
  <c r="B24" i="34" a="1"/>
  <c r="B24" i="34" s="1"/>
  <c r="M153" i="11"/>
  <c r="M155" i="11" s="1"/>
  <c r="F165" i="11"/>
  <c r="E9" i="6"/>
  <c r="C73" i="6"/>
  <c r="E73" i="6" s="1"/>
  <c r="F179" i="11" l="1"/>
  <c r="F180" i="11"/>
  <c r="F181" i="11" s="1"/>
  <c r="F183" i="11" s="1"/>
  <c r="H708" i="5"/>
  <c r="H707" i="5"/>
  <c r="D703" i="5"/>
  <c r="H706" i="5"/>
  <c r="C703" i="5"/>
  <c r="G1020" i="5"/>
  <c r="G1019" i="5"/>
  <c r="G1018" i="5"/>
  <c r="G1017" i="5"/>
  <c r="G1016" i="5"/>
  <c r="G1015" i="5"/>
  <c r="G1014" i="5"/>
  <c r="F1013" i="5"/>
  <c r="E1013" i="5"/>
  <c r="D1013" i="5"/>
  <c r="C1013" i="5"/>
  <c r="G1012" i="5"/>
  <c r="G1011" i="5"/>
  <c r="G1010" i="5"/>
  <c r="G1009" i="5"/>
  <c r="F1008" i="5"/>
  <c r="E1008" i="5"/>
  <c r="D1008" i="5"/>
  <c r="C1008" i="5"/>
  <c r="G1008" i="5" s="1"/>
  <c r="G1007" i="5"/>
  <c r="G1006" i="5"/>
  <c r="G1005" i="5"/>
  <c r="G1004" i="5"/>
  <c r="F1003" i="5"/>
  <c r="E1003" i="5"/>
  <c r="D1003" i="5"/>
  <c r="D1002" i="5" s="1"/>
  <c r="C1003" i="5"/>
  <c r="G1003" i="5" s="1"/>
  <c r="E1002" i="5"/>
  <c r="G1001" i="5"/>
  <c r="G1000" i="5"/>
  <c r="G999" i="5"/>
  <c r="G998" i="5"/>
  <c r="F997" i="5"/>
  <c r="E997" i="5"/>
  <c r="D997" i="5"/>
  <c r="C997" i="5"/>
  <c r="G996" i="5"/>
  <c r="G995" i="5"/>
  <c r="G994" i="5"/>
  <c r="G993" i="5"/>
  <c r="F992" i="5"/>
  <c r="F991" i="5" s="1"/>
  <c r="E992" i="5"/>
  <c r="D992" i="5"/>
  <c r="C992" i="5"/>
  <c r="C991" i="5" s="1"/>
  <c r="D991" i="5"/>
  <c r="G989" i="5"/>
  <c r="G988" i="5"/>
  <c r="G987" i="5"/>
  <c r="G986" i="5"/>
  <c r="G985" i="5"/>
  <c r="F984" i="5"/>
  <c r="F983" i="5" s="1"/>
  <c r="E984" i="5"/>
  <c r="E983" i="5" s="1"/>
  <c r="D984" i="5"/>
  <c r="C984" i="5"/>
  <c r="D983" i="5"/>
  <c r="C983" i="5"/>
  <c r="G982" i="5"/>
  <c r="G980" i="5"/>
  <c r="G979" i="5"/>
  <c r="G978" i="5"/>
  <c r="F977" i="5"/>
  <c r="E977" i="5"/>
  <c r="D977" i="5"/>
  <c r="C977" i="5"/>
  <c r="G976" i="5"/>
  <c r="G975" i="5"/>
  <c r="G974" i="5"/>
  <c r="G973" i="5"/>
  <c r="G972" i="5"/>
  <c r="G971" i="5"/>
  <c r="F970" i="5"/>
  <c r="E970" i="5"/>
  <c r="D970" i="5"/>
  <c r="C970" i="5"/>
  <c r="G970" i="5" s="1"/>
  <c r="G969" i="5"/>
  <c r="G968" i="5"/>
  <c r="G967" i="5"/>
  <c r="G966" i="5"/>
  <c r="G965" i="5"/>
  <c r="G964" i="5"/>
  <c r="F963" i="5"/>
  <c r="F962" i="5" s="1"/>
  <c r="E963" i="5"/>
  <c r="E962" i="5" s="1"/>
  <c r="E961" i="5" s="1"/>
  <c r="D963" i="5"/>
  <c r="D962" i="5" s="1"/>
  <c r="D961" i="5" s="1"/>
  <c r="C963" i="5"/>
  <c r="G960" i="5"/>
  <c r="G959" i="5"/>
  <c r="G958" i="5"/>
  <c r="F957" i="5"/>
  <c r="E957" i="5"/>
  <c r="D957" i="5"/>
  <c r="C957" i="5"/>
  <c r="G956" i="5"/>
  <c r="F955" i="5"/>
  <c r="E955" i="5"/>
  <c r="D955" i="5"/>
  <c r="C955" i="5"/>
  <c r="G954" i="5"/>
  <c r="G953" i="5"/>
  <c r="G952" i="5"/>
  <c r="F951" i="5"/>
  <c r="E951" i="5"/>
  <c r="D951" i="5"/>
  <c r="C951" i="5"/>
  <c r="G950" i="5"/>
  <c r="G949" i="5"/>
  <c r="G948" i="5"/>
  <c r="F947" i="5"/>
  <c r="E947" i="5"/>
  <c r="D947" i="5"/>
  <c r="C947" i="5"/>
  <c r="F946" i="5"/>
  <c r="F945" i="5" s="1"/>
  <c r="D946" i="5"/>
  <c r="D945" i="5" s="1"/>
  <c r="G944" i="5"/>
  <c r="G943" i="5"/>
  <c r="G942" i="5"/>
  <c r="G941" i="5"/>
  <c r="G940" i="5"/>
  <c r="F939" i="5"/>
  <c r="E939" i="5"/>
  <c r="D939" i="5"/>
  <c r="C939" i="5"/>
  <c r="G938" i="5"/>
  <c r="G937" i="5"/>
  <c r="G936" i="5"/>
  <c r="G935" i="5"/>
  <c r="G934" i="5"/>
  <c r="F933" i="5"/>
  <c r="F932" i="5" s="1"/>
  <c r="F931" i="5" s="1"/>
  <c r="E933" i="5"/>
  <c r="D933" i="5"/>
  <c r="C933" i="5"/>
  <c r="G930" i="5"/>
  <c r="G929" i="5"/>
  <c r="G928" i="5"/>
  <c r="G927" i="5"/>
  <c r="G926" i="5"/>
  <c r="G925" i="5"/>
  <c r="G924" i="5"/>
  <c r="G923" i="5"/>
  <c r="F922" i="5"/>
  <c r="E922" i="5"/>
  <c r="D922" i="5"/>
  <c r="C922" i="5"/>
  <c r="G921" i="5"/>
  <c r="G920" i="5"/>
  <c r="G919" i="5"/>
  <c r="G918" i="5"/>
  <c r="G917" i="5"/>
  <c r="F916" i="5"/>
  <c r="E916" i="5"/>
  <c r="D916" i="5"/>
  <c r="C916" i="5"/>
  <c r="G915" i="5"/>
  <c r="G914" i="5"/>
  <c r="G913" i="5"/>
  <c r="G912" i="5"/>
  <c r="G911" i="5"/>
  <c r="F910" i="5"/>
  <c r="E910" i="5"/>
  <c r="E909" i="5" s="1"/>
  <c r="D910" i="5"/>
  <c r="C910" i="5"/>
  <c r="G908" i="5"/>
  <c r="G907" i="5"/>
  <c r="F906" i="5"/>
  <c r="E906" i="5"/>
  <c r="D906" i="5"/>
  <c r="C906" i="5"/>
  <c r="G905" i="5"/>
  <c r="G904" i="5"/>
  <c r="G903" i="5"/>
  <c r="G902" i="5"/>
  <c r="G901" i="5"/>
  <c r="F900" i="5"/>
  <c r="F894" i="5" s="1"/>
  <c r="F893" i="5" s="1"/>
  <c r="E900" i="5"/>
  <c r="D900" i="5"/>
  <c r="C900" i="5"/>
  <c r="G899" i="5"/>
  <c r="G898" i="5"/>
  <c r="G897" i="5"/>
  <c r="G896" i="5"/>
  <c r="G895" i="5"/>
  <c r="E894" i="5"/>
  <c r="E893" i="5" s="1"/>
  <c r="D894" i="5"/>
  <c r="G892" i="5"/>
  <c r="G891" i="5"/>
  <c r="G890" i="5"/>
  <c r="G889" i="5"/>
  <c r="G888" i="5"/>
  <c r="F887" i="5"/>
  <c r="F881" i="5" s="1"/>
  <c r="E887" i="5"/>
  <c r="E881" i="5" s="1"/>
  <c r="D887" i="5"/>
  <c r="D881" i="5" s="1"/>
  <c r="C887" i="5"/>
  <c r="C881" i="5" s="1"/>
  <c r="G886" i="5"/>
  <c r="G885" i="5"/>
  <c r="G884" i="5"/>
  <c r="G883" i="5"/>
  <c r="G882" i="5"/>
  <c r="G880" i="5"/>
  <c r="G879" i="5"/>
  <c r="G878" i="5"/>
  <c r="G877" i="5"/>
  <c r="G876" i="5"/>
  <c r="F875" i="5"/>
  <c r="F869" i="5" s="1"/>
  <c r="E875" i="5"/>
  <c r="E869" i="5" s="1"/>
  <c r="D875" i="5"/>
  <c r="D869" i="5" s="1"/>
  <c r="C875" i="5"/>
  <c r="C869" i="5" s="1"/>
  <c r="G874" i="5"/>
  <c r="G873" i="5"/>
  <c r="G872" i="5"/>
  <c r="G871" i="5"/>
  <c r="G870" i="5"/>
  <c r="G868" i="5"/>
  <c r="G867" i="5"/>
  <c r="G866" i="5"/>
  <c r="G865" i="5"/>
  <c r="G864" i="5"/>
  <c r="F863" i="5"/>
  <c r="F857" i="5" s="1"/>
  <c r="E863" i="5"/>
  <c r="E857" i="5" s="1"/>
  <c r="D863" i="5"/>
  <c r="D857" i="5" s="1"/>
  <c r="C863" i="5"/>
  <c r="C857" i="5" s="1"/>
  <c r="G862" i="5"/>
  <c r="G861" i="5"/>
  <c r="G860" i="5"/>
  <c r="G859" i="5"/>
  <c r="G858" i="5"/>
  <c r="G855" i="5"/>
  <c r="G854" i="5"/>
  <c r="G853" i="5"/>
  <c r="G852" i="5"/>
  <c r="F851" i="5"/>
  <c r="E851" i="5"/>
  <c r="D851" i="5"/>
  <c r="C851" i="5"/>
  <c r="G850" i="5"/>
  <c r="G849" i="5"/>
  <c r="G848" i="5"/>
  <c r="G847" i="5"/>
  <c r="F846" i="5"/>
  <c r="F841" i="5" s="1"/>
  <c r="E846" i="5"/>
  <c r="D846" i="5"/>
  <c r="D841" i="5" s="1"/>
  <c r="C846" i="5"/>
  <c r="G845" i="5"/>
  <c r="G844" i="5"/>
  <c r="G843" i="5"/>
  <c r="G842" i="5"/>
  <c r="E841" i="5"/>
  <c r="C841" i="5"/>
  <c r="G840" i="5"/>
  <c r="G839" i="5"/>
  <c r="G838" i="5"/>
  <c r="G837" i="5"/>
  <c r="F836" i="5"/>
  <c r="F831" i="5" s="1"/>
  <c r="E836" i="5"/>
  <c r="E831" i="5" s="1"/>
  <c r="D836" i="5"/>
  <c r="C836" i="5"/>
  <c r="G835" i="5"/>
  <c r="G834" i="5"/>
  <c r="G833" i="5"/>
  <c r="G832" i="5"/>
  <c r="D831" i="5"/>
  <c r="C831" i="5"/>
  <c r="G830" i="5"/>
  <c r="G829" i="5"/>
  <c r="G828" i="5"/>
  <c r="G827" i="5"/>
  <c r="F826" i="5"/>
  <c r="E826" i="5"/>
  <c r="D826" i="5"/>
  <c r="D821" i="5" s="1"/>
  <c r="C826" i="5"/>
  <c r="C821" i="5" s="1"/>
  <c r="G821" i="5" s="1"/>
  <c r="G825" i="5"/>
  <c r="G824" i="5"/>
  <c r="G823" i="5"/>
  <c r="G822" i="5"/>
  <c r="F821" i="5"/>
  <c r="E821" i="5"/>
  <c r="G820" i="5"/>
  <c r="G819" i="5"/>
  <c r="G818" i="5"/>
  <c r="G817" i="5"/>
  <c r="F816" i="5"/>
  <c r="F811" i="5" s="1"/>
  <c r="E816" i="5"/>
  <c r="D816" i="5"/>
  <c r="C816" i="5"/>
  <c r="G816" i="5" s="1"/>
  <c r="G815" i="5"/>
  <c r="G814" i="5"/>
  <c r="G813" i="5"/>
  <c r="G812" i="5"/>
  <c r="E811" i="5"/>
  <c r="D811" i="5"/>
  <c r="G808" i="5"/>
  <c r="G807" i="5"/>
  <c r="F806" i="5"/>
  <c r="E806" i="5"/>
  <c r="D806" i="5"/>
  <c r="C806" i="5"/>
  <c r="G805" i="5"/>
  <c r="G804" i="5"/>
  <c r="F803" i="5"/>
  <c r="E803" i="5"/>
  <c r="D803" i="5"/>
  <c r="C803" i="5"/>
  <c r="G802" i="5"/>
  <c r="G801" i="5"/>
  <c r="F800" i="5"/>
  <c r="E800" i="5"/>
  <c r="D800" i="5"/>
  <c r="C800" i="5"/>
  <c r="C799" i="5" s="1"/>
  <c r="G798" i="5"/>
  <c r="G797" i="5"/>
  <c r="F796" i="5"/>
  <c r="F793" i="5" s="1"/>
  <c r="E796" i="5"/>
  <c r="D796" i="5"/>
  <c r="D793" i="5" s="1"/>
  <c r="C796" i="5"/>
  <c r="C793" i="5" s="1"/>
  <c r="G795" i="5"/>
  <c r="G794" i="5"/>
  <c r="E793" i="5"/>
  <c r="G792" i="5"/>
  <c r="G791" i="5"/>
  <c r="G790" i="5"/>
  <c r="F789" i="5"/>
  <c r="F785" i="5" s="1"/>
  <c r="D789" i="5"/>
  <c r="G788" i="5"/>
  <c r="G787" i="5"/>
  <c r="G786" i="5"/>
  <c r="G784" i="5"/>
  <c r="G783" i="5"/>
  <c r="G782" i="5"/>
  <c r="G781" i="5"/>
  <c r="G780" i="5"/>
  <c r="G779" i="5"/>
  <c r="E778" i="5"/>
  <c r="C778" i="5"/>
  <c r="G778" i="5" s="1"/>
  <c r="G777" i="5"/>
  <c r="G776" i="5"/>
  <c r="E775" i="5"/>
  <c r="C775" i="5"/>
  <c r="G775" i="5" s="1"/>
  <c r="G774" i="5"/>
  <c r="G773" i="5"/>
  <c r="E772" i="5"/>
  <c r="C772" i="5"/>
  <c r="G771" i="5"/>
  <c r="G770" i="5"/>
  <c r="E769" i="5"/>
  <c r="C769" i="5"/>
  <c r="G766" i="5"/>
  <c r="G765" i="5"/>
  <c r="G764" i="5"/>
  <c r="F763" i="5"/>
  <c r="F750" i="5" s="1"/>
  <c r="D763" i="5"/>
  <c r="G762" i="5"/>
  <c r="G761" i="5"/>
  <c r="G760" i="5"/>
  <c r="G759" i="5"/>
  <c r="E758" i="5"/>
  <c r="C758" i="5"/>
  <c r="G757" i="5"/>
  <c r="G756" i="5"/>
  <c r="E755" i="5"/>
  <c r="C755" i="5"/>
  <c r="G754" i="5"/>
  <c r="G753" i="5"/>
  <c r="E752" i="5"/>
  <c r="C752" i="5"/>
  <c r="C751" i="5"/>
  <c r="D750" i="5"/>
  <c r="G749" i="5"/>
  <c r="G748" i="5"/>
  <c r="F747" i="5"/>
  <c r="F740" i="5" s="1"/>
  <c r="D747" i="5"/>
  <c r="G746" i="5"/>
  <c r="G745" i="5"/>
  <c r="E744" i="5"/>
  <c r="E741" i="5" s="1"/>
  <c r="E740" i="5" s="1"/>
  <c r="C744" i="5"/>
  <c r="G743" i="5"/>
  <c r="G742" i="5"/>
  <c r="C741" i="5"/>
  <c r="G739" i="5"/>
  <c r="G738" i="5"/>
  <c r="F737" i="5"/>
  <c r="E737" i="5"/>
  <c r="D737" i="5"/>
  <c r="C737" i="5"/>
  <c r="G736" i="5"/>
  <c r="G735" i="5"/>
  <c r="F734" i="5"/>
  <c r="E734" i="5"/>
  <c r="D734" i="5"/>
  <c r="D733" i="5" s="1"/>
  <c r="C734" i="5"/>
  <c r="E733" i="5"/>
  <c r="G732" i="5"/>
  <c r="G731" i="5"/>
  <c r="G730" i="5"/>
  <c r="F729" i="5"/>
  <c r="E729" i="5"/>
  <c r="E726" i="5" s="1"/>
  <c r="D729" i="5"/>
  <c r="D726" i="5" s="1"/>
  <c r="C729" i="5"/>
  <c r="G728" i="5"/>
  <c r="G727" i="5"/>
  <c r="F726" i="5"/>
  <c r="C726" i="5"/>
  <c r="G725" i="5"/>
  <c r="G724" i="5"/>
  <c r="F723" i="5"/>
  <c r="F720" i="5" s="1"/>
  <c r="F716" i="5" s="1"/>
  <c r="E723" i="5"/>
  <c r="E720" i="5" s="1"/>
  <c r="D723" i="5"/>
  <c r="C723" i="5"/>
  <c r="C720" i="5" s="1"/>
  <c r="G722" i="5"/>
  <c r="G721" i="5"/>
  <c r="D720" i="5"/>
  <c r="G719" i="5"/>
  <c r="G718" i="5"/>
  <c r="F717" i="5"/>
  <c r="E717" i="5"/>
  <c r="D717" i="5"/>
  <c r="C717" i="5"/>
  <c r="C716" i="5" s="1"/>
  <c r="H705" i="5"/>
  <c r="H704" i="5"/>
  <c r="G703" i="5"/>
  <c r="F703" i="5"/>
  <c r="E703" i="5"/>
  <c r="H702" i="5"/>
  <c r="H701" i="5"/>
  <c r="H700" i="5"/>
  <c r="G699" i="5"/>
  <c r="F699" i="5"/>
  <c r="E699" i="5"/>
  <c r="D699" i="5"/>
  <c r="H699" i="5" s="1"/>
  <c r="H698" i="5"/>
  <c r="H697" i="5"/>
  <c r="H696" i="5"/>
  <c r="H695" i="5"/>
  <c r="H694" i="5"/>
  <c r="H693" i="5"/>
  <c r="G692" i="5"/>
  <c r="F692" i="5"/>
  <c r="E692" i="5"/>
  <c r="D692" i="5"/>
  <c r="H691" i="5"/>
  <c r="H690" i="5"/>
  <c r="H689" i="5"/>
  <c r="H688" i="5"/>
  <c r="H687" i="5"/>
  <c r="H686" i="5"/>
  <c r="G685" i="5"/>
  <c r="G683" i="5" s="1"/>
  <c r="F685" i="5"/>
  <c r="F683" i="5" s="1"/>
  <c r="E685" i="5"/>
  <c r="E683" i="5" s="1"/>
  <c r="E682" i="5" s="1"/>
  <c r="D685" i="5"/>
  <c r="H685" i="5" s="1"/>
  <c r="H684" i="5"/>
  <c r="C683" i="5"/>
  <c r="C682" i="5" s="1"/>
  <c r="H681" i="5"/>
  <c r="H680" i="5"/>
  <c r="H679" i="5"/>
  <c r="G678" i="5"/>
  <c r="F678" i="5"/>
  <c r="E678" i="5"/>
  <c r="D678" i="5"/>
  <c r="H677" i="5"/>
  <c r="G676" i="5"/>
  <c r="F676" i="5"/>
  <c r="E676" i="5"/>
  <c r="D676" i="5"/>
  <c r="H675" i="5"/>
  <c r="H674" i="5"/>
  <c r="G673" i="5"/>
  <c r="G672" i="5" s="1"/>
  <c r="F673" i="5"/>
  <c r="E673" i="5"/>
  <c r="E672" i="5" s="1"/>
  <c r="D673" i="5"/>
  <c r="F672" i="5"/>
  <c r="H671" i="5"/>
  <c r="H670" i="5"/>
  <c r="G669" i="5"/>
  <c r="G667" i="5" s="1"/>
  <c r="F669" i="5"/>
  <c r="E669" i="5"/>
  <c r="E667" i="5" s="1"/>
  <c r="D669" i="5"/>
  <c r="D667" i="5" s="1"/>
  <c r="C669" i="5"/>
  <c r="C667" i="5" s="1"/>
  <c r="H668" i="5"/>
  <c r="F667" i="5"/>
  <c r="H666" i="5"/>
  <c r="H665" i="5"/>
  <c r="H664" i="5"/>
  <c r="H663" i="5"/>
  <c r="G662" i="5"/>
  <c r="F662" i="5"/>
  <c r="E662" i="5"/>
  <c r="D662" i="5"/>
  <c r="C662" i="5"/>
  <c r="H661" i="5"/>
  <c r="H660" i="5"/>
  <c r="H659" i="5"/>
  <c r="H658" i="5"/>
  <c r="G657" i="5"/>
  <c r="F657" i="5"/>
  <c r="F655" i="5" s="1"/>
  <c r="F654" i="5" s="1"/>
  <c r="E657" i="5"/>
  <c r="D657" i="5"/>
  <c r="C657" i="5"/>
  <c r="H656" i="5"/>
  <c r="H653" i="5"/>
  <c r="H652" i="5"/>
  <c r="H651" i="5"/>
  <c r="G650" i="5"/>
  <c r="F650" i="5"/>
  <c r="E650" i="5"/>
  <c r="D650" i="5"/>
  <c r="C650" i="5"/>
  <c r="H649" i="5"/>
  <c r="H648" i="5"/>
  <c r="H647" i="5"/>
  <c r="H646" i="5"/>
  <c r="H645" i="5"/>
  <c r="G644" i="5"/>
  <c r="F644" i="5"/>
  <c r="E644" i="5"/>
  <c r="E638" i="5" s="1"/>
  <c r="D644" i="5"/>
  <c r="D638" i="5" s="1"/>
  <c r="H643" i="5"/>
  <c r="H642" i="5"/>
  <c r="H641" i="5"/>
  <c r="H640" i="5"/>
  <c r="H639" i="5"/>
  <c r="G638" i="5"/>
  <c r="F638" i="5"/>
  <c r="H637" i="5"/>
  <c r="H636" i="5"/>
  <c r="H635" i="5"/>
  <c r="H634" i="5"/>
  <c r="H633" i="5"/>
  <c r="G632" i="5"/>
  <c r="F632" i="5"/>
  <c r="E632" i="5"/>
  <c r="E626" i="5" s="1"/>
  <c r="D632" i="5"/>
  <c r="D626" i="5" s="1"/>
  <c r="H631" i="5"/>
  <c r="H630" i="5"/>
  <c r="H629" i="5"/>
  <c r="H628" i="5"/>
  <c r="H627" i="5"/>
  <c r="G626" i="5"/>
  <c r="G625" i="5" s="1"/>
  <c r="F626" i="5"/>
  <c r="F625" i="5" s="1"/>
  <c r="H624" i="5"/>
  <c r="H623" i="5"/>
  <c r="H622" i="5"/>
  <c r="H621" i="5"/>
  <c r="H620" i="5"/>
  <c r="G619" i="5"/>
  <c r="F619" i="5"/>
  <c r="F613" i="5" s="1"/>
  <c r="E619" i="5"/>
  <c r="E613" i="5" s="1"/>
  <c r="D619" i="5"/>
  <c r="D613" i="5" s="1"/>
  <c r="H613" i="5" s="1"/>
  <c r="H618" i="5"/>
  <c r="H617" i="5"/>
  <c r="H616" i="5"/>
  <c r="H615" i="5"/>
  <c r="H614" i="5"/>
  <c r="G613" i="5"/>
  <c r="H612" i="5"/>
  <c r="H611" i="5"/>
  <c r="H610" i="5"/>
  <c r="H609" i="5"/>
  <c r="H608" i="5"/>
  <c r="G607" i="5"/>
  <c r="F607" i="5"/>
  <c r="F601" i="5" s="1"/>
  <c r="F600" i="5" s="1"/>
  <c r="E607" i="5"/>
  <c r="E601" i="5" s="1"/>
  <c r="E600" i="5" s="1"/>
  <c r="D607" i="5"/>
  <c r="H606" i="5"/>
  <c r="H605" i="5"/>
  <c r="H604" i="5"/>
  <c r="H603" i="5"/>
  <c r="H602" i="5"/>
  <c r="G601" i="5"/>
  <c r="G600" i="5" s="1"/>
  <c r="D601" i="5"/>
  <c r="H599" i="5"/>
  <c r="H598" i="5"/>
  <c r="H597" i="5"/>
  <c r="H596" i="5"/>
  <c r="G595" i="5"/>
  <c r="F595" i="5"/>
  <c r="E595" i="5"/>
  <c r="D595" i="5"/>
  <c r="H594" i="5"/>
  <c r="H593" i="5"/>
  <c r="H592" i="5"/>
  <c r="H591" i="5"/>
  <c r="H590" i="5"/>
  <c r="G589" i="5"/>
  <c r="F589" i="5"/>
  <c r="E589" i="5"/>
  <c r="D589" i="5"/>
  <c r="H588" i="5"/>
  <c r="H587" i="5"/>
  <c r="H586" i="5"/>
  <c r="H585" i="5"/>
  <c r="G584" i="5"/>
  <c r="F584" i="5"/>
  <c r="E584" i="5"/>
  <c r="D584" i="5"/>
  <c r="H583" i="5"/>
  <c r="H582" i="5"/>
  <c r="H581" i="5"/>
  <c r="H580" i="5"/>
  <c r="G579" i="5"/>
  <c r="F579" i="5"/>
  <c r="E579" i="5"/>
  <c r="E574" i="5" s="1"/>
  <c r="D579" i="5"/>
  <c r="D574" i="5" s="1"/>
  <c r="H578" i="5"/>
  <c r="H577" i="5"/>
  <c r="H576" i="5"/>
  <c r="H575" i="5"/>
  <c r="G574" i="5"/>
  <c r="F574" i="5"/>
  <c r="H573" i="5"/>
  <c r="H572" i="5"/>
  <c r="H571" i="5"/>
  <c r="H570" i="5"/>
  <c r="G569" i="5"/>
  <c r="G564" i="5" s="1"/>
  <c r="F569" i="5"/>
  <c r="F564" i="5" s="1"/>
  <c r="E569" i="5"/>
  <c r="E564" i="5" s="1"/>
  <c r="E563" i="5" s="1"/>
  <c r="D569" i="5"/>
  <c r="D564" i="5" s="1"/>
  <c r="H568" i="5"/>
  <c r="H567" i="5"/>
  <c r="H566" i="5"/>
  <c r="H565" i="5"/>
  <c r="C563" i="5"/>
  <c r="H562" i="5"/>
  <c r="H561" i="5"/>
  <c r="C560" i="5"/>
  <c r="H560" i="5" s="1"/>
  <c r="H559" i="5"/>
  <c r="H558" i="5"/>
  <c r="H557" i="5"/>
  <c r="H556" i="5"/>
  <c r="H555" i="5"/>
  <c r="G554" i="5"/>
  <c r="F554" i="5"/>
  <c r="F548" i="5" s="1"/>
  <c r="E554" i="5"/>
  <c r="E548" i="5" s="1"/>
  <c r="D554" i="5"/>
  <c r="D548" i="5" s="1"/>
  <c r="H553" i="5"/>
  <c r="H552" i="5"/>
  <c r="H551" i="5"/>
  <c r="H550" i="5"/>
  <c r="H549" i="5"/>
  <c r="G548" i="5"/>
  <c r="H547" i="5"/>
  <c r="H546" i="5"/>
  <c r="H545" i="5"/>
  <c r="H544" i="5"/>
  <c r="H543" i="5"/>
  <c r="G542" i="5"/>
  <c r="G536" i="5" s="1"/>
  <c r="F542" i="5"/>
  <c r="E542" i="5"/>
  <c r="E536" i="5" s="1"/>
  <c r="D542" i="5"/>
  <c r="D536" i="5" s="1"/>
  <c r="H541" i="5"/>
  <c r="H540" i="5"/>
  <c r="H539" i="5"/>
  <c r="H538" i="5"/>
  <c r="H537" i="5"/>
  <c r="F536" i="5"/>
  <c r="H535" i="5"/>
  <c r="H534" i="5"/>
  <c r="H533" i="5"/>
  <c r="H532" i="5"/>
  <c r="H531" i="5"/>
  <c r="G530" i="5"/>
  <c r="G524" i="5" s="1"/>
  <c r="F530" i="5"/>
  <c r="E530" i="5"/>
  <c r="E524" i="5" s="1"/>
  <c r="D530" i="5"/>
  <c r="D524" i="5" s="1"/>
  <c r="H529" i="5"/>
  <c r="H528" i="5"/>
  <c r="H527" i="5"/>
  <c r="H526" i="5"/>
  <c r="H525" i="5"/>
  <c r="F524" i="5"/>
  <c r="H523" i="5"/>
  <c r="H522" i="5"/>
  <c r="H521" i="5"/>
  <c r="H520" i="5"/>
  <c r="H519" i="5"/>
  <c r="G518" i="5"/>
  <c r="F518" i="5"/>
  <c r="F512" i="5" s="1"/>
  <c r="E518" i="5"/>
  <c r="E512" i="5" s="1"/>
  <c r="D518" i="5"/>
  <c r="H517" i="5"/>
  <c r="H516" i="5"/>
  <c r="H515" i="5"/>
  <c r="H514" i="5"/>
  <c r="H513" i="5"/>
  <c r="G512" i="5"/>
  <c r="H511" i="5"/>
  <c r="H510" i="5"/>
  <c r="H509" i="5"/>
  <c r="H508" i="5"/>
  <c r="H507" i="5"/>
  <c r="G506" i="5"/>
  <c r="F506" i="5"/>
  <c r="F500" i="5" s="1"/>
  <c r="E506" i="5"/>
  <c r="E500" i="5" s="1"/>
  <c r="D506" i="5"/>
  <c r="H506" i="5" s="1"/>
  <c r="H505" i="5"/>
  <c r="H504" i="5"/>
  <c r="H503" i="5"/>
  <c r="H502" i="5"/>
  <c r="H501" i="5"/>
  <c r="G500" i="5"/>
  <c r="G499" i="5" s="1"/>
  <c r="C499" i="5"/>
  <c r="H498" i="5"/>
  <c r="H497" i="5"/>
  <c r="C496" i="5"/>
  <c r="H496" i="5" s="1"/>
  <c r="H495" i="5"/>
  <c r="H494" i="5"/>
  <c r="H493" i="5"/>
  <c r="H492" i="5"/>
  <c r="H491" i="5"/>
  <c r="G490" i="5"/>
  <c r="G484" i="5" s="1"/>
  <c r="F490" i="5"/>
  <c r="E490" i="5"/>
  <c r="D490" i="5"/>
  <c r="H489" i="5"/>
  <c r="H488" i="5"/>
  <c r="H487" i="5"/>
  <c r="H486" i="5"/>
  <c r="H485" i="5"/>
  <c r="F484" i="5"/>
  <c r="E484" i="5"/>
  <c r="H483" i="5"/>
  <c r="H482" i="5"/>
  <c r="H481" i="5"/>
  <c r="H480" i="5"/>
  <c r="H479" i="5"/>
  <c r="G478" i="5"/>
  <c r="G472" i="5" s="1"/>
  <c r="F478" i="5"/>
  <c r="E478" i="5"/>
  <c r="D478" i="5"/>
  <c r="H477" i="5"/>
  <c r="H476" i="5"/>
  <c r="H475" i="5"/>
  <c r="H474" i="5"/>
  <c r="H473" i="5"/>
  <c r="F472" i="5"/>
  <c r="E472" i="5"/>
  <c r="H471" i="5"/>
  <c r="H470" i="5"/>
  <c r="H469" i="5"/>
  <c r="H468" i="5"/>
  <c r="H467" i="5"/>
  <c r="G466" i="5"/>
  <c r="G460" i="5" s="1"/>
  <c r="F466" i="5"/>
  <c r="E466" i="5"/>
  <c r="D466" i="5"/>
  <c r="H465" i="5"/>
  <c r="H464" i="5"/>
  <c r="H463" i="5"/>
  <c r="H462" i="5"/>
  <c r="H461" i="5"/>
  <c r="F460" i="5"/>
  <c r="E460" i="5"/>
  <c r="H459" i="5"/>
  <c r="H458" i="5"/>
  <c r="H457" i="5"/>
  <c r="H456" i="5"/>
  <c r="H455" i="5"/>
  <c r="G454" i="5"/>
  <c r="G448" i="5" s="1"/>
  <c r="F454" i="5"/>
  <c r="E454" i="5"/>
  <c r="D454" i="5"/>
  <c r="H453" i="5"/>
  <c r="H452" i="5"/>
  <c r="H451" i="5"/>
  <c r="H450" i="5"/>
  <c r="H449" i="5"/>
  <c r="F448" i="5"/>
  <c r="E448" i="5"/>
  <c r="H447" i="5"/>
  <c r="H446" i="5"/>
  <c r="H445" i="5"/>
  <c r="H444" i="5"/>
  <c r="H443" i="5"/>
  <c r="G442" i="5"/>
  <c r="G436" i="5" s="1"/>
  <c r="G435" i="5" s="1"/>
  <c r="F442" i="5"/>
  <c r="E442" i="5"/>
  <c r="D442" i="5"/>
  <c r="H441" i="5"/>
  <c r="H440" i="5"/>
  <c r="H439" i="5"/>
  <c r="H438" i="5"/>
  <c r="H437" i="5"/>
  <c r="F436" i="5"/>
  <c r="F435" i="5" s="1"/>
  <c r="E436" i="5"/>
  <c r="E435" i="5" s="1"/>
  <c r="C435" i="5"/>
  <c r="C187" i="5" s="1"/>
  <c r="H434" i="5"/>
  <c r="H433" i="5"/>
  <c r="C432" i="5"/>
  <c r="C371" i="5" s="1"/>
  <c r="H431" i="5"/>
  <c r="H430" i="5"/>
  <c r="H429" i="5"/>
  <c r="H428" i="5"/>
  <c r="H427" i="5"/>
  <c r="G426" i="5"/>
  <c r="F426" i="5"/>
  <c r="F420" i="5" s="1"/>
  <c r="E426" i="5"/>
  <c r="E420" i="5" s="1"/>
  <c r="D426" i="5"/>
  <c r="H426" i="5" s="1"/>
  <c r="H425" i="5"/>
  <c r="H424" i="5"/>
  <c r="H423" i="5"/>
  <c r="H422" i="5"/>
  <c r="H421" i="5"/>
  <c r="G420" i="5"/>
  <c r="H419" i="5"/>
  <c r="H418" i="5"/>
  <c r="H417" i="5"/>
  <c r="H416" i="5"/>
  <c r="H415" i="5"/>
  <c r="G414" i="5"/>
  <c r="G408" i="5" s="1"/>
  <c r="F414" i="5"/>
  <c r="F408" i="5" s="1"/>
  <c r="E414" i="5"/>
  <c r="E408" i="5" s="1"/>
  <c r="D414" i="5"/>
  <c r="H413" i="5"/>
  <c r="H412" i="5"/>
  <c r="H411" i="5"/>
  <c r="H410" i="5"/>
  <c r="H409" i="5"/>
  <c r="H407" i="5"/>
  <c r="H406" i="5"/>
  <c r="H405" i="5"/>
  <c r="H404" i="5"/>
  <c r="H403" i="5"/>
  <c r="G402" i="5"/>
  <c r="F402" i="5"/>
  <c r="F396" i="5" s="1"/>
  <c r="E402" i="5"/>
  <c r="E396" i="5" s="1"/>
  <c r="D402" i="5"/>
  <c r="H401" i="5"/>
  <c r="H400" i="5"/>
  <c r="H399" i="5"/>
  <c r="H398" i="5"/>
  <c r="H397" i="5"/>
  <c r="G396" i="5"/>
  <c r="H395" i="5"/>
  <c r="H394" i="5"/>
  <c r="H393" i="5"/>
  <c r="H392" i="5"/>
  <c r="H391" i="5"/>
  <c r="G390" i="5"/>
  <c r="G384" i="5" s="1"/>
  <c r="F390" i="5"/>
  <c r="F384" i="5" s="1"/>
  <c r="E390" i="5"/>
  <c r="E384" i="5" s="1"/>
  <c r="D390" i="5"/>
  <c r="H389" i="5"/>
  <c r="H388" i="5"/>
  <c r="H387" i="5"/>
  <c r="H386" i="5"/>
  <c r="H385" i="5"/>
  <c r="H383" i="5"/>
  <c r="H382" i="5"/>
  <c r="H381" i="5"/>
  <c r="H380" i="5"/>
  <c r="H379" i="5"/>
  <c r="G378" i="5"/>
  <c r="G372" i="5" s="1"/>
  <c r="G371" i="5" s="1"/>
  <c r="F378" i="5"/>
  <c r="F372" i="5" s="1"/>
  <c r="E378" i="5"/>
  <c r="E372" i="5" s="1"/>
  <c r="D378" i="5"/>
  <c r="H378" i="5" s="1"/>
  <c r="H377" i="5"/>
  <c r="H376" i="5"/>
  <c r="H375" i="5"/>
  <c r="H374" i="5"/>
  <c r="H373" i="5"/>
  <c r="H370" i="5"/>
  <c r="H369" i="5"/>
  <c r="H368" i="5"/>
  <c r="H367" i="5"/>
  <c r="H366" i="5"/>
  <c r="G365" i="5"/>
  <c r="G359" i="5" s="1"/>
  <c r="F365" i="5"/>
  <c r="E365" i="5"/>
  <c r="D365" i="5"/>
  <c r="H364" i="5"/>
  <c r="H363" i="5"/>
  <c r="H362" i="5"/>
  <c r="H361" i="5"/>
  <c r="H360" i="5"/>
  <c r="F359" i="5"/>
  <c r="E359" i="5"/>
  <c r="H358" i="5"/>
  <c r="H357" i="5"/>
  <c r="H356" i="5"/>
  <c r="H355" i="5"/>
  <c r="H354" i="5"/>
  <c r="G353" i="5"/>
  <c r="G347" i="5" s="1"/>
  <c r="F353" i="5"/>
  <c r="E353" i="5"/>
  <c r="D353" i="5"/>
  <c r="H352" i="5"/>
  <c r="H351" i="5"/>
  <c r="H350" i="5"/>
  <c r="H349" i="5"/>
  <c r="H348" i="5"/>
  <c r="F347" i="5"/>
  <c r="E347" i="5"/>
  <c r="H346" i="5"/>
  <c r="H345" i="5"/>
  <c r="H344" i="5"/>
  <c r="H343" i="5"/>
  <c r="H342" i="5"/>
  <c r="G341" i="5"/>
  <c r="G335" i="5" s="1"/>
  <c r="F341" i="5"/>
  <c r="E341" i="5"/>
  <c r="D341" i="5"/>
  <c r="H340" i="5"/>
  <c r="H339" i="5"/>
  <c r="H338" i="5"/>
  <c r="H337" i="5"/>
  <c r="H336" i="5"/>
  <c r="F335" i="5"/>
  <c r="E335" i="5"/>
  <c r="H334" i="5"/>
  <c r="H333" i="5"/>
  <c r="H332" i="5"/>
  <c r="H331" i="5"/>
  <c r="H330" i="5"/>
  <c r="G329" i="5"/>
  <c r="G323" i="5" s="1"/>
  <c r="F329" i="5"/>
  <c r="E329" i="5"/>
  <c r="D329" i="5"/>
  <c r="H328" i="5"/>
  <c r="H327" i="5"/>
  <c r="H326" i="5"/>
  <c r="H325" i="5"/>
  <c r="H324" i="5"/>
  <c r="F323" i="5"/>
  <c r="E323" i="5"/>
  <c r="H322" i="5"/>
  <c r="H321" i="5"/>
  <c r="H320" i="5"/>
  <c r="H319" i="5"/>
  <c r="H318" i="5"/>
  <c r="G317" i="5"/>
  <c r="G311" i="5" s="1"/>
  <c r="G310" i="5" s="1"/>
  <c r="F317" i="5"/>
  <c r="E317" i="5"/>
  <c r="D317" i="5"/>
  <c r="H316" i="5"/>
  <c r="H315" i="5"/>
  <c r="H314" i="5"/>
  <c r="H313" i="5"/>
  <c r="H312" i="5"/>
  <c r="F311" i="5"/>
  <c r="F310" i="5" s="1"/>
  <c r="E311" i="5"/>
  <c r="E310" i="5" s="1"/>
  <c r="H309" i="5"/>
  <c r="H308" i="5"/>
  <c r="H307" i="5"/>
  <c r="H306" i="5"/>
  <c r="H305" i="5"/>
  <c r="G304" i="5"/>
  <c r="G298" i="5" s="1"/>
  <c r="F304" i="5"/>
  <c r="F298" i="5" s="1"/>
  <c r="E304" i="5"/>
  <c r="E298" i="5" s="1"/>
  <c r="D304" i="5"/>
  <c r="D298" i="5" s="1"/>
  <c r="H303" i="5"/>
  <c r="H302" i="5"/>
  <c r="H301" i="5"/>
  <c r="H300" i="5"/>
  <c r="H299" i="5"/>
  <c r="H297" i="5"/>
  <c r="H296" i="5"/>
  <c r="H295" i="5"/>
  <c r="H294" i="5"/>
  <c r="H293" i="5"/>
  <c r="G292" i="5"/>
  <c r="F292" i="5"/>
  <c r="F286" i="5" s="1"/>
  <c r="E292" i="5"/>
  <c r="E286" i="5" s="1"/>
  <c r="D292" i="5"/>
  <c r="D286" i="5" s="1"/>
  <c r="H291" i="5"/>
  <c r="H290" i="5"/>
  <c r="H289" i="5"/>
  <c r="H288" i="5"/>
  <c r="H287" i="5"/>
  <c r="G286" i="5"/>
  <c r="H285" i="5"/>
  <c r="H284" i="5"/>
  <c r="H283" i="5"/>
  <c r="H282" i="5"/>
  <c r="H281" i="5"/>
  <c r="G280" i="5"/>
  <c r="F280" i="5"/>
  <c r="F274" i="5" s="1"/>
  <c r="E280" i="5"/>
  <c r="E274" i="5" s="1"/>
  <c r="D280" i="5"/>
  <c r="D274" i="5" s="1"/>
  <c r="H279" i="5"/>
  <c r="H278" i="5"/>
  <c r="H277" i="5"/>
  <c r="H276" i="5"/>
  <c r="H275" i="5"/>
  <c r="G274" i="5"/>
  <c r="H273" i="5"/>
  <c r="H272" i="5"/>
  <c r="H271" i="5"/>
  <c r="H270" i="5"/>
  <c r="H269" i="5"/>
  <c r="G268" i="5"/>
  <c r="F268" i="5"/>
  <c r="F262" i="5" s="1"/>
  <c r="E268" i="5"/>
  <c r="E262" i="5" s="1"/>
  <c r="D268" i="5"/>
  <c r="D262" i="5" s="1"/>
  <c r="H267" i="5"/>
  <c r="H266" i="5"/>
  <c r="H265" i="5"/>
  <c r="H264" i="5"/>
  <c r="H263" i="5"/>
  <c r="G262" i="5"/>
  <c r="H261" i="5"/>
  <c r="H260" i="5"/>
  <c r="H259" i="5"/>
  <c r="H258" i="5"/>
  <c r="H257" i="5"/>
  <c r="G256" i="5"/>
  <c r="G250" i="5" s="1"/>
  <c r="F256" i="5"/>
  <c r="F250" i="5" s="1"/>
  <c r="E256" i="5"/>
  <c r="E250" i="5" s="1"/>
  <c r="D256" i="5"/>
  <c r="D250" i="5" s="1"/>
  <c r="H255" i="5"/>
  <c r="H254" i="5"/>
  <c r="H253" i="5"/>
  <c r="H252" i="5"/>
  <c r="H251" i="5"/>
  <c r="H248" i="5"/>
  <c r="H247" i="5"/>
  <c r="H246" i="5"/>
  <c r="H245" i="5"/>
  <c r="H244" i="5"/>
  <c r="G243" i="5"/>
  <c r="G237" i="5" s="1"/>
  <c r="F243" i="5"/>
  <c r="F237" i="5" s="1"/>
  <c r="E243" i="5"/>
  <c r="E237" i="5" s="1"/>
  <c r="D243" i="5"/>
  <c r="H242" i="5"/>
  <c r="H241" i="5"/>
  <c r="H240" i="5"/>
  <c r="H239" i="5"/>
  <c r="H238" i="5"/>
  <c r="D237" i="5"/>
  <c r="H236" i="5"/>
  <c r="H235" i="5"/>
  <c r="H234" i="5"/>
  <c r="H233" i="5"/>
  <c r="H232" i="5"/>
  <c r="G231" i="5"/>
  <c r="G225" i="5" s="1"/>
  <c r="F231" i="5"/>
  <c r="F225" i="5" s="1"/>
  <c r="E231" i="5"/>
  <c r="E225" i="5" s="1"/>
  <c r="D231" i="5"/>
  <c r="H230" i="5"/>
  <c r="H229" i="5"/>
  <c r="H228" i="5"/>
  <c r="H227" i="5"/>
  <c r="H226" i="5"/>
  <c r="D225" i="5"/>
  <c r="H224" i="5"/>
  <c r="H223" i="5"/>
  <c r="H222" i="5"/>
  <c r="H221" i="5"/>
  <c r="H220" i="5"/>
  <c r="G219" i="5"/>
  <c r="F219" i="5"/>
  <c r="F213" i="5" s="1"/>
  <c r="E219" i="5"/>
  <c r="E213" i="5" s="1"/>
  <c r="D219" i="5"/>
  <c r="H218" i="5"/>
  <c r="H217" i="5"/>
  <c r="H216" i="5"/>
  <c r="H215" i="5"/>
  <c r="H214" i="5"/>
  <c r="G213" i="5"/>
  <c r="D213" i="5"/>
  <c r="H212" i="5"/>
  <c r="H211" i="5"/>
  <c r="H210" i="5"/>
  <c r="H209" i="5"/>
  <c r="H208" i="5"/>
  <c r="G207" i="5"/>
  <c r="G201" i="5" s="1"/>
  <c r="F207" i="5"/>
  <c r="F201" i="5" s="1"/>
  <c r="E207" i="5"/>
  <c r="E201" i="5" s="1"/>
  <c r="D207" i="5"/>
  <c r="H206" i="5"/>
  <c r="H205" i="5"/>
  <c r="H204" i="5"/>
  <c r="H203" i="5"/>
  <c r="H202" i="5"/>
  <c r="D201" i="5"/>
  <c r="H200" i="5"/>
  <c r="H199" i="5"/>
  <c r="H198" i="5"/>
  <c r="H197" i="5"/>
  <c r="H196" i="5"/>
  <c r="G195" i="5"/>
  <c r="F195" i="5"/>
  <c r="F189" i="5" s="1"/>
  <c r="E195" i="5"/>
  <c r="E189" i="5" s="1"/>
  <c r="D195" i="5"/>
  <c r="H194" i="5"/>
  <c r="H193" i="5"/>
  <c r="H192" i="5"/>
  <c r="H191" i="5"/>
  <c r="H190" i="5"/>
  <c r="G189" i="5"/>
  <c r="D189" i="5"/>
  <c r="H186" i="5"/>
  <c r="H185" i="5"/>
  <c r="C184" i="5"/>
  <c r="H184" i="5" s="1"/>
  <c r="H183" i="5"/>
  <c r="H182" i="5"/>
  <c r="G181" i="5"/>
  <c r="F181" i="5"/>
  <c r="E181" i="5"/>
  <c r="D181" i="5"/>
  <c r="H180" i="5"/>
  <c r="H179" i="5"/>
  <c r="G178" i="5"/>
  <c r="F178" i="5"/>
  <c r="E178" i="5"/>
  <c r="D178" i="5"/>
  <c r="H177" i="5"/>
  <c r="H176" i="5"/>
  <c r="G175" i="5"/>
  <c r="F175" i="5"/>
  <c r="E175" i="5"/>
  <c r="D175" i="5"/>
  <c r="H174" i="5"/>
  <c r="H173" i="5"/>
  <c r="G172" i="5"/>
  <c r="F172" i="5"/>
  <c r="E172" i="5"/>
  <c r="D172" i="5"/>
  <c r="H170" i="5"/>
  <c r="H169" i="5"/>
  <c r="G168" i="5"/>
  <c r="F168" i="5"/>
  <c r="E168" i="5"/>
  <c r="D168" i="5"/>
  <c r="H167" i="5"/>
  <c r="H166" i="5"/>
  <c r="G165" i="5"/>
  <c r="G162" i="5" s="1"/>
  <c r="F165" i="5"/>
  <c r="F162" i="5" s="1"/>
  <c r="E165" i="5"/>
  <c r="E162" i="5" s="1"/>
  <c r="D165" i="5"/>
  <c r="D162" i="5" s="1"/>
  <c r="H164" i="5"/>
  <c r="H163" i="5"/>
  <c r="H161" i="5"/>
  <c r="H160" i="5"/>
  <c r="G159" i="5"/>
  <c r="F159" i="5"/>
  <c r="E159" i="5"/>
  <c r="D159" i="5"/>
  <c r="H158" i="5"/>
  <c r="H157" i="5"/>
  <c r="G156" i="5"/>
  <c r="F156" i="5"/>
  <c r="E156" i="5"/>
  <c r="D156" i="5"/>
  <c r="H156" i="5" s="1"/>
  <c r="H154" i="5"/>
  <c r="H153" i="5"/>
  <c r="G152" i="5"/>
  <c r="G147" i="5" s="1"/>
  <c r="F152" i="5"/>
  <c r="E152" i="5"/>
  <c r="E147" i="5" s="1"/>
  <c r="D152" i="5"/>
  <c r="H151" i="5"/>
  <c r="H150" i="5"/>
  <c r="H149" i="5"/>
  <c r="F148" i="5"/>
  <c r="D148" i="5"/>
  <c r="D147" i="5" s="1"/>
  <c r="F147" i="5"/>
  <c r="H146" i="5"/>
  <c r="H145" i="5"/>
  <c r="G144" i="5"/>
  <c r="G141" i="5" s="1"/>
  <c r="F144" i="5"/>
  <c r="F141" i="5" s="1"/>
  <c r="E144" i="5"/>
  <c r="E141" i="5" s="1"/>
  <c r="D144" i="5"/>
  <c r="D141" i="5" s="1"/>
  <c r="H143" i="5"/>
  <c r="H142" i="5"/>
  <c r="H140" i="5"/>
  <c r="H139" i="5"/>
  <c r="H138" i="5"/>
  <c r="H137" i="5"/>
  <c r="G136" i="5"/>
  <c r="E136" i="5"/>
  <c r="E118" i="5" s="1"/>
  <c r="H135" i="5"/>
  <c r="H134" i="5"/>
  <c r="H133" i="5"/>
  <c r="H132" i="5"/>
  <c r="H131" i="5"/>
  <c r="H130" i="5"/>
  <c r="F129" i="5"/>
  <c r="D129" i="5"/>
  <c r="H129" i="5" s="1"/>
  <c r="H128" i="5"/>
  <c r="H127" i="5"/>
  <c r="F126" i="5"/>
  <c r="D126" i="5"/>
  <c r="H125" i="5"/>
  <c r="H124" i="5"/>
  <c r="F123" i="5"/>
  <c r="D123" i="5"/>
  <c r="H122" i="5"/>
  <c r="H121" i="5"/>
  <c r="F120" i="5"/>
  <c r="F119" i="5" s="1"/>
  <c r="D120" i="5"/>
  <c r="H117" i="5"/>
  <c r="H116" i="5"/>
  <c r="H115" i="5"/>
  <c r="G114" i="5"/>
  <c r="G101" i="5" s="1"/>
  <c r="E114" i="5"/>
  <c r="H113" i="5"/>
  <c r="H112" i="5"/>
  <c r="H111" i="5"/>
  <c r="H110" i="5"/>
  <c r="F109" i="5"/>
  <c r="D109" i="5"/>
  <c r="H108" i="5"/>
  <c r="H107" i="5"/>
  <c r="F106" i="5"/>
  <c r="D106" i="5"/>
  <c r="H105" i="5"/>
  <c r="H104" i="5"/>
  <c r="F103" i="5"/>
  <c r="H103" i="5" s="1"/>
  <c r="D103" i="5"/>
  <c r="D102" i="5"/>
  <c r="D101" i="5" s="1"/>
  <c r="E101" i="5"/>
  <c r="H100" i="5"/>
  <c r="H99" i="5"/>
  <c r="H98" i="5"/>
  <c r="F97" i="5"/>
  <c r="F96" i="5" s="1"/>
  <c r="D97" i="5"/>
  <c r="G96" i="5"/>
  <c r="E96" i="5"/>
  <c r="D96" i="5"/>
  <c r="H95" i="5"/>
  <c r="H94" i="5"/>
  <c r="G93" i="5"/>
  <c r="E93" i="5"/>
  <c r="H92" i="5"/>
  <c r="H91" i="5"/>
  <c r="F90" i="5"/>
  <c r="D90" i="5"/>
  <c r="H90" i="5" s="1"/>
  <c r="H89" i="5"/>
  <c r="H88" i="5"/>
  <c r="F87" i="5"/>
  <c r="F86" i="5" s="1"/>
  <c r="D87" i="5"/>
  <c r="G85" i="5"/>
  <c r="H84" i="5"/>
  <c r="H83" i="5"/>
  <c r="C82" i="5"/>
  <c r="H82" i="5" s="1"/>
  <c r="H81" i="5"/>
  <c r="H80" i="5"/>
  <c r="G79" i="5"/>
  <c r="F79" i="5"/>
  <c r="E79" i="5"/>
  <c r="D79" i="5"/>
  <c r="H78" i="5"/>
  <c r="H77" i="5"/>
  <c r="H76" i="5"/>
  <c r="G75" i="5"/>
  <c r="F75" i="5"/>
  <c r="E75" i="5"/>
  <c r="D75" i="5"/>
  <c r="H74" i="5"/>
  <c r="H73" i="5"/>
  <c r="H72" i="5"/>
  <c r="G71" i="5"/>
  <c r="F71" i="5"/>
  <c r="E71" i="5"/>
  <c r="E69" i="5" s="1"/>
  <c r="D71" i="5"/>
  <c r="H70" i="5"/>
  <c r="H68" i="5"/>
  <c r="H67" i="5"/>
  <c r="H66" i="5"/>
  <c r="G65" i="5"/>
  <c r="F65" i="5"/>
  <c r="F59" i="5" s="1"/>
  <c r="E65" i="5"/>
  <c r="D65" i="5"/>
  <c r="H64" i="5"/>
  <c r="H63" i="5"/>
  <c r="H62" i="5"/>
  <c r="G61" i="5"/>
  <c r="G59" i="5" s="1"/>
  <c r="F61" i="5"/>
  <c r="E61" i="5"/>
  <c r="D61" i="5"/>
  <c r="H60" i="5"/>
  <c r="H58" i="5"/>
  <c r="H57" i="5"/>
  <c r="H56" i="5"/>
  <c r="G55" i="5"/>
  <c r="F55" i="5"/>
  <c r="E55" i="5"/>
  <c r="D55" i="5"/>
  <c r="H54" i="5"/>
  <c r="H53" i="5"/>
  <c r="H52" i="5"/>
  <c r="G51" i="5"/>
  <c r="G49" i="5" s="1"/>
  <c r="F51" i="5"/>
  <c r="F49" i="5" s="1"/>
  <c r="E51" i="5"/>
  <c r="E49" i="5" s="1"/>
  <c r="D51" i="5"/>
  <c r="H50" i="5"/>
  <c r="H47" i="5"/>
  <c r="H46" i="5"/>
  <c r="G45" i="5"/>
  <c r="F45" i="5"/>
  <c r="E45" i="5"/>
  <c r="D45" i="5"/>
  <c r="H44" i="5"/>
  <c r="H43" i="5"/>
  <c r="H42" i="5"/>
  <c r="G41" i="5"/>
  <c r="F41" i="5"/>
  <c r="E41" i="5"/>
  <c r="D41" i="5"/>
  <c r="H40" i="5"/>
  <c r="H39" i="5"/>
  <c r="H38" i="5"/>
  <c r="G37" i="5"/>
  <c r="F37" i="5"/>
  <c r="E37" i="5"/>
  <c r="D37" i="5"/>
  <c r="H36" i="5"/>
  <c r="C34" i="5"/>
  <c r="H33" i="5"/>
  <c r="H32" i="5"/>
  <c r="H31" i="5"/>
  <c r="H30" i="5"/>
  <c r="G29" i="5"/>
  <c r="F29" i="5"/>
  <c r="E29" i="5"/>
  <c r="D29" i="5"/>
  <c r="H28" i="5"/>
  <c r="H27" i="5"/>
  <c r="G26" i="5"/>
  <c r="G23" i="5" s="1"/>
  <c r="F26" i="5"/>
  <c r="F23" i="5" s="1"/>
  <c r="E26" i="5"/>
  <c r="E23" i="5" s="1"/>
  <c r="D26" i="5"/>
  <c r="D23" i="5" s="1"/>
  <c r="H25" i="5"/>
  <c r="H24" i="5"/>
  <c r="H22" i="5"/>
  <c r="H21" i="5"/>
  <c r="G20" i="5"/>
  <c r="F20" i="5"/>
  <c r="E20" i="5"/>
  <c r="D20" i="5"/>
  <c r="H19" i="5"/>
  <c r="H18" i="5"/>
  <c r="G17" i="5"/>
  <c r="F17" i="5"/>
  <c r="E17" i="5"/>
  <c r="E16" i="5" s="1"/>
  <c r="E11" i="5" s="1"/>
  <c r="D17" i="5"/>
  <c r="H15" i="5"/>
  <c r="H14" i="5"/>
  <c r="H13" i="5"/>
  <c r="G12" i="5"/>
  <c r="F12" i="5"/>
  <c r="E12" i="5"/>
  <c r="D12" i="5"/>
  <c r="G249" i="5" l="1"/>
  <c r="H703" i="5"/>
  <c r="H41" i="5"/>
  <c r="F69" i="5"/>
  <c r="H93" i="5"/>
  <c r="F155" i="5"/>
  <c r="F188" i="5"/>
  <c r="E371" i="5"/>
  <c r="D810" i="5"/>
  <c r="H213" i="5"/>
  <c r="F35" i="5"/>
  <c r="H126" i="5"/>
  <c r="H175" i="5"/>
  <c r="F371" i="5"/>
  <c r="D600" i="5"/>
  <c r="H600" i="5" s="1"/>
  <c r="F733" i="5"/>
  <c r="G752" i="5"/>
  <c r="G1013" i="5"/>
  <c r="C171" i="5"/>
  <c r="H518" i="5"/>
  <c r="H678" i="5"/>
  <c r="G726" i="5"/>
  <c r="G741" i="5"/>
  <c r="G747" i="5"/>
  <c r="G789" i="5"/>
  <c r="E946" i="5"/>
  <c r="E945" i="5" s="1"/>
  <c r="F16" i="5"/>
  <c r="C768" i="5"/>
  <c r="F961" i="5"/>
  <c r="G16" i="5"/>
  <c r="G11" i="5" s="1"/>
  <c r="G35" i="5"/>
  <c r="H79" i="5"/>
  <c r="E85" i="5"/>
  <c r="H114" i="5"/>
  <c r="H414" i="5"/>
  <c r="H662" i="5"/>
  <c r="D716" i="5"/>
  <c r="E768" i="5"/>
  <c r="E767" i="5" s="1"/>
  <c r="G933" i="5"/>
  <c r="H12" i="5"/>
  <c r="H65" i="5"/>
  <c r="H402" i="5"/>
  <c r="H51" i="5"/>
  <c r="H87" i="5"/>
  <c r="H390" i="5"/>
  <c r="G655" i="5"/>
  <c r="G729" i="5"/>
  <c r="G744" i="5"/>
  <c r="G763" i="5"/>
  <c r="D932" i="5"/>
  <c r="E856" i="5"/>
  <c r="D990" i="5"/>
  <c r="F118" i="5"/>
  <c r="H159" i="5"/>
  <c r="D155" i="5"/>
  <c r="H172" i="5"/>
  <c r="H178" i="5"/>
  <c r="H667" i="5"/>
  <c r="D799" i="5"/>
  <c r="G869" i="5"/>
  <c r="G881" i="5"/>
  <c r="F856" i="5"/>
  <c r="H29" i="5"/>
  <c r="D35" i="5"/>
  <c r="D49" i="5"/>
  <c r="H49" i="5" s="1"/>
  <c r="D59" i="5"/>
  <c r="G69" i="5"/>
  <c r="G48" i="5" s="1"/>
  <c r="H75" i="5"/>
  <c r="H120" i="5"/>
  <c r="H123" i="5"/>
  <c r="E155" i="5"/>
  <c r="G171" i="5"/>
  <c r="H189" i="5"/>
  <c r="E188" i="5"/>
  <c r="D188" i="5"/>
  <c r="H243" i="5"/>
  <c r="D372" i="5"/>
  <c r="D384" i="5"/>
  <c r="H384" i="5" s="1"/>
  <c r="D396" i="5"/>
  <c r="H396" i="5" s="1"/>
  <c r="D408" i="5"/>
  <c r="H408" i="5" s="1"/>
  <c r="D420" i="5"/>
  <c r="H420" i="5" s="1"/>
  <c r="D500" i="5"/>
  <c r="D512" i="5"/>
  <c r="H512" i="5" s="1"/>
  <c r="H564" i="5"/>
  <c r="H584" i="5"/>
  <c r="H650" i="5"/>
  <c r="E655" i="5"/>
  <c r="H673" i="5"/>
  <c r="D683" i="5"/>
  <c r="D682" i="5" s="1"/>
  <c r="G734" i="5"/>
  <c r="D740" i="5"/>
  <c r="G803" i="5"/>
  <c r="E799" i="5"/>
  <c r="C811" i="5"/>
  <c r="E810" i="5"/>
  <c r="E809" i="5" s="1"/>
  <c r="G846" i="5"/>
  <c r="G851" i="5"/>
  <c r="G900" i="5"/>
  <c r="G910" i="5"/>
  <c r="F909" i="5"/>
  <c r="C932" i="5"/>
  <c r="G955" i="5"/>
  <c r="G984" i="5"/>
  <c r="G992" i="5"/>
  <c r="G997" i="5"/>
  <c r="H20" i="5"/>
  <c r="E59" i="5"/>
  <c r="E48" i="5" s="1"/>
  <c r="H71" i="5"/>
  <c r="H136" i="5"/>
  <c r="H225" i="5"/>
  <c r="H237" i="5"/>
  <c r="H250" i="5"/>
  <c r="H274" i="5"/>
  <c r="H286" i="5"/>
  <c r="H298" i="5"/>
  <c r="H432" i="5"/>
  <c r="H442" i="5"/>
  <c r="H454" i="5"/>
  <c r="H466" i="5"/>
  <c r="H478" i="5"/>
  <c r="H490" i="5"/>
  <c r="F499" i="5"/>
  <c r="H595" i="5"/>
  <c r="H657" i="5"/>
  <c r="F682" i="5"/>
  <c r="H692" i="5"/>
  <c r="E716" i="5"/>
  <c r="G769" i="5"/>
  <c r="G772" i="5"/>
  <c r="F799" i="5"/>
  <c r="G836" i="5"/>
  <c r="G841" i="5"/>
  <c r="D893" i="5"/>
  <c r="D856" i="5" s="1"/>
  <c r="G906" i="5"/>
  <c r="D909" i="5"/>
  <c r="C909" i="5"/>
  <c r="G909" i="5" s="1"/>
  <c r="E932" i="5"/>
  <c r="E931" i="5" s="1"/>
  <c r="G951" i="5"/>
  <c r="G957" i="5"/>
  <c r="G963" i="5"/>
  <c r="G977" i="5"/>
  <c r="F1002" i="5"/>
  <c r="F990" i="5" s="1"/>
  <c r="F981" i="5" s="1"/>
  <c r="H26" i="5"/>
  <c r="E35" i="5"/>
  <c r="E34" i="5" s="1"/>
  <c r="E10" i="5" s="1"/>
  <c r="H17" i="5"/>
  <c r="H45" i="5"/>
  <c r="H55" i="5"/>
  <c r="D69" i="5"/>
  <c r="H69" i="5" s="1"/>
  <c r="F85" i="5"/>
  <c r="H96" i="5"/>
  <c r="H97" i="5"/>
  <c r="H106" i="5"/>
  <c r="H109" i="5"/>
  <c r="D119" i="5"/>
  <c r="H148" i="5"/>
  <c r="H152" i="5"/>
  <c r="D171" i="5"/>
  <c r="E171" i="5"/>
  <c r="H317" i="5"/>
  <c r="H329" i="5"/>
  <c r="H341" i="5"/>
  <c r="H353" i="5"/>
  <c r="H365" i="5"/>
  <c r="H569" i="5"/>
  <c r="H601" i="5"/>
  <c r="D655" i="5"/>
  <c r="H676" i="5"/>
  <c r="G682" i="5"/>
  <c r="H682" i="5" s="1"/>
  <c r="G737" i="5"/>
  <c r="G755" i="5"/>
  <c r="G758" i="5"/>
  <c r="G800" i="5"/>
  <c r="G806" i="5"/>
  <c r="F810" i="5"/>
  <c r="F809" i="5" s="1"/>
  <c r="G826" i="5"/>
  <c r="G831" i="5"/>
  <c r="G922" i="5"/>
  <c r="G947" i="5"/>
  <c r="D981" i="5"/>
  <c r="G991" i="5"/>
  <c r="E991" i="5"/>
  <c r="E990" i="5" s="1"/>
  <c r="E981" i="5" s="1"/>
  <c r="F11" i="5"/>
  <c r="H23" i="5"/>
  <c r="D16" i="5"/>
  <c r="G118" i="5"/>
  <c r="H147" i="5"/>
  <c r="H119" i="5"/>
  <c r="D118" i="5"/>
  <c r="H118" i="5" s="1"/>
  <c r="H141" i="5"/>
  <c r="F48" i="5"/>
  <c r="F34" i="5" s="1"/>
  <c r="D86" i="5"/>
  <c r="C10" i="5"/>
  <c r="D48" i="5"/>
  <c r="H144" i="5"/>
  <c r="H195" i="5"/>
  <c r="H201" i="5"/>
  <c r="H231" i="5"/>
  <c r="F249" i="5"/>
  <c r="E249" i="5"/>
  <c r="H262" i="5"/>
  <c r="H268" i="5"/>
  <c r="H61" i="5"/>
  <c r="H168" i="5"/>
  <c r="G188" i="5"/>
  <c r="H280" i="5"/>
  <c r="F102" i="5"/>
  <c r="F101" i="5" s="1"/>
  <c r="H101" i="5" s="1"/>
  <c r="G155" i="5"/>
  <c r="H162" i="5"/>
  <c r="H165" i="5"/>
  <c r="H181" i="5"/>
  <c r="H207" i="5"/>
  <c r="D249" i="5"/>
  <c r="H292" i="5"/>
  <c r="E499" i="5"/>
  <c r="H37" i="5"/>
  <c r="F171" i="5"/>
  <c r="H171" i="5" s="1"/>
  <c r="H219" i="5"/>
  <c r="H256" i="5"/>
  <c r="D311" i="5"/>
  <c r="D323" i="5"/>
  <c r="H323" i="5" s="1"/>
  <c r="D335" i="5"/>
  <c r="H335" i="5" s="1"/>
  <c r="D347" i="5"/>
  <c r="H347" i="5" s="1"/>
  <c r="D359" i="5"/>
  <c r="H359" i="5" s="1"/>
  <c r="D436" i="5"/>
  <c r="D448" i="5"/>
  <c r="H448" i="5" s="1"/>
  <c r="D460" i="5"/>
  <c r="H460" i="5" s="1"/>
  <c r="D472" i="5"/>
  <c r="H472" i="5" s="1"/>
  <c r="D484" i="5"/>
  <c r="H484" i="5" s="1"/>
  <c r="H536" i="5"/>
  <c r="H542" i="5"/>
  <c r="G563" i="5"/>
  <c r="H589" i="5"/>
  <c r="E625" i="5"/>
  <c r="H638" i="5"/>
  <c r="G720" i="5"/>
  <c r="G799" i="5"/>
  <c r="D931" i="5"/>
  <c r="H304" i="5"/>
  <c r="H524" i="5"/>
  <c r="H530" i="5"/>
  <c r="H548" i="5"/>
  <c r="H554" i="5"/>
  <c r="D563" i="5"/>
  <c r="H563" i="5" s="1"/>
  <c r="H607" i="5"/>
  <c r="H619" i="5"/>
  <c r="E654" i="5"/>
  <c r="G716" i="5"/>
  <c r="C767" i="5"/>
  <c r="G768" i="5"/>
  <c r="G793" i="5"/>
  <c r="G857" i="5"/>
  <c r="F563" i="5"/>
  <c r="H574" i="5"/>
  <c r="H626" i="5"/>
  <c r="D625" i="5"/>
  <c r="H632" i="5"/>
  <c r="G654" i="5"/>
  <c r="F767" i="5"/>
  <c r="G811" i="5"/>
  <c r="G932" i="5"/>
  <c r="H579" i="5"/>
  <c r="D672" i="5"/>
  <c r="H672" i="5" s="1"/>
  <c r="G717" i="5"/>
  <c r="C733" i="5"/>
  <c r="C750" i="5"/>
  <c r="C810" i="5"/>
  <c r="C894" i="5"/>
  <c r="C946" i="5"/>
  <c r="C962" i="5"/>
  <c r="C1002" i="5"/>
  <c r="G1002" i="5" s="1"/>
  <c r="H644" i="5"/>
  <c r="H669" i="5"/>
  <c r="H683" i="5"/>
  <c r="G863" i="5"/>
  <c r="G875" i="5"/>
  <c r="G887" i="5"/>
  <c r="G939" i="5"/>
  <c r="G983" i="5"/>
  <c r="C655" i="5"/>
  <c r="G723" i="5"/>
  <c r="E751" i="5"/>
  <c r="E750" i="5" s="1"/>
  <c r="E715" i="5" s="1"/>
  <c r="G796" i="5"/>
  <c r="G916" i="5"/>
  <c r="C740" i="5"/>
  <c r="G740" i="5" s="1"/>
  <c r="D785" i="5"/>
  <c r="D809" i="5" l="1"/>
  <c r="F715" i="5"/>
  <c r="G34" i="5"/>
  <c r="G10" i="5" s="1"/>
  <c r="E1021" i="5"/>
  <c r="G733" i="5"/>
  <c r="C990" i="5"/>
  <c r="G990" i="5" s="1"/>
  <c r="G187" i="5"/>
  <c r="G709" i="5" s="1"/>
  <c r="H188" i="5"/>
  <c r="H35" i="5"/>
  <c r="H155" i="5"/>
  <c r="E187" i="5"/>
  <c r="E709" i="5" s="1"/>
  <c r="H500" i="5"/>
  <c r="D499" i="5"/>
  <c r="H499" i="5" s="1"/>
  <c r="H59" i="5"/>
  <c r="H372" i="5"/>
  <c r="D371" i="5"/>
  <c r="H371" i="5" s="1"/>
  <c r="H48" i="5"/>
  <c r="F1021" i="5"/>
  <c r="H249" i="5"/>
  <c r="G810" i="5"/>
  <c r="G750" i="5"/>
  <c r="C945" i="5"/>
  <c r="G946" i="5"/>
  <c r="H625" i="5"/>
  <c r="G751" i="5"/>
  <c r="D310" i="5"/>
  <c r="H310" i="5" s="1"/>
  <c r="H311" i="5"/>
  <c r="H102" i="5"/>
  <c r="C893" i="5"/>
  <c r="G894" i="5"/>
  <c r="C715" i="5"/>
  <c r="F187" i="5"/>
  <c r="D85" i="5"/>
  <c r="H85" i="5" s="1"/>
  <c r="H86" i="5"/>
  <c r="F10" i="5"/>
  <c r="D34" i="5"/>
  <c r="H34" i="5" s="1"/>
  <c r="C961" i="5"/>
  <c r="G961" i="5" s="1"/>
  <c r="G962" i="5"/>
  <c r="D435" i="5"/>
  <c r="H435" i="5" s="1"/>
  <c r="H436" i="5"/>
  <c r="H16" i="5"/>
  <c r="D11" i="5"/>
  <c r="G785" i="5"/>
  <c r="D767" i="5"/>
  <c r="D715" i="5" s="1"/>
  <c r="D1021" i="5" s="1"/>
  <c r="H655" i="5"/>
  <c r="C654" i="5"/>
  <c r="D654" i="5"/>
  <c r="D187" i="5" l="1"/>
  <c r="H187" i="5" s="1"/>
  <c r="C981" i="5"/>
  <c r="G981" i="5" s="1"/>
  <c r="F709" i="5"/>
  <c r="G767" i="5"/>
  <c r="H654" i="5"/>
  <c r="D10" i="5"/>
  <c r="H11" i="5"/>
  <c r="C709" i="5"/>
  <c r="G893" i="5"/>
  <c r="C856" i="5"/>
  <c r="G945" i="5"/>
  <c r="C931" i="5"/>
  <c r="G931" i="5" s="1"/>
  <c r="G715" i="5"/>
  <c r="G856" i="5" l="1"/>
  <c r="C809" i="5"/>
  <c r="D709" i="5"/>
  <c r="H709" i="5" s="1"/>
  <c r="H10" i="5"/>
  <c r="G809" i="5" l="1"/>
  <c r="C1021" i="5"/>
  <c r="G1021" i="5" s="1"/>
</calcChain>
</file>

<file path=xl/comments1.xml><?xml version="1.0" encoding="utf-8"?>
<comments xmlns="http://schemas.openxmlformats.org/spreadsheetml/2006/main">
  <authors>
    <author>Author</author>
  </authors>
  <commentList>
    <comment ref="C1" authorId="0" shapeId="0">
      <text>
        <r>
          <rPr>
            <b/>
            <sz val="9"/>
            <color indexed="81"/>
            <rFont val="Tahoma"/>
            <family val="2"/>
          </rPr>
          <t>Author:</t>
        </r>
        <r>
          <rPr>
            <sz val="9"/>
            <color indexed="81"/>
            <rFont val="Tahoma"/>
            <family val="2"/>
          </rPr>
          <t xml:space="preserve">
Formular i ri i shtuar per klasen "Ekspozime ndaj institucioneve të mbikëqyrura dhe shoqërive tregtare me një vlerësim afatshkurtër të kredisë"</t>
        </r>
      </text>
    </comment>
  </commentList>
</comments>
</file>

<file path=xl/comments2.xml><?xml version="1.0" encoding="utf-8"?>
<comments xmlns="http://schemas.openxmlformats.org/spreadsheetml/2006/main">
  <authors>
    <author>Author</author>
  </authors>
  <commentList>
    <comment ref="C1" authorId="0" shapeId="0">
      <text>
        <r>
          <rPr>
            <b/>
            <sz val="9"/>
            <color indexed="81"/>
            <rFont val="Tahoma"/>
            <family val="2"/>
          </rPr>
          <t>Author:</t>
        </r>
        <r>
          <rPr>
            <sz val="9"/>
            <color indexed="81"/>
            <rFont val="Tahoma"/>
            <family val="2"/>
          </rPr>
          <t xml:space="preserve">
Formular i ri i shtuar per klasen "Ekspozime te kapitalit"</t>
        </r>
      </text>
    </comment>
  </commentList>
</comments>
</file>

<file path=xl/comments3.xml><?xml version="1.0" encoding="utf-8"?>
<comments xmlns="http://schemas.openxmlformats.org/spreadsheetml/2006/main">
  <authors>
    <author>Author</author>
  </authors>
  <commentList>
    <comment ref="C1" authorId="0" shapeId="0">
      <text>
        <r>
          <rPr>
            <b/>
            <sz val="9"/>
            <color indexed="81"/>
            <rFont val="Tahoma"/>
            <family val="2"/>
          </rPr>
          <t>Author:</t>
        </r>
        <r>
          <rPr>
            <sz val="9"/>
            <color indexed="81"/>
            <rFont val="Tahoma"/>
            <family val="2"/>
          </rPr>
          <t xml:space="preserve">
Formulari CR_SEC_SA (rinumertuar me nr. 18) eshte rishikuar pothuajse teresisht.</t>
        </r>
      </text>
    </comment>
  </commentList>
</comments>
</file>

<file path=xl/comments4.xml><?xml version="1.0" encoding="utf-8"?>
<comments xmlns="http://schemas.openxmlformats.org/spreadsheetml/2006/main">
  <authors>
    <author>Alma Nako</author>
  </authors>
  <commentList>
    <comment ref="I48" authorId="0" shapeId="0">
      <text>
        <r>
          <rPr>
            <b/>
            <sz val="9"/>
            <color indexed="81"/>
            <rFont val="Tahoma"/>
            <family val="2"/>
          </rPr>
          <t>Author:</t>
        </r>
        <r>
          <rPr>
            <sz val="9"/>
            <color indexed="81"/>
            <rFont val="Tahoma"/>
            <family val="2"/>
          </rPr>
          <t xml:space="preserve">
shtuar formula
</t>
        </r>
      </text>
    </comment>
    <comment ref="I49" authorId="0" shapeId="0">
      <text>
        <r>
          <rPr>
            <b/>
            <sz val="9"/>
            <color indexed="81"/>
            <rFont val="Tahoma"/>
            <family val="2"/>
          </rPr>
          <t>Author:</t>
        </r>
        <r>
          <rPr>
            <sz val="9"/>
            <color indexed="81"/>
            <rFont val="Tahoma"/>
            <family val="2"/>
          </rPr>
          <t xml:space="preserve">
shtuar formula
</t>
        </r>
      </text>
    </comment>
  </commentList>
</comments>
</file>

<file path=xl/sharedStrings.xml><?xml version="1.0" encoding="utf-8"?>
<sst xmlns="http://schemas.openxmlformats.org/spreadsheetml/2006/main" count="14928" uniqueCount="3225">
  <si>
    <t>Name</t>
  </si>
  <si>
    <t>Other</t>
  </si>
  <si>
    <t>FORM NUMBER:</t>
  </si>
  <si>
    <t>Kons 21_22</t>
  </si>
  <si>
    <t>FORM NAME:</t>
  </si>
  <si>
    <t>Consolidated balance sheet</t>
  </si>
  <si>
    <t>PERIODICITY:</t>
  </si>
  <si>
    <t>Quarterly</t>
  </si>
  <si>
    <t>REPORTING CURRENCY:</t>
  </si>
  <si>
    <t>ALL</t>
  </si>
  <si>
    <t>UNIT:</t>
  </si>
  <si>
    <t>Monetary units</t>
  </si>
  <si>
    <t>Amortisation</t>
  </si>
  <si>
    <t>Code</t>
  </si>
  <si>
    <t>ASSETS</t>
  </si>
  <si>
    <t>&amp; provisions</t>
  </si>
  <si>
    <t xml:space="preserve">Albanian Lek </t>
  </si>
  <si>
    <t xml:space="preserve">Foreign currency </t>
  </si>
  <si>
    <t>TOTAL</t>
  </si>
  <si>
    <t xml:space="preserve"> (in monetary units)</t>
  </si>
  <si>
    <t>funds (-A)</t>
  </si>
  <si>
    <t>Resident</t>
  </si>
  <si>
    <t>Non resident</t>
  </si>
  <si>
    <t>TREASURY OPERATIONS AND INTERBANK TRANSACTIONS</t>
  </si>
  <si>
    <t>Cash and Central Bank</t>
  </si>
  <si>
    <t xml:space="preserve">Cash </t>
  </si>
  <si>
    <t>1111&amp;2</t>
  </si>
  <si>
    <t xml:space="preserve">Notes and coins </t>
  </si>
  <si>
    <t>1113&amp;4</t>
  </si>
  <si>
    <t>Travellers checks</t>
  </si>
  <si>
    <t>Others</t>
  </si>
  <si>
    <t>Central Bank</t>
  </si>
  <si>
    <t>Current accounts</t>
  </si>
  <si>
    <t xml:space="preserve">          Current accounts</t>
  </si>
  <si>
    <t xml:space="preserve">          Accrued interest</t>
  </si>
  <si>
    <t>Required reserves</t>
  </si>
  <si>
    <t xml:space="preserve">          Required reserves</t>
  </si>
  <si>
    <t>Deposit accounts</t>
  </si>
  <si>
    <t xml:space="preserve">          Demand deposits</t>
  </si>
  <si>
    <t xml:space="preserve">          Time deposits </t>
  </si>
  <si>
    <t xml:space="preserve">                        Accrued interest for demand deposits</t>
  </si>
  <si>
    <t xml:space="preserve">                        Accrued interest for time deposits</t>
  </si>
  <si>
    <t>Loans to Central Bank</t>
  </si>
  <si>
    <t xml:space="preserve">          Principal</t>
  </si>
  <si>
    <t>Past due accounts with Central Bank</t>
  </si>
  <si>
    <t>Other accounts with Central Bank</t>
  </si>
  <si>
    <t xml:space="preserve"> Treasury bills and other bills eligible for refinancing with Central Bank</t>
  </si>
  <si>
    <t>Treasury bills</t>
  </si>
  <si>
    <t>Held for trading</t>
  </si>
  <si>
    <t>Available for sale</t>
  </si>
  <si>
    <t xml:space="preserve">           Treasury bills*</t>
  </si>
  <si>
    <t>A/-A         12122</t>
  </si>
  <si>
    <t xml:space="preserve">           Discount/premium**</t>
  </si>
  <si>
    <t>A/-A         12129</t>
  </si>
  <si>
    <t xml:space="preserve">           Accrued interest</t>
  </si>
  <si>
    <t>Held for investment</t>
  </si>
  <si>
    <t>A/-A         12132</t>
  </si>
  <si>
    <t>A/-A          12139</t>
  </si>
  <si>
    <t>Treasury bills purchased under repurchase agreements</t>
  </si>
  <si>
    <t xml:space="preserve">           Treasury bills purchased under repurchase agreements</t>
  </si>
  <si>
    <t xml:space="preserve"> Other bills eligible for refinancing with Central Bank</t>
  </si>
  <si>
    <t xml:space="preserve">Other claims on Government </t>
  </si>
  <si>
    <t xml:space="preserve">           Principal*</t>
  </si>
  <si>
    <t>A/-A        122122</t>
  </si>
  <si>
    <t>A/-A        122129</t>
  </si>
  <si>
    <t xml:space="preserve">           Accrued Interest</t>
  </si>
  <si>
    <t>A/-A         122132</t>
  </si>
  <si>
    <t>A/-A        122139</t>
  </si>
  <si>
    <t>Claims on Central Bank</t>
  </si>
  <si>
    <t>A/-A        122222</t>
  </si>
  <si>
    <t>A/-A        122229</t>
  </si>
  <si>
    <t>A/-A         122232</t>
  </si>
  <si>
    <t>A/-A        122239</t>
  </si>
  <si>
    <t>Claims on banks</t>
  </si>
  <si>
    <t>A/-A        122322</t>
  </si>
  <si>
    <t>A/-A        122329</t>
  </si>
  <si>
    <t>A/-A         122332</t>
  </si>
  <si>
    <t>A/-A        122339</t>
  </si>
  <si>
    <t xml:space="preserve"> Bills purchased under repurchase agreements</t>
  </si>
  <si>
    <t xml:space="preserve">           Bills purchased under repurchase agreements</t>
  </si>
  <si>
    <t xml:space="preserve"> -A                      128</t>
  </si>
  <si>
    <t>Provisions for depreciation of eligible bills for refinancing with Central Bank</t>
  </si>
  <si>
    <t>-A                  1281</t>
  </si>
  <si>
    <t>Provisions for depreciation of treasury bills</t>
  </si>
  <si>
    <t>-A                 1282</t>
  </si>
  <si>
    <t>Provisions for depreciation of other bills</t>
  </si>
  <si>
    <t>Current accounts with banks, credit institutions and other financial institutions</t>
  </si>
  <si>
    <t xml:space="preserve">Current accounts with resident banks, credit institutions and other financial institutions </t>
  </si>
  <si>
    <t xml:space="preserve">           Current accounts with banks</t>
  </si>
  <si>
    <t xml:space="preserve">           Current accounts with credit institutions and other financial institutions</t>
  </si>
  <si>
    <t>Accrued interest</t>
  </si>
  <si>
    <t xml:space="preserve">            Accrued interest for banks</t>
  </si>
  <si>
    <t xml:space="preserve">            Accrued interest for credit institutions and other financial institutions </t>
  </si>
  <si>
    <t xml:space="preserve">Current Accounts with non-resident banks, credit institutions and other financial institutions </t>
  </si>
  <si>
    <t>Past due current accounts with banks, credit institutions and other financial institutions</t>
  </si>
  <si>
    <t xml:space="preserve">Past due current accounts with resident banks, credit institutions and other financial institutions </t>
  </si>
  <si>
    <t xml:space="preserve">            Past due current accounts with banks</t>
  </si>
  <si>
    <t xml:space="preserve">            Past due current accounts with financial institutions</t>
  </si>
  <si>
    <t>Past due current accounts with non resident banks, credit institutions and other financial institutions</t>
  </si>
  <si>
    <t xml:space="preserve"> Deposits with banks, credit institutions and other financial institutions</t>
  </si>
  <si>
    <t xml:space="preserve"> Deposits with resident banks, credit institutions and other financial institutions </t>
  </si>
  <si>
    <t>Demand deposits</t>
  </si>
  <si>
    <t xml:space="preserve">             Demand deposits with banks</t>
  </si>
  <si>
    <t xml:space="preserve">             Demand deposits with credit institutions and other financial institutions</t>
  </si>
  <si>
    <t>Time Deposits</t>
  </si>
  <si>
    <t xml:space="preserve">             Time deposits with banks</t>
  </si>
  <si>
    <t xml:space="preserve">             Time deposits with credit institutions and other financial institutions</t>
  </si>
  <si>
    <t xml:space="preserve">              Accrued interest for demand deposits with banks</t>
  </si>
  <si>
    <t xml:space="preserve">              Accrued interest for demand deposits with credit institutions and other financial institutions</t>
  </si>
  <si>
    <t xml:space="preserve">              Accrued interest for time deposits with banks</t>
  </si>
  <si>
    <t xml:space="preserve">              Accrued interest for time deposits with credit institutions and other financial institutions</t>
  </si>
  <si>
    <t>Deposits with non resident banks, credit institucions and other financial institutions</t>
  </si>
  <si>
    <t xml:space="preserve">              Demand deposits</t>
  </si>
  <si>
    <t xml:space="preserve">              Time deposits</t>
  </si>
  <si>
    <t xml:space="preserve">              Accrued interest</t>
  </si>
  <si>
    <t>Loans to banks, credit institutions and other financial institutions.</t>
  </si>
  <si>
    <t>Loans to resident banks, credit institutions and other financial institutions</t>
  </si>
  <si>
    <t>Non-term loans granted to banks, credit institutions and other financial institutions</t>
  </si>
  <si>
    <t xml:space="preserve">              Loans granted to banks</t>
  </si>
  <si>
    <t xml:space="preserve">              Loans grated to credit institutions and other financial institutions</t>
  </si>
  <si>
    <t>Term loans granted to banks, credit institutions and other financial institutions</t>
  </si>
  <si>
    <t xml:space="preserve">               Loans granted to banks</t>
  </si>
  <si>
    <t xml:space="preserve">               Loans granted to credit institutions and other financial institutions</t>
  </si>
  <si>
    <t>Financial loans granted to banks, credit institutions and other financial institutions</t>
  </si>
  <si>
    <t xml:space="preserve">                Accrued interest for non-term loans granted to banks</t>
  </si>
  <si>
    <t xml:space="preserve">                Accrued interest for non-term loans granted to credit institutions and other financial institutions</t>
  </si>
  <si>
    <t xml:space="preserve">                Accrued interest for term loans granted to banks</t>
  </si>
  <si>
    <t xml:space="preserve">                Accrued interest for term loans granted to credit institutions and other financial institutions</t>
  </si>
  <si>
    <t xml:space="preserve">                Accrued interest for financial loans granted to banks</t>
  </si>
  <si>
    <t xml:space="preserve">                Accrued interest for financial loans granted to credit institutions and other financial institutions</t>
  </si>
  <si>
    <t xml:space="preserve">Loans granted to non resident banks, credit institutions and other financial institutions </t>
  </si>
  <si>
    <t xml:space="preserve">Non-term loans granted to non resident banks, credit institutions and other financial institutions </t>
  </si>
  <si>
    <t xml:space="preserve">Term loans granted to non resident banks, credit institutions and other financial institutions </t>
  </si>
  <si>
    <t xml:space="preserve">Financial loans granted to non resident banks, credit institutions and other financial institutions </t>
  </si>
  <si>
    <t>Commercial paper and money received under repurchase agreement</t>
  </si>
  <si>
    <t>Commercial paper and money received  under non-term repurchase agreement</t>
  </si>
  <si>
    <t xml:space="preserve">Commercial paper and money received under term repurchase agreement </t>
  </si>
  <si>
    <t>Accrued interests</t>
  </si>
  <si>
    <t xml:space="preserve">            Accrued interest for commercial paper and money received under non-term repurchase agreement </t>
  </si>
  <si>
    <t xml:space="preserve">            Accrued interest for commercial paper and money received under term repurchase agreement </t>
  </si>
  <si>
    <t>Past due loans to banks, credit institutions and other financial institutions</t>
  </si>
  <si>
    <t xml:space="preserve">Past due loans to resident banks, credit institutions and other financial institutions </t>
  </si>
  <si>
    <t xml:space="preserve">          Past due loans to banks</t>
  </si>
  <si>
    <t xml:space="preserve">          Past due loans to credit institutions and other financial institutions</t>
  </si>
  <si>
    <t xml:space="preserve">Past due loans to non resident banks, credit institutions and other financial institutions </t>
  </si>
  <si>
    <t>Past due commercial paper and money received under repurchase agreements</t>
  </si>
  <si>
    <t xml:space="preserve">        Past due commercial paper and money received under repurchase agreements with banks</t>
  </si>
  <si>
    <t xml:space="preserve">        Past due commercial paper and money received under repurchase agreement with credit institutions and financial institutions</t>
  </si>
  <si>
    <t>Other accounts with banks, credit institutions and other financial institutions</t>
  </si>
  <si>
    <t>Guarantee accounts</t>
  </si>
  <si>
    <t>Guarantee paid to banks</t>
  </si>
  <si>
    <t xml:space="preserve">Escrow accounts </t>
  </si>
  <si>
    <t>Amounts deposited in an escrow account at a bank</t>
  </si>
  <si>
    <t>Other accounts with banks</t>
  </si>
  <si>
    <t xml:space="preserve">Other accounts with credit institutions and financial institutions </t>
  </si>
  <si>
    <t xml:space="preserve">             Accrued interest for other accounts with banks</t>
  </si>
  <si>
    <t xml:space="preserve">             Accrued interest for other accounts with credit institutions and financial institutions</t>
  </si>
  <si>
    <t xml:space="preserve">Past due other accounts with banks, credit institutions and other financial institutions </t>
  </si>
  <si>
    <t>Past due other accounts with banks</t>
  </si>
  <si>
    <t xml:space="preserve">Past due other accounts with credit institutions and other financial institutions </t>
  </si>
  <si>
    <t>Doubtful receivable accounts with banks, credit institutions and other financial institutions</t>
  </si>
  <si>
    <t>Doubtful current account with banks, credit institutions and other financial institutions</t>
  </si>
  <si>
    <t>Doubtful current accounts with banks</t>
  </si>
  <si>
    <t>Doubtful current account with credit institutions and other financial institutions</t>
  </si>
  <si>
    <t>Doubtful deposits with banks credit institutions and other financial institutions</t>
  </si>
  <si>
    <t>Doubtful deposits with banks</t>
  </si>
  <si>
    <t>Doubtful deposits with credit institutions and other financial institutions</t>
  </si>
  <si>
    <t>Doubtful loans with banks credit institutions and other financial institutions</t>
  </si>
  <si>
    <t>Doubtful loans with banks</t>
  </si>
  <si>
    <t>Doubtful loans with credit institutions and other financial institutions</t>
  </si>
  <si>
    <t>Other doubtful accounts with banks credit institutions and other financial institutions</t>
  </si>
  <si>
    <t>Other doubtful accounts with banks</t>
  </si>
  <si>
    <t>Other doubtful accounts with credit institutions and other financial institutions</t>
  </si>
  <si>
    <t>-A                    198</t>
  </si>
  <si>
    <t>Provisions on doubtful receivables from banks, credit institutions and other financial institutions</t>
  </si>
  <si>
    <t>-A                 1981</t>
  </si>
  <si>
    <t>Provisions on doubtful receivable accounts from banks</t>
  </si>
  <si>
    <t>-A                 1982</t>
  </si>
  <si>
    <t>Provisions on doubtful receivable accounts from credit institutions and other financial institutions</t>
  </si>
  <si>
    <t>OPERATIONS WITH CUSTOMERS</t>
  </si>
  <si>
    <t>Standard loans and advances to customers</t>
  </si>
  <si>
    <t xml:space="preserve"> Short term loans</t>
  </si>
  <si>
    <t xml:space="preserve"> Individuals</t>
  </si>
  <si>
    <t xml:space="preserve"> Private commercial and industrial entities</t>
  </si>
  <si>
    <t xml:space="preserve"> Public commercial and industrial entities</t>
  </si>
  <si>
    <t xml:space="preserve"> Bank personnel</t>
  </si>
  <si>
    <t xml:space="preserve"> Other customers</t>
  </si>
  <si>
    <t xml:space="preserve"> Accrued interest</t>
  </si>
  <si>
    <t xml:space="preserve">         Accrued interest for individuals</t>
  </si>
  <si>
    <t xml:space="preserve">         Accrued interest for private commercial and industrial entities</t>
  </si>
  <si>
    <t xml:space="preserve">         Accrued interest for public commercial and industrial entities</t>
  </si>
  <si>
    <t xml:space="preserve">         Accrued interest for bank personnel</t>
  </si>
  <si>
    <t xml:space="preserve">         Accrued interest for other customers</t>
  </si>
  <si>
    <t xml:space="preserve"> Medium term loans</t>
  </si>
  <si>
    <t xml:space="preserve"> Long term loans</t>
  </si>
  <si>
    <t>Real estate loans</t>
  </si>
  <si>
    <t xml:space="preserve">  Finance lease contracts</t>
  </si>
  <si>
    <t>Past due standard loans and advances to customers</t>
  </si>
  <si>
    <t>Short term loans</t>
  </si>
  <si>
    <t>Medium term loans</t>
  </si>
  <si>
    <t xml:space="preserve"> Real estate loans</t>
  </si>
  <si>
    <t xml:space="preserve"> Finance lease contracts</t>
  </si>
  <si>
    <t xml:space="preserve"> Special mention loans</t>
  </si>
  <si>
    <t>Substandard loans</t>
  </si>
  <si>
    <t>Provisions on substandard loans</t>
  </si>
  <si>
    <t>-A                  2381</t>
  </si>
  <si>
    <t>Principal</t>
  </si>
  <si>
    <t>-A                 2389</t>
  </si>
  <si>
    <t>Doubtful loans</t>
  </si>
  <si>
    <t>Provisions on doubtful loans</t>
  </si>
  <si>
    <t>-A                 2481</t>
  </si>
  <si>
    <t>-A                 2489</t>
  </si>
  <si>
    <t>Accrued Interest</t>
  </si>
  <si>
    <t xml:space="preserve"> Lost loans</t>
  </si>
  <si>
    <t>Provisions on lost loans</t>
  </si>
  <si>
    <t>-A                 2581</t>
  </si>
  <si>
    <t>-A                 2589</t>
  </si>
  <si>
    <t>Albanian Government and public administrations</t>
  </si>
  <si>
    <t xml:space="preserve"> Central government</t>
  </si>
  <si>
    <t xml:space="preserve"> Regional government </t>
  </si>
  <si>
    <t xml:space="preserve"> Local government</t>
  </si>
  <si>
    <t xml:space="preserve"> Other public administrations</t>
  </si>
  <si>
    <t xml:space="preserve"> Accrued interest </t>
  </si>
  <si>
    <t xml:space="preserve">            Accrued interest for central government</t>
  </si>
  <si>
    <t xml:space="preserve">            Accrued interest for local government</t>
  </si>
  <si>
    <t xml:space="preserve">            Accrued interest for regional government</t>
  </si>
  <si>
    <t xml:space="preserve">            Accrued interest for other public administrations</t>
  </si>
  <si>
    <t>Loans to Albanian Government and public administrations</t>
  </si>
  <si>
    <t>Central government</t>
  </si>
  <si>
    <t xml:space="preserve">Regional government </t>
  </si>
  <si>
    <t>Local government</t>
  </si>
  <si>
    <t>Other public administrations</t>
  </si>
  <si>
    <t>Doubtful receivable accounts with government and other public administrations</t>
  </si>
  <si>
    <t>Doubtful receivable accounts for central government</t>
  </si>
  <si>
    <t xml:space="preserve">Doubtful receivable accounts for regional government </t>
  </si>
  <si>
    <t>Doubtful receivable accounts for local government</t>
  </si>
  <si>
    <t>Doubtful receivable accounts for other public administrations</t>
  </si>
  <si>
    <t>Past due accounts with government and other public administrations</t>
  </si>
  <si>
    <t>Past due accounts with central government</t>
  </si>
  <si>
    <t xml:space="preserve">Past due accounts with regional government </t>
  </si>
  <si>
    <t>Past due accounts with local government</t>
  </si>
  <si>
    <t>Past due accounts with other public administrations</t>
  </si>
  <si>
    <t>-A                   268</t>
  </si>
  <si>
    <t>Provisions on doubtful receivables with government and other public administrations</t>
  </si>
  <si>
    <t>Other accounts with government and other public administrations</t>
  </si>
  <si>
    <t>Others public administrations</t>
  </si>
  <si>
    <t xml:space="preserve">Customer current accounts </t>
  </si>
  <si>
    <t>Past due debtor customer current account</t>
  </si>
  <si>
    <t>Other customer accounts</t>
  </si>
  <si>
    <t xml:space="preserve">Past due other customer accounts </t>
  </si>
  <si>
    <t>Doubtful receivables with customers other than loans</t>
  </si>
  <si>
    <t>Doubtful customer current accounts</t>
  </si>
  <si>
    <t>Other doubtful customer accounts</t>
  </si>
  <si>
    <t>-A                   298</t>
  </si>
  <si>
    <t>Provisions on doubtful receivables with customers other than loans</t>
  </si>
  <si>
    <t>SECURITIES TRANSACTIONS</t>
  </si>
  <si>
    <t>Fixed income securities</t>
  </si>
  <si>
    <t>Trading securities</t>
  </si>
  <si>
    <t>Securities available for sale</t>
  </si>
  <si>
    <t>A/-A             3122</t>
  </si>
  <si>
    <t xml:space="preserve">Discounts premiums </t>
  </si>
  <si>
    <t>-A                  3128</t>
  </si>
  <si>
    <t>Provisions for depreciation</t>
  </si>
  <si>
    <t>A/-A             3129</t>
  </si>
  <si>
    <t>Accrued interest income</t>
  </si>
  <si>
    <t>Investment securities</t>
  </si>
  <si>
    <t>A/-A             3132</t>
  </si>
  <si>
    <t xml:space="preserve">Discounts/premiums </t>
  </si>
  <si>
    <t>-A                  3138</t>
  </si>
  <si>
    <t>A/-A             3139</t>
  </si>
  <si>
    <t>Variable income securities</t>
  </si>
  <si>
    <t>-A                 3222</t>
  </si>
  <si>
    <t>Securities purchased and sold under repurchase agreement</t>
  </si>
  <si>
    <t>Securities purchased under repurchase agreement</t>
  </si>
  <si>
    <t>Collateral on securities transactions</t>
  </si>
  <si>
    <t>Collateral paid for securities borrowed</t>
  </si>
  <si>
    <t>Premiums on financial instruments</t>
  </si>
  <si>
    <t>Received</t>
  </si>
  <si>
    <t>Financial derivatives</t>
  </si>
  <si>
    <t xml:space="preserve">Quotas/shares of investment funds </t>
  </si>
  <si>
    <t>OTHER ASSETS AND LIABILITIES</t>
  </si>
  <si>
    <t xml:space="preserve">Other assets </t>
  </si>
  <si>
    <t>Sundry debtors</t>
  </si>
  <si>
    <t>Inventories</t>
  </si>
  <si>
    <t>Precious metals</t>
  </si>
  <si>
    <t>Goods and supplies</t>
  </si>
  <si>
    <t>Land, building and other assets acquired through a legal process</t>
  </si>
  <si>
    <t>Other inventories</t>
  </si>
  <si>
    <t>-A                    418</t>
  </si>
  <si>
    <t>Provisions for depreciation of other assets</t>
  </si>
  <si>
    <t>Accrued income and prepaid expenses</t>
  </si>
  <si>
    <t>Agent transactions</t>
  </si>
  <si>
    <t>Social security</t>
  </si>
  <si>
    <t>Unemployment fund</t>
  </si>
  <si>
    <t>Customs</t>
  </si>
  <si>
    <t>Fiscal administration</t>
  </si>
  <si>
    <t>Other agent transactions</t>
  </si>
  <si>
    <t>Inter - office accounts</t>
  </si>
  <si>
    <t>Suspense and position accounts</t>
  </si>
  <si>
    <t>Suspense accounts</t>
  </si>
  <si>
    <t>Position accounts</t>
  </si>
  <si>
    <t>Value added tax</t>
  </si>
  <si>
    <t>FIXED ASSETS AND PERMANENT RESOURCES</t>
  </si>
  <si>
    <t>Participating interest</t>
  </si>
  <si>
    <t>Affiliates</t>
  </si>
  <si>
    <t>Fixed assets</t>
  </si>
  <si>
    <t>Intangibles assets</t>
  </si>
  <si>
    <t>Amortisation of intangible assets</t>
  </si>
  <si>
    <t xml:space="preserve">LIABILITIES </t>
  </si>
  <si>
    <t xml:space="preserve">Current accounts </t>
  </si>
  <si>
    <t xml:space="preserve">           Current accounts </t>
  </si>
  <si>
    <t>Deposits received from Central Bank</t>
  </si>
  <si>
    <t xml:space="preserve">           Demand deposits received from Central Bank</t>
  </si>
  <si>
    <t xml:space="preserve">           Term deposits received from Central Bank</t>
  </si>
  <si>
    <t xml:space="preserve">                      Accrued interest for demand deposits received from Central Bank</t>
  </si>
  <si>
    <t xml:space="preserve">                      Accrued interest for term deposits received from Central Bank</t>
  </si>
  <si>
    <t>Borrowings from Central Bank</t>
  </si>
  <si>
    <t xml:space="preserve">           Borrowings from Central Bank non refinanced by an international financial institution</t>
  </si>
  <si>
    <t xml:space="preserve">           Borrowings from Central Bank refinanced by an international financial institution</t>
  </si>
  <si>
    <t xml:space="preserve">                       Accrued interest for borrowings from Central Bank non refinanced by an international financial institution</t>
  </si>
  <si>
    <t xml:space="preserve">                       Accrued interest for borrowings from Central Bank refinanced by an international financial institution</t>
  </si>
  <si>
    <t>Treasury bills and other bills eligible for refinancing with Central Bank</t>
  </si>
  <si>
    <t>Treasury bills sold under a repurchase agreements</t>
  </si>
  <si>
    <t xml:space="preserve">            Treasury bills sold under a repurchase agreements</t>
  </si>
  <si>
    <t xml:space="preserve">            Accrued interest </t>
  </si>
  <si>
    <t xml:space="preserve">             Accrued interest</t>
  </si>
  <si>
    <t>Current accounts with resident banks</t>
  </si>
  <si>
    <t xml:space="preserve">Current accounts with resident credit institutions and other financial institutions </t>
  </si>
  <si>
    <t xml:space="preserve">             Accrued interest for current accounts with resident banks</t>
  </si>
  <si>
    <t xml:space="preserve">             Accrued interest for current accounts with resident credit institutions and other financial institutions </t>
  </si>
  <si>
    <t xml:space="preserve">Current accounts with non resident banks, credit institutions and other financial institutions </t>
  </si>
  <si>
    <t>Deposits from banks, credit institutions and other financial institutions</t>
  </si>
  <si>
    <t xml:space="preserve">Deposits from resident banks, credit institutions and other financial institutions </t>
  </si>
  <si>
    <t xml:space="preserve">             From resident banks</t>
  </si>
  <si>
    <t xml:space="preserve">             From resident credit institutions and other financial institutions </t>
  </si>
  <si>
    <t>Term deposits</t>
  </si>
  <si>
    <t xml:space="preserve">             Accrued interest for demand deposits from resident banks</t>
  </si>
  <si>
    <t xml:space="preserve">             Accrued interest for demand deposits from resident credit institutions and other financial institutions </t>
  </si>
  <si>
    <t xml:space="preserve">             Accrued interest for term deposits from resident banks</t>
  </si>
  <si>
    <t xml:space="preserve">             Accrued interest for term deposits from resident credit institutions and other financial institutions</t>
  </si>
  <si>
    <t xml:space="preserve">Deposits from non resident banks, credit institutions and other financial institutions </t>
  </si>
  <si>
    <t xml:space="preserve"> Borrowing from banks, credit institutions and other financial institutions</t>
  </si>
  <si>
    <t xml:space="preserve">Borrowing from resident banks, credit institutions and other financial institutions </t>
  </si>
  <si>
    <t xml:space="preserve">Demand borrowing from resident banks, credit institutions and other financial institutions </t>
  </si>
  <si>
    <t xml:space="preserve">              From resident banks</t>
  </si>
  <si>
    <t xml:space="preserve">              From resident credit institutions and other financial institutions</t>
  </si>
  <si>
    <t xml:space="preserve">Term borrowing from resident banks, credit institutions and other financial institutions </t>
  </si>
  <si>
    <t xml:space="preserve">Financial borrowing from resident banks, credit institutions and other financial institutions </t>
  </si>
  <si>
    <t xml:space="preserve">              Accrued interest for demand borrowing from banks </t>
  </si>
  <si>
    <t xml:space="preserve">              Accrued interest for demand borrowing from credit institutions and other financial institutions</t>
  </si>
  <si>
    <t xml:space="preserve">              Accrued interest for term borrowing from banks </t>
  </si>
  <si>
    <t xml:space="preserve">              Accrued interest for term borrowing from credit institutions and other financial institutions</t>
  </si>
  <si>
    <t xml:space="preserve">              Accrued interest for financial borrowing from banks </t>
  </si>
  <si>
    <t xml:space="preserve">              Accrued interest for financial borrowing from credit institutions and other financial institutions</t>
  </si>
  <si>
    <t xml:space="preserve">Borrowing from non resident banks, credit institutions and other financial institutions </t>
  </si>
  <si>
    <t xml:space="preserve">Demand borrowing from non resident banks, credit institutions and other financial institutions </t>
  </si>
  <si>
    <t xml:space="preserve">Term borrowing from non resident banks, credit institutions and other financial institutions </t>
  </si>
  <si>
    <t xml:space="preserve">Financial borrowing from non resident banks, credit institutions and other financial institutions </t>
  </si>
  <si>
    <t xml:space="preserve">              Accrued interest for demand borrowing from non resident banks, credit institutions and other financial institutions</t>
  </si>
  <si>
    <t xml:space="preserve">              Accrued interest for term borrowing from non resident banks, credit institutions and other financial institutions</t>
  </si>
  <si>
    <t xml:space="preserve">              Accrued interest for financial borrowing from non resident banks, credit institutions and other financial institutions</t>
  </si>
  <si>
    <t>Commercial paper and remmitances delivered under a repurchase agreement</t>
  </si>
  <si>
    <t>Commercial paper and remmitances delivered under an overnight repurchase agreement</t>
  </si>
  <si>
    <t>Commercial paper and remmitances delivered under a term repurchase agreement</t>
  </si>
  <si>
    <t xml:space="preserve">               Accrued interest for commercial paper and remmitances delivered under an overnight repurchase agreement</t>
  </si>
  <si>
    <t xml:space="preserve">               Accrued interest for commercial paper and remmitances delivered under a term repurchase agreement</t>
  </si>
  <si>
    <t>Guarantees received from banks</t>
  </si>
  <si>
    <t>Escrow accounts</t>
  </si>
  <si>
    <t>Amounts received under an escrow account from a bank</t>
  </si>
  <si>
    <t>Other accounts with credit institutions and other financial institutions</t>
  </si>
  <si>
    <t>Current accounts with Albanian Government and public administrations</t>
  </si>
  <si>
    <t xml:space="preserve">             Accrued interest for central government</t>
  </si>
  <si>
    <t xml:space="preserve">             Accrued interest for local government</t>
  </si>
  <si>
    <t xml:space="preserve">             Accrued interest for regional government</t>
  </si>
  <si>
    <t xml:space="preserve">             Accrued interest for other public administrations</t>
  </si>
  <si>
    <t>Demand deposits with Albanian Government and public administrations</t>
  </si>
  <si>
    <t xml:space="preserve">Accrued interest </t>
  </si>
  <si>
    <t xml:space="preserve">              Accrued interest for central government</t>
  </si>
  <si>
    <t xml:space="preserve">              Accrued interest for local government</t>
  </si>
  <si>
    <t xml:space="preserve">              Accrued interest for regional government</t>
  </si>
  <si>
    <t xml:space="preserve">              Accrued interest for others public administration</t>
  </si>
  <si>
    <t>Term deposits with Albanian Government and public administrations</t>
  </si>
  <si>
    <t xml:space="preserve">              Accrued interest for other public administrations</t>
  </si>
  <si>
    <t>Borrowings from Albanian Government and public administrations</t>
  </si>
  <si>
    <t>Doubtful other accounts with Albanian Government and public administrations</t>
  </si>
  <si>
    <t>Customer current accounts and deposit liabilities</t>
  </si>
  <si>
    <t>Individuals</t>
  </si>
  <si>
    <t>Private commercial and industrial entities</t>
  </si>
  <si>
    <t>Public commercial and industrial entities</t>
  </si>
  <si>
    <t>Bank personnel</t>
  </si>
  <si>
    <t>Other customers</t>
  </si>
  <si>
    <t xml:space="preserve">            Accrued interest for individuals</t>
  </si>
  <si>
    <t xml:space="preserve">            Accrued interest for private commercial and industrial entities</t>
  </si>
  <si>
    <t xml:space="preserve">            Accrued interest for public commercial and industrial entities</t>
  </si>
  <si>
    <t xml:space="preserve">            Accrued interest for bank personnel</t>
  </si>
  <si>
    <t xml:space="preserve">            Accrued interest for other customers</t>
  </si>
  <si>
    <t>Demand deposit accounts</t>
  </si>
  <si>
    <t>Term deposits accounts</t>
  </si>
  <si>
    <t>Certificates of deposits</t>
  </si>
  <si>
    <t>Nominative certificates of deposits</t>
  </si>
  <si>
    <t xml:space="preserve">Bearer certificates of deposits  </t>
  </si>
  <si>
    <t xml:space="preserve">             Principal</t>
  </si>
  <si>
    <t>Check coverage account</t>
  </si>
  <si>
    <t>Letter of credit coverage account</t>
  </si>
  <si>
    <t>Factoring accounts</t>
  </si>
  <si>
    <t>Debts represented by securities</t>
  </si>
  <si>
    <t>Assets from non residents</t>
  </si>
  <si>
    <t>Assets from privat and commercial entities</t>
  </si>
  <si>
    <t>Assets from public commercial and financial entities</t>
  </si>
  <si>
    <t>Assets from financial institutions</t>
  </si>
  <si>
    <t>Assets from other residents sectors</t>
  </si>
  <si>
    <t>Accrued interest for assets from non residents</t>
  </si>
  <si>
    <t>Accrued interest for assets from privat and commercial entities</t>
  </si>
  <si>
    <t>Accrued interest for assets from public commercial and financial entities</t>
  </si>
  <si>
    <t>Accrued interest for assets from financial institutions</t>
  </si>
  <si>
    <t>Accrued interest for assets from other resident sector</t>
  </si>
  <si>
    <t>Securities sold under repurchase agreement</t>
  </si>
  <si>
    <t xml:space="preserve">                   Securities sold under repurchase agreement from privat industrial and commercial entities</t>
  </si>
  <si>
    <t xml:space="preserve">                   Securities sold under repurchase agreement from public industrial and commercial entities</t>
  </si>
  <si>
    <t xml:space="preserve">                   Securities sold under repurchase agreement from financial institutions</t>
  </si>
  <si>
    <t xml:space="preserve">                    Accrued interest from securities sold under repo from privat industrial and commercial entities</t>
  </si>
  <si>
    <t xml:space="preserve">                    Accrued interest from securities sold under repo from public industrial and commercial entities</t>
  </si>
  <si>
    <t xml:space="preserve">                     Accrued interest from securities sold under repo from financial institutions</t>
  </si>
  <si>
    <t xml:space="preserve">Collateral received for securities lent </t>
  </si>
  <si>
    <t>Premiums on financial instruments paid</t>
  </si>
  <si>
    <t>Quotas/shares of investment funds</t>
  </si>
  <si>
    <t>OTHER LIABILITIES</t>
  </si>
  <si>
    <t>Sundry creditors</t>
  </si>
  <si>
    <t>Suppliers</t>
  </si>
  <si>
    <t>Guarantee deposits received</t>
  </si>
  <si>
    <t>Taxes payable</t>
  </si>
  <si>
    <t>Dividends payable</t>
  </si>
  <si>
    <t>Other creditors</t>
  </si>
  <si>
    <t>Accrued expenses and deferred income</t>
  </si>
  <si>
    <t xml:space="preserve"> Inter - office accounts</t>
  </si>
  <si>
    <t xml:space="preserve"> Suspense and position accounts</t>
  </si>
  <si>
    <t>Grants and public funding</t>
  </si>
  <si>
    <t>Provisions</t>
  </si>
  <si>
    <t>Provisions for risks and expenses</t>
  </si>
  <si>
    <t>Provisions for possible losses on commitments given</t>
  </si>
  <si>
    <t>Provisions for penalties</t>
  </si>
  <si>
    <t>Provisions for statistical risk on standard and special mention loans</t>
  </si>
  <si>
    <t>Other provisions</t>
  </si>
  <si>
    <t>Other specific provisions</t>
  </si>
  <si>
    <t>Subordinated debt</t>
  </si>
  <si>
    <t>Subordinated debt with less than 5 years maturity</t>
  </si>
  <si>
    <t xml:space="preserve">                  Subordinated debt with less than 5 years maturity with banks</t>
  </si>
  <si>
    <t xml:space="preserve">                  Subordinated debt with less than 5 years maturity with non financial institutions</t>
  </si>
  <si>
    <t xml:space="preserve">                  Subordinated debt with less than 5 years maturity with financial institutions</t>
  </si>
  <si>
    <t xml:space="preserve">                  Subordinated debt with less than 5 years maturity with other resident sectors</t>
  </si>
  <si>
    <t>Subordinated debt with more than 5 years maturity</t>
  </si>
  <si>
    <t xml:space="preserve">                   Subordinated debt with more than 5 years maturity with banks</t>
  </si>
  <si>
    <t xml:space="preserve">                   Subordinated debt with more than 5 years maturity with non financial institutions</t>
  </si>
  <si>
    <t xml:space="preserve">                   Subordinated debt with more than 5 years maturity with financial institutions</t>
  </si>
  <si>
    <t xml:space="preserve">                   Subordinated debt with more than 5 years maturity with other resident sectors</t>
  </si>
  <si>
    <t>Accrued interest for subordinated debt for less than 5 years:</t>
  </si>
  <si>
    <t xml:space="preserve">                    Accrued interest for subordinated debt with less than 5 years maturity with banks</t>
  </si>
  <si>
    <t xml:space="preserve">                    Accrued interest for subordinated debt with less than 5 years maturity with non financial institutions</t>
  </si>
  <si>
    <t xml:space="preserve">                    Accrued interest for subordinated debt with less than 5 years maturity with financial institutions</t>
  </si>
  <si>
    <t xml:space="preserve">                    Accrued interest for subordinated debt with less than 5 years maturity with other resident sectors</t>
  </si>
  <si>
    <t>Accrued interest for subordinated debt for more than 5 years:</t>
  </si>
  <si>
    <t xml:space="preserve">                    Accrued interest for subordinated debt with more than 5 years maturity with banks</t>
  </si>
  <si>
    <t xml:space="preserve">                    Accrued interest for subordinated debt with more than 5 years maturity with non financial institutions</t>
  </si>
  <si>
    <t xml:space="preserve">                    Accrued interest for subordinated debt with more than 5 years maturity with financial institutions</t>
  </si>
  <si>
    <t xml:space="preserve">                    Accrued interest for subordinated debt with more than 5 years maturity with other resident sectors</t>
  </si>
  <si>
    <t>Shareholder's equity</t>
  </si>
  <si>
    <t>Paid in capital</t>
  </si>
  <si>
    <t>Share premiums</t>
  </si>
  <si>
    <t>Reserves</t>
  </si>
  <si>
    <t>Difference of revaluation</t>
  </si>
  <si>
    <t>Retained earning (loss)</t>
  </si>
  <si>
    <t>Current year profit (loss)</t>
  </si>
  <si>
    <t>Minority Interest</t>
  </si>
  <si>
    <t>* to be included the minimum granted capital</t>
  </si>
  <si>
    <t xml:space="preserve">Explanatory note: “Minority interest” - represents the amount of capital owned by a member of a banking group, attributable to a natural or legal person who is not subject to consolidation of the banking group </t>
  </si>
  <si>
    <t>TOTALI</t>
  </si>
  <si>
    <t>Bills sold under a repurchase agreement</t>
  </si>
  <si>
    <t xml:space="preserve">             Bills sold under a repurchase agreement</t>
  </si>
  <si>
    <t>Kons 22</t>
  </si>
  <si>
    <t>Consolidated profit and loss</t>
  </si>
  <si>
    <t>PROFIT AND LOSS ACCOUNT</t>
  </si>
  <si>
    <t>Albanian Lek</t>
  </si>
  <si>
    <t>Foreign currency</t>
  </si>
  <si>
    <t>BANKING OPERATING EXPENSES</t>
  </si>
  <si>
    <t>Interest expenses</t>
  </si>
  <si>
    <t xml:space="preserve">          On treasury operations and interbank transactions</t>
  </si>
  <si>
    <t xml:space="preserve">          On transactions with customers</t>
  </si>
  <si>
    <t xml:space="preserve">          On debts represented by securities</t>
  </si>
  <si>
    <t xml:space="preserve">          On subordinated debts</t>
  </si>
  <si>
    <t xml:space="preserve">          On securities sold under REPOS</t>
  </si>
  <si>
    <t xml:space="preserve">          Other</t>
  </si>
  <si>
    <t>Losses on securities transactions and other financial institutions</t>
  </si>
  <si>
    <t xml:space="preserve">           Losses on treasury bills and other bills eligible for refinancing with Central Bank                  </t>
  </si>
  <si>
    <t xml:space="preserve">                     Losses on trading treasury bills  </t>
  </si>
  <si>
    <t xml:space="preserve">                     Losses on treasury bills available for sale</t>
  </si>
  <si>
    <t xml:space="preserve">                                      Losses on treasury bills available for sale</t>
  </si>
  <si>
    <t xml:space="preserve">                                      Amortisation of premiums of treasury bills available for sale</t>
  </si>
  <si>
    <t xml:space="preserve">                                      Expenses for depreciation of treasury bills available for sale</t>
  </si>
  <si>
    <t xml:space="preserve">                    Losses on treasury bills for investment</t>
  </si>
  <si>
    <t xml:space="preserve">                                      Losses on treasury bills for investment</t>
  </si>
  <si>
    <t xml:space="preserve">                                     Amortisation of premiums of treasury bills for investment</t>
  </si>
  <si>
    <t xml:space="preserve">                                      Expenses for depreciation of treasury bills for investment</t>
  </si>
  <si>
    <t xml:space="preserve">           Losses on operations with other securities</t>
  </si>
  <si>
    <t xml:space="preserve">                     Losses on other securities held for trading</t>
  </si>
  <si>
    <t xml:space="preserve">                     Losses on other securities available for sale</t>
  </si>
  <si>
    <t xml:space="preserve">                                      Losses on other securities available for sale</t>
  </si>
  <si>
    <t xml:space="preserve">                                      Amortisation of premiums of other securities available for sale</t>
  </si>
  <si>
    <t xml:space="preserve">                                      Expenses for depreciation for other securities available for sale</t>
  </si>
  <si>
    <t xml:space="preserve">                     Losses on other securities held for investment</t>
  </si>
  <si>
    <t xml:space="preserve">                                      Losses on other securites held for investment</t>
  </si>
  <si>
    <t xml:space="preserve">                                      Amortisation of premiums of other securities held for investment</t>
  </si>
  <si>
    <t xml:space="preserve">                                      Expenses for depreciation of other securities held for investment</t>
  </si>
  <si>
    <t xml:space="preserve">          Other expenses on financial operations</t>
  </si>
  <si>
    <t>Commission expenses</t>
  </si>
  <si>
    <t xml:space="preserve">          Commission expenses from treasury operations and interbank transactions</t>
  </si>
  <si>
    <t xml:space="preserve">          Commission expenses related to transactions with customers</t>
  </si>
  <si>
    <t xml:space="preserve">          Commission expenses on debts represented by securities</t>
  </si>
  <si>
    <t xml:space="preserve">          Commission expenses on subordinated debts</t>
  </si>
  <si>
    <t xml:space="preserve">          Commission expenses on securities sold under repurchase agreement</t>
  </si>
  <si>
    <t xml:space="preserve">          Commissions on banking services</t>
  </si>
  <si>
    <t xml:space="preserve">          Other commissions</t>
  </si>
  <si>
    <t>Expenses from leasing operations</t>
  </si>
  <si>
    <t>Other banking operating expenses</t>
  </si>
  <si>
    <t>Losses on FX operations</t>
  </si>
  <si>
    <t>Personnel costs</t>
  </si>
  <si>
    <t>Taxes other than income taxes</t>
  </si>
  <si>
    <t>External services expenses</t>
  </si>
  <si>
    <t>Amortization and provisions for depreciation of fixed assets</t>
  </si>
  <si>
    <t>Amortisation charges</t>
  </si>
  <si>
    <t>Provision charges for depreciation of fixed assets</t>
  </si>
  <si>
    <t>Losses on unrecoverable receivables and charges for provisions</t>
  </si>
  <si>
    <t>Charges for statistical provisions on standard and special mention loans</t>
  </si>
  <si>
    <t xml:space="preserve">          Standard</t>
  </si>
  <si>
    <t xml:space="preserve">          Special mention</t>
  </si>
  <si>
    <t>Charges for provisions on substandard, doubtful and lost loans</t>
  </si>
  <si>
    <t xml:space="preserve">          Substandard </t>
  </si>
  <si>
    <t xml:space="preserve">          Doubtful</t>
  </si>
  <si>
    <t xml:space="preserve">          Lost</t>
  </si>
  <si>
    <t>Charges for provisions on treasury bills and other securities eligible for refinancing with Central Bank</t>
  </si>
  <si>
    <t>Charges for provisions on securities other than treasury bills</t>
  </si>
  <si>
    <t>Charges for provisions on participating interest and affiliates securities</t>
  </si>
  <si>
    <t>Losses on unrecoverable receivables</t>
  </si>
  <si>
    <t>Other charges for provisions</t>
  </si>
  <si>
    <t xml:space="preserve">Extraordinary expenses </t>
  </si>
  <si>
    <t>Income tax</t>
  </si>
  <si>
    <t>Current year profit</t>
  </si>
  <si>
    <t xml:space="preserve">             Share of profit for minority interest*</t>
  </si>
  <si>
    <t>TOTAL EXPENSES</t>
  </si>
  <si>
    <t xml:space="preserve">* Share of current year profit belonging to minority shareholders </t>
  </si>
  <si>
    <t>BANKING OPERATION INCOME</t>
  </si>
  <si>
    <t>Interest income</t>
  </si>
  <si>
    <t xml:space="preserve">          From treasury operations and interbank transactions</t>
  </si>
  <si>
    <t xml:space="preserve">          From customer operations</t>
  </si>
  <si>
    <t xml:space="preserve">          On securities purchased under resale agreements</t>
  </si>
  <si>
    <t>Income from operations with securities and other financial operations</t>
  </si>
  <si>
    <t xml:space="preserve">          Income on treasury bills</t>
  </si>
  <si>
    <t xml:space="preserve">                 Income on treasury bills held for trading </t>
  </si>
  <si>
    <t xml:space="preserve">                 Income on treasury bills available for sale</t>
  </si>
  <si>
    <t xml:space="preserve">                           Gains on sale of treasury bills available for sale</t>
  </si>
  <si>
    <t xml:space="preserve">                           Interest income </t>
  </si>
  <si>
    <t xml:space="preserve">                           Amortisation of discounts of treasury bills available for sale</t>
  </si>
  <si>
    <t xml:space="preserve">                  Income on treasury bills held for investment</t>
  </si>
  <si>
    <t xml:space="preserve">                           Gains on sale of treasury bills held for investment</t>
  </si>
  <si>
    <t xml:space="preserve">                           Amortisation of discounts of treasury bills held for investment</t>
  </si>
  <si>
    <t xml:space="preserve">          Income from operations with other securities</t>
  </si>
  <si>
    <t xml:space="preserve">                   Income on other securities held for trading </t>
  </si>
  <si>
    <t xml:space="preserve">                   Income on other securities available for sale</t>
  </si>
  <si>
    <t xml:space="preserve">                            Gains on sale of other securities available for sale</t>
  </si>
  <si>
    <t xml:space="preserve">                            Interest income </t>
  </si>
  <si>
    <t xml:space="preserve">                            Dividends</t>
  </si>
  <si>
    <t xml:space="preserve">                            Amortisation of discount on other securities available for sale</t>
  </si>
  <si>
    <t xml:space="preserve">                   Income on other securities held for investment</t>
  </si>
  <si>
    <t xml:space="preserve">                             Gains on sale of other securities held for investment</t>
  </si>
  <si>
    <t xml:space="preserve">                             Interest income </t>
  </si>
  <si>
    <t xml:space="preserve">                             Dividends</t>
  </si>
  <si>
    <t xml:space="preserve">                             Amostisation of discount of other securities held for investment</t>
  </si>
  <si>
    <t xml:space="preserve">          On participating interest and affiliates</t>
  </si>
  <si>
    <t xml:space="preserve"> Commission income</t>
  </si>
  <si>
    <t xml:space="preserve">          From operations with customers</t>
  </si>
  <si>
    <t xml:space="preserve">          From debts represented by securities</t>
  </si>
  <si>
    <t xml:space="preserve">          From subordianted debts</t>
  </si>
  <si>
    <t xml:space="preserve">          From securities purchased under repurchase agreements</t>
  </si>
  <si>
    <t>Income from leasing operations</t>
  </si>
  <si>
    <t>Other banking operations income</t>
  </si>
  <si>
    <t>Profit on FX operations</t>
  </si>
  <si>
    <t>Reversals of provisions for depreciation of fixed assets</t>
  </si>
  <si>
    <t xml:space="preserve">Reversals of provisions for depreciation of receivables </t>
  </si>
  <si>
    <t>Statistical provisions on standard and special mention loans</t>
  </si>
  <si>
    <t xml:space="preserve">                    Standard</t>
  </si>
  <si>
    <t xml:space="preserve">                    Special mention</t>
  </si>
  <si>
    <t>Substandard, doubtful and lost loans</t>
  </si>
  <si>
    <t xml:space="preserve">                    Substandard</t>
  </si>
  <si>
    <t xml:space="preserve">                    Doubtful</t>
  </si>
  <si>
    <t xml:space="preserve">                    Lost</t>
  </si>
  <si>
    <t>Reversals of provisions on treasury bills and other securities eligible for refinancing with the Central Bank</t>
  </si>
  <si>
    <t>Reversals of provisions for securities other than treasury bills</t>
  </si>
  <si>
    <t>Reversals of provisions for participating interest and affiliates securities</t>
  </si>
  <si>
    <t>Other reversals of provisions</t>
  </si>
  <si>
    <t>Extraordinary income</t>
  </si>
  <si>
    <t>Repayment of loans already recorded as lost loans</t>
  </si>
  <si>
    <t>Income on repayment of lost loans by a third party</t>
  </si>
  <si>
    <t>Other extraordinary income</t>
  </si>
  <si>
    <t>Current year loss</t>
  </si>
  <si>
    <t xml:space="preserve">             Share of loss for minority interest*</t>
  </si>
  <si>
    <t>TOTAL INCOME</t>
  </si>
  <si>
    <t xml:space="preserve">* Share of current year loss belonging to minority shareholders </t>
  </si>
  <si>
    <t>Consolidated profit and loss by currency</t>
  </si>
  <si>
    <t>From this:</t>
  </si>
  <si>
    <t>USD</t>
  </si>
  <si>
    <t>EUR</t>
  </si>
  <si>
    <t>Expenses</t>
  </si>
  <si>
    <t>Income</t>
  </si>
  <si>
    <t xml:space="preserve">          Income on treasury bills held for trading </t>
  </si>
  <si>
    <t xml:space="preserve">          Interest income on treasury bills available for sale </t>
  </si>
  <si>
    <t xml:space="preserve">          Interest income on treasury bills held for investment</t>
  </si>
  <si>
    <t xml:space="preserve">          Income on other securities held for trading </t>
  </si>
  <si>
    <t xml:space="preserve">          Interest income on other securities available for sale</t>
  </si>
  <si>
    <t xml:space="preserve">          Interest income on other securities held for investment</t>
  </si>
  <si>
    <t xml:space="preserve">          Income on participating interest and affiliates</t>
  </si>
  <si>
    <t>Kons 22_1</t>
  </si>
  <si>
    <t>Kons 23</t>
  </si>
  <si>
    <t>Consolidated off balance sheet items</t>
  </si>
  <si>
    <t>OFF BALANCE SHEET ITEMS</t>
  </si>
  <si>
    <t>FINANCING COMMITMENTS</t>
  </si>
  <si>
    <t xml:space="preserve">     Commitments given</t>
  </si>
  <si>
    <t xml:space="preserve">          In favour of credit institutions</t>
  </si>
  <si>
    <t xml:space="preserve">          In favour of customers</t>
  </si>
  <si>
    <t xml:space="preserve">     Commitments received</t>
  </si>
  <si>
    <t xml:space="preserve">          Received from credit institutions</t>
  </si>
  <si>
    <t xml:space="preserve">          Received from customers</t>
  </si>
  <si>
    <t>GUARANTEES</t>
  </si>
  <si>
    <t xml:space="preserve">      Guarantees given</t>
  </si>
  <si>
    <t xml:space="preserve">     Guarantees received</t>
  </si>
  <si>
    <t>COMMITMENTS ON SECURITIES</t>
  </si>
  <si>
    <t xml:space="preserve">     Securities to be delivered</t>
  </si>
  <si>
    <t xml:space="preserve">     Securities to be received</t>
  </si>
  <si>
    <t xml:space="preserve">     Securities received as a guarantee for credit or a refinancing</t>
  </si>
  <si>
    <t xml:space="preserve">     Securities given as a guarantee for credit or refinancing</t>
  </si>
  <si>
    <t xml:space="preserve">     Securities borrowed</t>
  </si>
  <si>
    <t xml:space="preserve">     Securities lent</t>
  </si>
  <si>
    <t>FOREIGN CURRENCY TRANSACTIONS</t>
  </si>
  <si>
    <t xml:space="preserve">      Forward foreign currency purchased</t>
  </si>
  <si>
    <t xml:space="preserve">      Forward foreign currency sold</t>
  </si>
  <si>
    <t xml:space="preserve">      ALL receivable against sale of foreign currencies</t>
  </si>
  <si>
    <t xml:space="preserve">      ALL to be delivered against purchase of foreign currencies</t>
  </si>
  <si>
    <t xml:space="preserve">      Forward FX operations revaluation account</t>
  </si>
  <si>
    <t>OTHER COMMITMENTS</t>
  </si>
  <si>
    <t xml:space="preserve">      Doubtful commitments</t>
  </si>
  <si>
    <t xml:space="preserve">      Other</t>
  </si>
  <si>
    <t>COMMITMENTS ON FINANCIAL INSTRUMENTS</t>
  </si>
  <si>
    <t xml:space="preserve">       Received</t>
  </si>
  <si>
    <t xml:space="preserve">       Given</t>
  </si>
  <si>
    <t>Kons 30</t>
  </si>
  <si>
    <t>Consolidated regulatory capital</t>
  </si>
  <si>
    <t>CONSOLIDATED REGULATORY CAPITAL</t>
  </si>
  <si>
    <t>Rows</t>
  </si>
  <si>
    <t>Nr.</t>
  </si>
  <si>
    <t>Item</t>
  </si>
  <si>
    <t>Amount</t>
  </si>
  <si>
    <t>010</t>
  </si>
  <si>
    <t>REGULATORY CAPITAL</t>
  </si>
  <si>
    <t>015</t>
  </si>
  <si>
    <t>1.1</t>
  </si>
  <si>
    <t>TIER 1 CAPITAL</t>
  </si>
  <si>
    <t>020</t>
  </si>
  <si>
    <t>1.1.1</t>
  </si>
  <si>
    <t xml:space="preserve"> CORE TIER 1 CAPITAL</t>
  </si>
  <si>
    <t>030</t>
  </si>
  <si>
    <t>1.1.1.1</t>
  </si>
  <si>
    <t xml:space="preserve"> Capital instruments known as Core Tier 1 Capital</t>
  </si>
  <si>
    <t>040</t>
  </si>
  <si>
    <t>1.1.1.1.1</t>
  </si>
  <si>
    <t>050</t>
  </si>
  <si>
    <t>1.1.1.1.2</t>
  </si>
  <si>
    <t>Memorandum Items: Capital instruments that are not known</t>
  </si>
  <si>
    <t>060</t>
  </si>
  <si>
    <t>1.1.1.1.3</t>
  </si>
  <si>
    <t>070</t>
  </si>
  <si>
    <t>1.1.1.1.4</t>
  </si>
  <si>
    <t xml:space="preserve">(-) Own Core Tier 1 Capital instruments </t>
  </si>
  <si>
    <t>080</t>
  </si>
  <si>
    <t>1.1.1.1.4.1</t>
  </si>
  <si>
    <t>(-) Direct holdings Core Tier 1 Capital instruments</t>
  </si>
  <si>
    <t>090</t>
  </si>
  <si>
    <t>1.1.1.1.4.2</t>
  </si>
  <si>
    <t>(-) Indirect holdings Core Tier 1 Capital instruments</t>
  </si>
  <si>
    <t>091</t>
  </si>
  <si>
    <t>1.1.1.1.4.3</t>
  </si>
  <si>
    <t>(-) Synthetic holdings Core Tier 1 Capital instruments</t>
  </si>
  <si>
    <t>092</t>
  </si>
  <si>
    <t>1.1.1.1.5</t>
  </si>
  <si>
    <t>(-) Actual or contingent obligations to purchase own Core Tier 1 Capital instruments</t>
  </si>
  <si>
    <t>130</t>
  </si>
  <si>
    <t>1.1.1.2</t>
  </si>
  <si>
    <t>Retained earnings</t>
  </si>
  <si>
    <t>140</t>
  </si>
  <si>
    <t>1.1.1.2.1</t>
  </si>
  <si>
    <t>Retained earnings and loss carried forward from previous periods</t>
  </si>
  <si>
    <t>150</t>
  </si>
  <si>
    <t>1.1.1.2.2</t>
  </si>
  <si>
    <t>End of year profit</t>
  </si>
  <si>
    <t>160</t>
  </si>
  <si>
    <t>1.1.1.2.3</t>
  </si>
  <si>
    <t xml:space="preserve">  Reporting period profit</t>
  </si>
  <si>
    <t>200</t>
  </si>
  <si>
    <t>1.1.1.3</t>
  </si>
  <si>
    <t>Reserves (excluding revaluation reserves)</t>
  </si>
  <si>
    <t>1.1.1.4</t>
  </si>
  <si>
    <t>Credit revaluation difference</t>
  </si>
  <si>
    <t>250</t>
  </si>
  <si>
    <t>1.1.1.5</t>
  </si>
  <si>
    <t>CCT1 adjustments related to prudential filters</t>
  </si>
  <si>
    <t>260</t>
  </si>
  <si>
    <t>1.1.1.5.1</t>
  </si>
  <si>
    <t>(-) Capital increase arising from securitised assets</t>
  </si>
  <si>
    <t>270</t>
  </si>
  <si>
    <t>1.1.1.5.2</t>
  </si>
  <si>
    <t>Buffer reserves through cash flows.</t>
  </si>
  <si>
    <t>280</t>
  </si>
  <si>
    <t>1.1.1.5.3</t>
  </si>
  <si>
    <t>Cumulative gains and losses due to changes in own credit risk on fair valued liabilities, as a result of changes to the bank's own credit risk.</t>
  </si>
  <si>
    <t>285</t>
  </si>
  <si>
    <t>1.1.1.5.4</t>
  </si>
  <si>
    <t>Fair value gains and losses arising from the institution's own credit risk related to derivative liabilities.</t>
  </si>
  <si>
    <t>290</t>
  </si>
  <si>
    <t>1.1.1.5.5</t>
  </si>
  <si>
    <t>(-) Value adjustments due to the requirements for prudent valuation</t>
  </si>
  <si>
    <t>300</t>
  </si>
  <si>
    <t>1.1.1.6</t>
  </si>
  <si>
    <t>(-) Goodwill</t>
  </si>
  <si>
    <t>310</t>
  </si>
  <si>
    <t>1.1.1.6.1</t>
  </si>
  <si>
    <t>(-) Goodwill accounted for as intangible asset</t>
  </si>
  <si>
    <t>320</t>
  </si>
  <si>
    <t>1.1.1.6.2</t>
  </si>
  <si>
    <t>(-) Goodwill included in the valuation of significant investments</t>
  </si>
  <si>
    <t>330</t>
  </si>
  <si>
    <t>1.1.1.6.3</t>
  </si>
  <si>
    <t>Deferred tax liabilities associated to goodwill</t>
  </si>
  <si>
    <t>340</t>
  </si>
  <si>
    <t>1.1.1.7</t>
  </si>
  <si>
    <t>(-) Other intangible assets</t>
  </si>
  <si>
    <t>350</t>
  </si>
  <si>
    <t>1.1.1.7.1</t>
  </si>
  <si>
    <t>(-) Gross other intangible assets</t>
  </si>
  <si>
    <t>360</t>
  </si>
  <si>
    <t>1.1.1.7.2</t>
  </si>
  <si>
    <t>Deferred tax liabilities related to other intangible assets</t>
  </si>
  <si>
    <t>370</t>
  </si>
  <si>
    <t>1.1.1.8</t>
  </si>
  <si>
    <t>(-) Deferred tax assets that rely on future profitability and do not arise from temporary differences net of associated tax liabilities</t>
  </si>
  <si>
    <t>390</t>
  </si>
  <si>
    <t>1.1.1.9</t>
  </si>
  <si>
    <t>(-)Defined benefit pension fund assets</t>
  </si>
  <si>
    <t>400</t>
  </si>
  <si>
    <t>1.1.1.9.1</t>
  </si>
  <si>
    <t>(-)Defined benefit pension fund assets gross amount</t>
  </si>
  <si>
    <t>410</t>
  </si>
  <si>
    <t>1.1.1.9.2</t>
  </si>
  <si>
    <t>Deferred tax liabilities associated to defined benefit pension fund assets</t>
  </si>
  <si>
    <t>420</t>
  </si>
  <si>
    <t>1.1.1.9.3</t>
  </si>
  <si>
    <t>Defined benefit pension fund assets which the institution has an unrestricted ability to use</t>
  </si>
  <si>
    <t>430</t>
  </si>
  <si>
    <t>1.1.1.10</t>
  </si>
  <si>
    <t>(-) Reciprocal cross holdings in CET1 Capital</t>
  </si>
  <si>
    <t>440</t>
  </si>
  <si>
    <t>1.1.1.11</t>
  </si>
  <si>
    <t>(-) Excess of deduction from Additional Tier 1 Capital items over Core Tier 1 Capital</t>
  </si>
  <si>
    <t>450</t>
  </si>
  <si>
    <t>1.1.1.12</t>
  </si>
  <si>
    <t>(-) Qualifying holdings outside the financial sector which can (alternatively) be subject to a 1250% risk weight</t>
  </si>
  <si>
    <t>460</t>
  </si>
  <si>
    <t>1.1.1.13</t>
  </si>
  <si>
    <t>(-) Securitisation positions which can alternatively be subject to a 1250% risk weight</t>
  </si>
  <si>
    <t>470</t>
  </si>
  <si>
    <t>1.1.1.14</t>
  </si>
  <si>
    <t>(-) NonDVP (free delivery) transactions which can alternatively be subject to a 1250% risk weight</t>
  </si>
  <si>
    <t>480</t>
  </si>
  <si>
    <t>1.1.1.15</t>
  </si>
  <si>
    <t>(-) CT1 instruments of financial sector entities where the institution does not have a significant investment</t>
  </si>
  <si>
    <t>490</t>
  </si>
  <si>
    <t>1.1.1.16</t>
  </si>
  <si>
    <t>(-) Deductible deferred tax assets that rely on future profitability and arise from temporary differences</t>
  </si>
  <si>
    <t>500</t>
  </si>
  <si>
    <t>1.1.1.17</t>
  </si>
  <si>
    <t>(-) CT1 instruments of financial sector entities where the institution has a significant investment</t>
  </si>
  <si>
    <t>510</t>
  </si>
  <si>
    <t>1.1.1.18</t>
  </si>
  <si>
    <t>(-) Amount exceeding the 17.65% threshold</t>
  </si>
  <si>
    <t>520</t>
  </si>
  <si>
    <t>1.1.1.19</t>
  </si>
  <si>
    <t>530</t>
  </si>
  <si>
    <t>1.1.2</t>
  </si>
  <si>
    <t>ADDITIONAL TIER 1 CAPITAL</t>
  </si>
  <si>
    <t>540</t>
  </si>
  <si>
    <t>1.1.2.1</t>
  </si>
  <si>
    <t>Capital instruments known as Additional Tier 1 Capital</t>
  </si>
  <si>
    <t>550</t>
  </si>
  <si>
    <t>1.1.2.1.1</t>
  </si>
  <si>
    <t>Paid up capital instruments</t>
  </si>
  <si>
    <t>560</t>
  </si>
  <si>
    <t>1.1.2.1.2</t>
  </si>
  <si>
    <t>Memorandum item: Capital instruments not eligible</t>
  </si>
  <si>
    <t>570</t>
  </si>
  <si>
    <t>1.1.2.1.3</t>
  </si>
  <si>
    <t>Premiums of issues related to instruments</t>
  </si>
  <si>
    <t>580</t>
  </si>
  <si>
    <t>1.1.2.1.4</t>
  </si>
  <si>
    <t>(-) Own Additional Tier 1 Capital instruments</t>
  </si>
  <si>
    <t>590</t>
  </si>
  <si>
    <t>1.1.2.1.4.1</t>
  </si>
  <si>
    <t>(-) Direct holdings in Additional Tier 1 Capital instruments</t>
  </si>
  <si>
    <t>620</t>
  </si>
  <si>
    <t>1.1.2.1.4.2</t>
  </si>
  <si>
    <t>(-) Indirect holdings in Additional Tier 1 Capital instruments</t>
  </si>
  <si>
    <t>621</t>
  </si>
  <si>
    <t>1.1.2.1.4.3</t>
  </si>
  <si>
    <t>(-) Synthetic holdings in Additional Tier 1 Capital instruments</t>
  </si>
  <si>
    <t>622</t>
  </si>
  <si>
    <t>1.1.2.1.5</t>
  </si>
  <si>
    <t>(-) Actual or contingent obligations to purchase own instruments of Additional Tier 1 Capital.</t>
  </si>
  <si>
    <t>690</t>
  </si>
  <si>
    <t>1.1.2.2</t>
  </si>
  <si>
    <t>(-) Reciprocal cross holdings in Additional Tier 1 Capital (AT1)</t>
  </si>
  <si>
    <t>700</t>
  </si>
  <si>
    <t>1.1.2.3</t>
  </si>
  <si>
    <t>(-) AT1 instruments of financial sector entities where the institution does not have a significant investment</t>
  </si>
  <si>
    <t>710</t>
  </si>
  <si>
    <t>1.1.2.4</t>
  </si>
  <si>
    <t>(-) AT1 instruments of financial sector entities where the institution has a significant investment</t>
  </si>
  <si>
    <t>720</t>
  </si>
  <si>
    <t>1.1.2.5</t>
  </si>
  <si>
    <t>(-) Excess of deduction from tier 2 (T2) capital items which exceed Tier 2 Capital</t>
  </si>
  <si>
    <t>740</t>
  </si>
  <si>
    <t>1.1.2.6</t>
  </si>
  <si>
    <t>Excess of deduction from AT1 capital items over AT1 capital (deducted in the CET1)</t>
  </si>
  <si>
    <t>744</t>
  </si>
  <si>
    <t>1.1.2.7</t>
  </si>
  <si>
    <t xml:space="preserve">(-) Additional deductions of AT1 Capital </t>
  </si>
  <si>
    <t>748</t>
  </si>
  <si>
    <t>1.1.2.8</t>
  </si>
  <si>
    <t>Elements of additional tier 1 capital (AT1) or other deductions</t>
  </si>
  <si>
    <t>750</t>
  </si>
  <si>
    <t>1.2</t>
  </si>
  <si>
    <t>TIER 2 CAPITAL</t>
  </si>
  <si>
    <t>760</t>
  </si>
  <si>
    <t>1.2.1</t>
  </si>
  <si>
    <t>Capital instruments and subordinated loans eligible as T2 Capital</t>
  </si>
  <si>
    <t>770</t>
  </si>
  <si>
    <t>1.2.1.1</t>
  </si>
  <si>
    <t xml:space="preserve">Paid up capital instruments  and subordinated loans </t>
  </si>
  <si>
    <t>780</t>
  </si>
  <si>
    <t>1.2.1.2</t>
  </si>
  <si>
    <t>Memorandum Items: Capital instruments and subordinated loans not eligible</t>
  </si>
  <si>
    <t>790</t>
  </si>
  <si>
    <t>1.2.1.3</t>
  </si>
  <si>
    <t>800</t>
  </si>
  <si>
    <t>1.2.1.4</t>
  </si>
  <si>
    <t xml:space="preserve">(-) Own Tier 2 (T2) capital instruments </t>
  </si>
  <si>
    <t>810</t>
  </si>
  <si>
    <t>1.2.1.4.1</t>
  </si>
  <si>
    <t>(-) Direct holdings of Tier 2 (T2) capital instruments</t>
  </si>
  <si>
    <t>840</t>
  </si>
  <si>
    <t>1.2.1.4.2</t>
  </si>
  <si>
    <t>(-) Indirect holdings of Tier 2 (T2) capital instruments</t>
  </si>
  <si>
    <t>841</t>
  </si>
  <si>
    <t>1.2.1.4.3</t>
  </si>
  <si>
    <t>(-) Synthetic holdings of Tier 2 (T2) capital instruments</t>
  </si>
  <si>
    <t>842</t>
  </si>
  <si>
    <t>1.2.1.5</t>
  </si>
  <si>
    <t>(-) Actual or contingent obligation to purchase own Tier 2 (T2) Capital instruments</t>
  </si>
  <si>
    <t>920</t>
  </si>
  <si>
    <t>1.2.2</t>
  </si>
  <si>
    <t>Standard Method (SA) main credit risk adjustments</t>
  </si>
  <si>
    <t>930</t>
  </si>
  <si>
    <t>1.2.3</t>
  </si>
  <si>
    <t>(-) Cross (reciprocal) holdings in Tier 2 (T2) capital</t>
  </si>
  <si>
    <t>940</t>
  </si>
  <si>
    <t>1.2.4</t>
  </si>
  <si>
    <t>(-) Tier 2 (T2) capital instruments of financial sector entities where the bank does not have a significant investment</t>
  </si>
  <si>
    <t>950</t>
  </si>
  <si>
    <t>1.2.5</t>
  </si>
  <si>
    <t>(-) Tier 2 (T2) capital instruments of financial sector entities where the bank has a significant investment</t>
  </si>
  <si>
    <t>970</t>
  </si>
  <si>
    <t>1.2.6</t>
  </si>
  <si>
    <t xml:space="preserve">Excess of deduction from Tier 2 (T2) capital items which exceed Tier 2 Capital </t>
  </si>
  <si>
    <t>974</t>
  </si>
  <si>
    <t>1.2.7</t>
  </si>
  <si>
    <t xml:space="preserve">(-) Excess of deduction from Tier 2 (T2) capital  </t>
  </si>
  <si>
    <t>978</t>
  </si>
  <si>
    <t>1.2.8</t>
  </si>
  <si>
    <t>Components of Tier 2 (T2) capital or other deductions</t>
  </si>
  <si>
    <t xml:space="preserve">Explanatory note: “minority interest” - represents the amount of Core Tier I Capital (ordinary shares) belonging to a member of the banking group, attributable to a natural or legal person who is not subject to consolidation of the banking group </t>
  </si>
  <si>
    <t>Kons 30.1</t>
  </si>
  <si>
    <t>Consolidated memorandum items</t>
  </si>
  <si>
    <t>CONSOLIDATED MEMORANDUM ITEMS</t>
  </si>
  <si>
    <t>NR.</t>
  </si>
  <si>
    <t>Deferred tax assets and liabilities</t>
  </si>
  <si>
    <t xml:space="preserve">Total deferred tax assets </t>
  </si>
  <si>
    <t>Deferred tax assets which do not rely on future profitability.</t>
  </si>
  <si>
    <t>Deferred tax assets that rely on future profitability and do not arise from temporary differences</t>
  </si>
  <si>
    <t>1.3</t>
  </si>
  <si>
    <t>Deferred tax assets that rely on future profitability and arise from temporary differences</t>
  </si>
  <si>
    <t>Total deferred tax liabilities</t>
  </si>
  <si>
    <t>2.1</t>
  </si>
  <si>
    <t>Deferred tax liabilities, not deductible from deferred tax assets that rely on future profitability</t>
  </si>
  <si>
    <t>2.2</t>
  </si>
  <si>
    <t>Deferred tax liabilities, deductible from tax assets that rely on future profitability</t>
  </si>
  <si>
    <t>2.2.1</t>
  </si>
  <si>
    <t xml:space="preserve">Deductible deferred tax liabilities that are related to deferred tax assets that rely on future profitability and do not arise from temporary differences. </t>
  </si>
  <si>
    <t>2.2.2</t>
  </si>
  <si>
    <t xml:space="preserve">Deductible deferred tax liabilities that are related to deferred tax assets that rely on future profitability and arise from temporary differences. </t>
  </si>
  <si>
    <t>Thresholds for Common Equity Tier 1 deductions</t>
  </si>
  <si>
    <t>Threshold non deductible of holdings in financial sector entities where an institution does not have a significant investment</t>
  </si>
  <si>
    <t>10% Core Tier 1 Capital threshold</t>
  </si>
  <si>
    <t>17.65% Core Tier 1 Capital threshold</t>
  </si>
  <si>
    <t>Investments in the capital of financial sector entities where the institution does not have a significant investment</t>
  </si>
  <si>
    <t>Holdings of Core Tier 1 Capital of financial sector entities where the bank does not have a significant investment, net of short positions</t>
  </si>
  <si>
    <t>Direct holdings of Core Tier1 Capital of financial sector entities where the bank does not have a significant investment</t>
  </si>
  <si>
    <t>12.1.1</t>
  </si>
  <si>
    <t>Direct holdings (GROSS) of Core Tier1 Capital of financial sector entities where the bank does not have a significant investment</t>
  </si>
  <si>
    <t>12.1.2</t>
  </si>
  <si>
    <t xml:space="preserve">(-) Permitted offsetting short positions in relation to the direct gross holdings included above </t>
  </si>
  <si>
    <t>Indirect holdings of Core Tier1 Capital of financial sector entities where the bank does not have a significant investment</t>
  </si>
  <si>
    <t>12.2.1</t>
  </si>
  <si>
    <t>Indirect holdings (GROSS) of Core Tier1 Capital of financial sector entities where the bank does not have a significant investment</t>
  </si>
  <si>
    <t>12.2.2</t>
  </si>
  <si>
    <t xml:space="preserve">(-) Permitted offsetting short positions in relation to the indirect gross holdings included above </t>
  </si>
  <si>
    <t>Synthetic holdings of Core Tier1 Capital of financial sector entities where the bank does not have a significant investment</t>
  </si>
  <si>
    <t>12.3.1</t>
  </si>
  <si>
    <t>Synthetic holdings (GROSS) of Core Tier1 Capital of financial sector entities where the bank does not have a significant investment</t>
  </si>
  <si>
    <t>12.3.2</t>
  </si>
  <si>
    <t>(-) Permitted offsetting short positions in relation to the synthetic gross holdings included above</t>
  </si>
  <si>
    <t>Holdings of Additional Tier 1 Capital of financial sector entities where the bank does not have a significant investment, net of short positions</t>
  </si>
  <si>
    <t>13.1</t>
  </si>
  <si>
    <t>Direct holdings of Additional Tier 1 Capital of financial sector entities where the bank does not have a significant investment</t>
  </si>
  <si>
    <t>13.1.1</t>
  </si>
  <si>
    <t>Direct holdings (GROSS) of Additional Tier 1 Capital of financial sector entities where the bank does not have a significant investment</t>
  </si>
  <si>
    <t>13.1.2</t>
  </si>
  <si>
    <t>(-) Permitted offsetting short positions in relation to the direct (gross) holdings included above</t>
  </si>
  <si>
    <t>13.2</t>
  </si>
  <si>
    <t>Indirect holdings in Additional Tier 1 Capital of financial sector entities where the bank does not have a significant investment</t>
  </si>
  <si>
    <t>13.2.1</t>
  </si>
  <si>
    <t>Indirect holdings (GROSS) in Additional Tier 1 Capital of financial sector entities where the bank does not have a significant investment</t>
  </si>
  <si>
    <t>13.2.2</t>
  </si>
  <si>
    <t>(-) Permitted offsetting short positions in relation to the indirect (gross) holdings included above</t>
  </si>
  <si>
    <t>361</t>
  </si>
  <si>
    <t>13.3</t>
  </si>
  <si>
    <t>Synthetic holdings of Additional Tier 1 Capital of financial sector entities where the bank does not have a significant investment</t>
  </si>
  <si>
    <t>362</t>
  </si>
  <si>
    <t>13.3.1</t>
  </si>
  <si>
    <t>Synthetic holdings (GROSS) of Additional Tier 1 Capital of financial sector entities where the bank does not have a significant investment</t>
  </si>
  <si>
    <t>363</t>
  </si>
  <si>
    <t>13.3.2</t>
  </si>
  <si>
    <t>(-) Permitted offsetting in short positions in relation to the synthetic (gross) holdings included above</t>
  </si>
  <si>
    <t xml:space="preserve"> Holdings of Tier 2 Capital of financial sector entities where the bank does not have a significant investment, net of short positions  </t>
  </si>
  <si>
    <t>14.1</t>
  </si>
  <si>
    <t xml:space="preserve">Direct holdings of Tier 2 Capital of financial sector entities where the bank does not have a significant investment  </t>
  </si>
  <si>
    <t>14.1.1</t>
  </si>
  <si>
    <t>Direct holdings (Gross) of Tier 2 Capital of financial sector entities where the bank does not have a significant investment</t>
  </si>
  <si>
    <t>14.1.2</t>
  </si>
  <si>
    <t>14.2</t>
  </si>
  <si>
    <t>Indirect holdings in Tier 2 Capital of financial sector entities where the bank does not have a significant investment</t>
  </si>
  <si>
    <t>14.2.1</t>
  </si>
  <si>
    <t>Indirect holdings in (GROSS) Tier 2 Capital of financial sector entities where the bank does not have a significant investment</t>
  </si>
  <si>
    <t>14.2.2</t>
  </si>
  <si>
    <t>(-) Permitted offsetting short positions in relation to the indirect gross holdings included above</t>
  </si>
  <si>
    <t>431</t>
  </si>
  <si>
    <t>14.3</t>
  </si>
  <si>
    <t xml:space="preserve">  Synthetic holdings of Tier 2 Capital of financial sector entities where the bank does not have a significant investment</t>
  </si>
  <si>
    <t>432</t>
  </si>
  <si>
    <t>14.3.1</t>
  </si>
  <si>
    <t xml:space="preserve">  Synthetic holdings (GROSS) of Tier 2 Capital of financial sector entities where the bank does not have a significant investment</t>
  </si>
  <si>
    <t>433</t>
  </si>
  <si>
    <t>14.3.2</t>
  </si>
  <si>
    <t xml:space="preserve">Investments in the capital of financial sector entities where the institution has a significant investment   </t>
  </si>
  <si>
    <t>Holdings of Core Tier 1 Capital of financial sector entities where the bank has a significant investment</t>
  </si>
  <si>
    <t>15.1</t>
  </si>
  <si>
    <t xml:space="preserve">  Direct holdings of Core Tier 1 Capital of financial sector entities where the bank has a significant investment</t>
  </si>
  <si>
    <t>15.1.1</t>
  </si>
  <si>
    <t xml:space="preserve"> Direct holdings (Gross) of Core Tier 1 Capital of financial sector entities where the bank has a significant investment</t>
  </si>
  <si>
    <t>15.1.2</t>
  </si>
  <si>
    <t>15.2</t>
  </si>
  <si>
    <t>Indirect holdings of Core Tier1 Capital of financial sector entities where the bank has a significant investment</t>
  </si>
  <si>
    <t>15.2.1</t>
  </si>
  <si>
    <t>Indirect holdings (GROSS) of Core Tier1 Capital of financial sector entities where the bank has a significant investment</t>
  </si>
  <si>
    <t>15.2.2</t>
  </si>
  <si>
    <t>501</t>
  </si>
  <si>
    <t>15.3</t>
  </si>
  <si>
    <t>Synthetic holdings of Core Tier1 Capital of financial sector entities where the bank has a significant investment</t>
  </si>
  <si>
    <t>502</t>
  </si>
  <si>
    <t>15.3.1</t>
  </si>
  <si>
    <t>Synthetic holdings (GROSS) of Core Tier1 Capital of financial sector entities where the bank has a significant investment</t>
  </si>
  <si>
    <t>503</t>
  </si>
  <si>
    <t>15.3.2</t>
  </si>
  <si>
    <t>Holdings of Additional Tier 1 Capital of financial sector entities where the bank has a significant investment, net of short positions</t>
  </si>
  <si>
    <t>16.1</t>
  </si>
  <si>
    <t xml:space="preserve"> Direct holdings of Additional Tier 1 Capital of financial sector entities where the bank has a significant investment </t>
  </si>
  <si>
    <t>16.1.1</t>
  </si>
  <si>
    <t>Direct holdings (Gross) of Additional Tier 1 Capital of financial sector entities where the bank has a significant investment</t>
  </si>
  <si>
    <t>16.1.2</t>
  </si>
  <si>
    <t>16.2</t>
  </si>
  <si>
    <t xml:space="preserve">Indirect holdings in Additional Tier 1 Capital of financial sector entities where the bank has a significant investment </t>
  </si>
  <si>
    <t>16.2.1</t>
  </si>
  <si>
    <t>Indirect holdings (GROSS) in Additional Tier 1 Capital of financial sector entities where the bank has a significant investment</t>
  </si>
  <si>
    <t>16.2.2</t>
  </si>
  <si>
    <t>571</t>
  </si>
  <si>
    <t>16.3</t>
  </si>
  <si>
    <t>Synthetic holdings of Additional Tier 1 Capital of financial sector entities where the bank has a significant investment</t>
  </si>
  <si>
    <t>572</t>
  </si>
  <si>
    <t>16.3.1</t>
  </si>
  <si>
    <t xml:space="preserve">Synthetic holdings (GROSS) of Additional Tier 1 Capital of financial sector entities where the bank has a significant investment </t>
  </si>
  <si>
    <t>573</t>
  </si>
  <si>
    <t>16.3.2</t>
  </si>
  <si>
    <t xml:space="preserve">Holdings of Tier 2 Capital of financial sector entities where the bank has a significant investment, net of short positions  </t>
  </si>
  <si>
    <t>17.1</t>
  </si>
  <si>
    <t>Direct holdings of Tier 2 Capital of financial sector entities where the bank has a significant investment</t>
  </si>
  <si>
    <t>17.1.1</t>
  </si>
  <si>
    <t>Direct holdings (Gross) of Tier 2 Capital of financial sector entities where the bank has a significant investment</t>
  </si>
  <si>
    <t>17.1.2</t>
  </si>
  <si>
    <t>17.2</t>
  </si>
  <si>
    <t>Indirect holdings in Tier 2 Capital of financial sector entities where the bank has a significant investment</t>
  </si>
  <si>
    <t>17.2.1</t>
  </si>
  <si>
    <t>Indirect holdings in (GROSS) Tier 2 Capital of financial sector entities where the bank has a significant investment</t>
  </si>
  <si>
    <t>17.2.2</t>
  </si>
  <si>
    <t>641</t>
  </si>
  <si>
    <t>17.3</t>
  </si>
  <si>
    <t>Synthetic holdings of Tier 2 Capital of financial sector entities where the bank has a significant investment</t>
  </si>
  <si>
    <t>642</t>
  </si>
  <si>
    <t>17.3.1</t>
  </si>
  <si>
    <t>Synthetic holdings (GROSS) of Tier 2 Capital of financial sector entities where the bank has a significant investment</t>
  </si>
  <si>
    <t>643</t>
  </si>
  <si>
    <t>17.3.2</t>
  </si>
  <si>
    <t>Total risk exposure amounts of holdings not deducted from the corresponding capital category</t>
  </si>
  <si>
    <t>Risk weighted exposures of Core Tier 1 Capital holdings in financial sector entities which are not deducted from the bank's Core Tier 1 Capital</t>
  </si>
  <si>
    <t>Risk weighted exposures of Additional Tier 1 Capital holdings in financial sector entities which are not deducted from the bank's Additional Tier 1 Capital</t>
  </si>
  <si>
    <t>Risk weighted exposures of Tier 2 Capital holdings in financial sector entities which are not deducted from the bank's Tier 2 Capital</t>
  </si>
  <si>
    <t>Pillar II requirements</t>
  </si>
  <si>
    <t>Capital requirements for adoption of Pillar 2</t>
  </si>
  <si>
    <t>Kons 31_31.0_31.1_31.2_31.3_31.4_31.5_31.6</t>
  </si>
  <si>
    <t>Consolidated foreign currency position</t>
  </si>
  <si>
    <t>Spot position in foreign currency</t>
  </si>
  <si>
    <t>A.  A ssets</t>
  </si>
  <si>
    <t>GBP</t>
  </si>
  <si>
    <t>CHF</t>
  </si>
  <si>
    <t>CAD</t>
  </si>
  <si>
    <t>SEK</t>
  </si>
  <si>
    <t>AUD</t>
  </si>
  <si>
    <t>JPY</t>
  </si>
  <si>
    <t>DKK</t>
  </si>
  <si>
    <t>NOK</t>
  </si>
  <si>
    <t>TRY</t>
  </si>
  <si>
    <t>XAU</t>
  </si>
  <si>
    <t>CNY</t>
  </si>
  <si>
    <t>MCD</t>
  </si>
  <si>
    <t>Treasury bills and other bonds eligible for refinancing from Central Bank</t>
  </si>
  <si>
    <t>Current accounts in banks, credit institutions and other financial institutions</t>
  </si>
  <si>
    <t>Deposits in banks, credit institutions and other financial institutions</t>
  </si>
  <si>
    <t xml:space="preserve">               Demand Deposits</t>
  </si>
  <si>
    <t xml:space="preserve">               Time Deposits</t>
  </si>
  <si>
    <t>Loans to banks, credit institutions and other financial institutions</t>
  </si>
  <si>
    <t>Loans and prepayments:</t>
  </si>
  <si>
    <t xml:space="preserve">              Short term</t>
  </si>
  <si>
    <t xml:space="preserve">              Medium term</t>
  </si>
  <si>
    <t xml:space="preserve">              Long term</t>
  </si>
  <si>
    <t>minus the loan provisions</t>
  </si>
  <si>
    <t>Customers current accounts obligations</t>
  </si>
  <si>
    <t>Bonds and other securities with fixed incomes</t>
  </si>
  <si>
    <t>Bonds and other securities with variable incomes</t>
  </si>
  <si>
    <t xml:space="preserve">             In banks and financial institutions</t>
  </si>
  <si>
    <t xml:space="preserve">             In other institutions</t>
  </si>
  <si>
    <t>Intangible fixed assets (net) (minus amortization)</t>
  </si>
  <si>
    <t>Tangible fixed assets (net) (minus amortization)</t>
  </si>
  <si>
    <t>Other assets</t>
  </si>
  <si>
    <t>A</t>
  </si>
  <si>
    <t xml:space="preserve"> Total assets</t>
  </si>
  <si>
    <t>Foreign currency transactions - SPOT purchase of currency</t>
  </si>
  <si>
    <t>B</t>
  </si>
  <si>
    <t>Assets SPOT open position (Total assets and foreign currency transactions - SPOT purchase of currency)</t>
  </si>
  <si>
    <t>C</t>
  </si>
  <si>
    <t>Assets SPOT open position (in millions of ALL)</t>
  </si>
  <si>
    <t>B. Liabilities</t>
  </si>
  <si>
    <t>YEN</t>
  </si>
  <si>
    <t>Current accounts from banks, credit institutions and other financial institutions</t>
  </si>
  <si>
    <t>Demand</t>
  </si>
  <si>
    <t>Time deposits</t>
  </si>
  <si>
    <t>Borrowings from banks, credit institutions and other financial institutions</t>
  </si>
  <si>
    <t>Liabilities toward clients for current accounts and deposits</t>
  </si>
  <si>
    <t xml:space="preserve">              Deposits</t>
  </si>
  <si>
    <t>Liabilities toward the Albanian Government and public administration</t>
  </si>
  <si>
    <t>Liabilities from bonds and other securities</t>
  </si>
  <si>
    <t>Aid and public financing</t>
  </si>
  <si>
    <t>Specific reserve funds</t>
  </si>
  <si>
    <t>Shareholders equity</t>
  </si>
  <si>
    <t xml:space="preserve">               Paid in capital*</t>
  </si>
  <si>
    <t xml:space="preserve">               Share premiums</t>
  </si>
  <si>
    <t>Other liabilities</t>
  </si>
  <si>
    <t xml:space="preserve">Total of liabilities    </t>
  </si>
  <si>
    <t>Foreign currency transactions - SPOT sale of currency</t>
  </si>
  <si>
    <t>Liabilities SPOT open position (Total liabilities and foreign currency transactions - SPOT sale of currency)</t>
  </si>
  <si>
    <t>Liabilities SPOT open position  (in millions of ALL)</t>
  </si>
  <si>
    <t xml:space="preserve">* Paid in capital will include minority interests, if the later are denominated in foreign currency </t>
  </si>
  <si>
    <t>Foreign currency positions - Forward</t>
  </si>
  <si>
    <t>FORWARD OPEN POSITION IN FOREIGN CURRENCY</t>
  </si>
  <si>
    <t>C.  LONG OPEN POSITION</t>
  </si>
  <si>
    <t>Currency Transastions - forward  - long open  position</t>
  </si>
  <si>
    <t>Currency Transastions - future - long open  position</t>
  </si>
  <si>
    <t>Foreign currency transactions - principal under swap agreements (section included in the spot position)</t>
  </si>
  <si>
    <t>Guarantees as defined in Regulation</t>
  </si>
  <si>
    <t>Letters of credit as defined in Regulation</t>
  </si>
  <si>
    <t>Forward - Long Open Position</t>
  </si>
  <si>
    <t>Forward - Long Open Position (in millions of ALL)</t>
  </si>
  <si>
    <t xml:space="preserve">D. SHORT OPEN POSITION </t>
  </si>
  <si>
    <t>Currency Transastions - forward  - short open  position</t>
  </si>
  <si>
    <t>Currency Transastions - future - short open  position</t>
  </si>
  <si>
    <t>Forward - Short Open Position</t>
  </si>
  <si>
    <t>Forward - Short Open Position (in millions of ALL)</t>
  </si>
  <si>
    <t>Foreign currency positions - Options net</t>
  </si>
  <si>
    <t>NET OPEN POSITION OF OPTIONS</t>
  </si>
  <si>
    <t>Long CALL options</t>
  </si>
  <si>
    <t>Short PUT options</t>
  </si>
  <si>
    <t>Short CALL options</t>
  </si>
  <si>
    <t>Long PUT options</t>
  </si>
  <si>
    <t>Net open position of options (1+2) - (3+4)</t>
  </si>
  <si>
    <t>Net open position of options (in millions of ALL)</t>
  </si>
  <si>
    <t xml:space="preserve">Foreign currency positions - Off balance sheet items </t>
  </si>
  <si>
    <t xml:space="preserve">Off-balance sheet items (excluding the elements involved in SPOT, FORWARD and Option's positions ) </t>
  </si>
  <si>
    <t>F.  Assets</t>
  </si>
  <si>
    <t>Financial commitments given:</t>
  </si>
  <si>
    <t xml:space="preserve">               In favor of banks and other financial institutions</t>
  </si>
  <si>
    <t xml:space="preserve">               In favor of customers</t>
  </si>
  <si>
    <t>Guarantees given:</t>
  </si>
  <si>
    <t>Commitments on securities to be received</t>
  </si>
  <si>
    <t>Securities given as guarantee for credit or refinancing</t>
  </si>
  <si>
    <t>Borrowed securities</t>
  </si>
  <si>
    <t>Other commitments</t>
  </si>
  <si>
    <t>Commitments on given financial instruments</t>
  </si>
  <si>
    <t>Total assets off balance sheet items</t>
  </si>
  <si>
    <t>F</t>
  </si>
  <si>
    <t>Total assets off balance sheet items (in millions of ALL)</t>
  </si>
  <si>
    <t>D.  Liabilities</t>
  </si>
  <si>
    <t>Financial commitments received:</t>
  </si>
  <si>
    <t xml:space="preserve">               from banks and other financial institutions</t>
  </si>
  <si>
    <t xml:space="preserve">               from customers</t>
  </si>
  <si>
    <t>Guarantees received:</t>
  </si>
  <si>
    <t>Commitments on securities to be given:</t>
  </si>
  <si>
    <t>Securities received as a guarantee for credit or refinancing</t>
  </si>
  <si>
    <t>Lent securities</t>
  </si>
  <si>
    <t>Commitments on received financial instruments</t>
  </si>
  <si>
    <t>Total liabilities off balance sheet items</t>
  </si>
  <si>
    <t>G</t>
  </si>
  <si>
    <t>Total liabilities off balance sheet items (in millions of ALL)</t>
  </si>
  <si>
    <t>H</t>
  </si>
  <si>
    <t>Net off balance sheet items (in millions of ALL) (F-G)</t>
  </si>
  <si>
    <t>Net open foreign currency position</t>
  </si>
  <si>
    <t>FOREIGN CURRENCY OPEN POSITIONS</t>
  </si>
  <si>
    <t>Spot position</t>
  </si>
  <si>
    <t>Forward positions</t>
  </si>
  <si>
    <t>Net open foreign currency position (not including options)</t>
  </si>
  <si>
    <t>Options net open positions</t>
  </si>
  <si>
    <t>Net open foreign currency position (including options)</t>
  </si>
  <si>
    <t xml:space="preserve">Elements not included in the open foreign currency position </t>
  </si>
  <si>
    <t>Exchange rate</t>
  </si>
  <si>
    <t>ALL equivalent of net open position</t>
  </si>
  <si>
    <t xml:space="preserve">Net open position in ALL / regulatory capital </t>
  </si>
  <si>
    <t>Currency</t>
  </si>
  <si>
    <t>Assets</t>
  </si>
  <si>
    <t>Liabilities</t>
  </si>
  <si>
    <t>LONG position</t>
  </si>
  <si>
    <t>SHORT position</t>
  </si>
  <si>
    <t>(1)</t>
  </si>
  <si>
    <t>(6)= (2)-(3)+(4)-(5)</t>
  </si>
  <si>
    <t>(8)= (6)+(7)</t>
  </si>
  <si>
    <t>(12)=(11)/(15)*100</t>
  </si>
  <si>
    <t xml:space="preserve">Long - Total net foreign currency open position </t>
  </si>
  <si>
    <t xml:space="preserve">Short - Total net foreign currency open position </t>
  </si>
  <si>
    <t>Total net foreign currency open position  = (12) nqs (12) &gt; (13); ose (13) nqs (13) &gt; (12)</t>
  </si>
  <si>
    <t>Regulatory capital</t>
  </si>
  <si>
    <t>Total net foreign currency open position (in percentage of the regulatory capital) [(14) / (15)*100 = &lt; (30%)]</t>
  </si>
  <si>
    <t>Limit approved for each currency</t>
  </si>
  <si>
    <t>Limit approved for total currencies</t>
  </si>
  <si>
    <t>Net open foreign currency position including off balance sheet items</t>
  </si>
  <si>
    <t>Open foreign currency position in ALL equivalent</t>
  </si>
  <si>
    <t>Net off balance sheet items</t>
  </si>
  <si>
    <t xml:space="preserve"> Total open position including the other off balance sheet items</t>
  </si>
  <si>
    <t>Net open foreign currency position in ALL / regulatory capital</t>
  </si>
  <si>
    <t>(2)</t>
  </si>
  <si>
    <t>(3)</t>
  </si>
  <si>
    <t>(4) = '(2) + '(3)</t>
  </si>
  <si>
    <t>(5)=(4)/(7)*100</t>
  </si>
  <si>
    <t>Total net foreign currency open position  = (6) nqs (6) &gt; (7); ose (7) nqs (7) &gt; (6)</t>
  </si>
  <si>
    <t>Regulatory Capital</t>
  </si>
  <si>
    <t>Total net foreign currency open position (8) / Regulatory Capital (9) * 100</t>
  </si>
  <si>
    <t>Kons-CAR</t>
  </si>
  <si>
    <t xml:space="preserve">Consolidated Capital Adequacy Ratio </t>
  </si>
  <si>
    <t>CAR (%)</t>
  </si>
  <si>
    <t>TOTAL RISK WEIGHTED EXPOSURE</t>
  </si>
  <si>
    <t>CREDIT RISK</t>
  </si>
  <si>
    <t>1.</t>
  </si>
  <si>
    <t>Risk weighted exposure for credit, counterparty, and non-DVP settlement risk - Standardized Approach (SA)</t>
  </si>
  <si>
    <t>SA exposure classes excluding securitisation positions</t>
  </si>
  <si>
    <t>Claims or contingent claims on central governments or central banks;</t>
  </si>
  <si>
    <t>Claims or contingent claims on regional governments or local authorities;</t>
  </si>
  <si>
    <t>1.1.3</t>
  </si>
  <si>
    <t>1.1.4</t>
  </si>
  <si>
    <t>Claims or contingent claims on multilateral development banks;</t>
  </si>
  <si>
    <t>100</t>
  </si>
  <si>
    <t>1.1.5</t>
  </si>
  <si>
    <t>Claims or contingent claims on international organisations;</t>
  </si>
  <si>
    <t>110</t>
  </si>
  <si>
    <t>1.1.6</t>
  </si>
  <si>
    <t>Claims or contingent claims on institutions;</t>
  </si>
  <si>
    <t>120</t>
  </si>
  <si>
    <t>1.1.7</t>
  </si>
  <si>
    <t>Claims or contingent claims on corporates;</t>
  </si>
  <si>
    <t>1.1.8</t>
  </si>
  <si>
    <t>Retail claims or contingent retail claims;</t>
  </si>
  <si>
    <t>1.1.9</t>
  </si>
  <si>
    <t>Claims or contingent claims secured on real estate property;</t>
  </si>
  <si>
    <t>1.1.10</t>
  </si>
  <si>
    <t>Past due items;</t>
  </si>
  <si>
    <t>1.1.11</t>
  </si>
  <si>
    <t>Items belonging to regulatory high-risk categories;</t>
  </si>
  <si>
    <t>170</t>
  </si>
  <si>
    <t>1.1.12</t>
  </si>
  <si>
    <t>Claims in the form of covered bonds;</t>
  </si>
  <si>
    <t>180</t>
  </si>
  <si>
    <t>1.1.13</t>
  </si>
  <si>
    <t>Claims in the form of collective investment undertakings (‘CIU’);</t>
  </si>
  <si>
    <t>190</t>
  </si>
  <si>
    <t>1.1.14</t>
  </si>
  <si>
    <t>Other items;</t>
  </si>
  <si>
    <t>200*</t>
  </si>
  <si>
    <t>1.2*</t>
  </si>
  <si>
    <t>out of which: resecuritisations</t>
  </si>
  <si>
    <t>MARKET RISK</t>
  </si>
  <si>
    <t>210</t>
  </si>
  <si>
    <t>2.</t>
  </si>
  <si>
    <t>Risk weighted exposure for market risk</t>
  </si>
  <si>
    <t>220</t>
  </si>
  <si>
    <t>Risk weighted exposure for settlement risk</t>
  </si>
  <si>
    <t>230</t>
  </si>
  <si>
    <t>2.1.1</t>
  </si>
  <si>
    <t>Settlement risk in the banking book</t>
  </si>
  <si>
    <t>240</t>
  </si>
  <si>
    <t>2.1.2</t>
  </si>
  <si>
    <t>Settlement risk in the trading book</t>
  </si>
  <si>
    <t>Risk weighted exposure for position, foreign exchange and commodity risk (SA)</t>
  </si>
  <si>
    <t>Position risk of debt securities</t>
  </si>
  <si>
    <t>Position risk of equities</t>
  </si>
  <si>
    <t>2.2.3</t>
  </si>
  <si>
    <t>Foreign exchange risk</t>
  </si>
  <si>
    <t>2.2.4</t>
  </si>
  <si>
    <t>Commodity investment risk</t>
  </si>
  <si>
    <t>Risk weighted exposure for concentration risk in the trading book</t>
  </si>
  <si>
    <t>OPERATIONAL RISK</t>
  </si>
  <si>
    <t>3.</t>
  </si>
  <si>
    <t>Risk weighted exposure for operational risk</t>
  </si>
  <si>
    <t>3.1</t>
  </si>
  <si>
    <t>Basic Indicator Approach (BIA)</t>
  </si>
  <si>
    <t>3.2</t>
  </si>
  <si>
    <t>Standardised Approach / Alternative Standardised Approach</t>
  </si>
  <si>
    <t>Kons - Capital Ratios</t>
  </si>
  <si>
    <t>Required consolidated capital amounts and indicators</t>
  </si>
  <si>
    <t>Indicators</t>
  </si>
  <si>
    <t>Threshhold</t>
  </si>
  <si>
    <t>Amount/Value</t>
  </si>
  <si>
    <t xml:space="preserve">&gt; 1.000.000.000 </t>
  </si>
  <si>
    <t>Tier I capital</t>
  </si>
  <si>
    <t>Core tier I capital</t>
  </si>
  <si>
    <t>Risk weighted assets and off balance sheet items</t>
  </si>
  <si>
    <t>N/A</t>
  </si>
  <si>
    <t>Capital Adequacy Ratio (%)</t>
  </si>
  <si>
    <t>≥ 12%</t>
  </si>
  <si>
    <t>T1 ratio (%)</t>
  </si>
  <si>
    <t>CET 1 ratio (%)</t>
  </si>
  <si>
    <t>CR_SA REPETED</t>
  </si>
  <si>
    <t>Credit, counterparty, and non-DVP transactions settlement risk</t>
  </si>
  <si>
    <t>Nominated ECAI-s</t>
  </si>
  <si>
    <t>Original exposure pre conversion factors</t>
  </si>
  <si>
    <t>(-) Value adjustments and provisions associated with the original exposure</t>
  </si>
  <si>
    <t>Exposure net of value adjustments and provisions</t>
  </si>
  <si>
    <t>Credit risk mitigation techniques with substitution effects on the exposure</t>
  </si>
  <si>
    <t>Net exposure after CRM substitution effects pre conversion factors</t>
  </si>
  <si>
    <t>Credit risk mitigation techniques affecting the amount of the exposure: Funded credit protection. Financial Collateral Comprehensive Method</t>
  </si>
  <si>
    <t>Fully adjusted exposure value (E*)</t>
  </si>
  <si>
    <t>Exposure value</t>
  </si>
  <si>
    <t>Unfunded credit protection: adjusted values (Ga)</t>
  </si>
  <si>
    <t>Funded credit protection</t>
  </si>
  <si>
    <t>Substitution of the exposure due to CRM</t>
  </si>
  <si>
    <t>Volatility adjustment to the exposure</t>
  </si>
  <si>
    <t>(-) Financial Collateral: adjusted value (Cvam)</t>
  </si>
  <si>
    <t>(-) Total outflows</t>
  </si>
  <si>
    <t>Total inflows (+)</t>
  </si>
  <si>
    <t>OF WHICH: ARISING FROM COUNTERPARTY CREDIT RISK</t>
  </si>
  <si>
    <t>110=040-090+100</t>
  </si>
  <si>
    <t>150 = 110 + 120 - 130</t>
  </si>
  <si>
    <t>200=150-160-
0,8*170-0,5*180</t>
  </si>
  <si>
    <t>Total exposures</t>
  </si>
  <si>
    <t>011</t>
  </si>
  <si>
    <t>012</t>
  </si>
  <si>
    <t>013</t>
  </si>
  <si>
    <t>014</t>
  </si>
  <si>
    <t>Breakdown of total exposures by exposure type</t>
  </si>
  <si>
    <t>On balance sheet items subject to credit risk</t>
  </si>
  <si>
    <t>Off balance sheet items subject to credit risk</t>
  </si>
  <si>
    <t>Exposures/transactions subject to counterparty risk</t>
  </si>
  <si>
    <t>Securities Financing Transactions</t>
  </si>
  <si>
    <t>Derivatives and Long Settlement Transactions</t>
  </si>
  <si>
    <t>Breakdown of total exposures by risk weight</t>
  </si>
  <si>
    <t>Other risk weights</t>
  </si>
  <si>
    <t>Narrative descriptions</t>
  </si>
  <si>
    <t>Past due items</t>
  </si>
  <si>
    <t>Claims in the form of covered bonds</t>
  </si>
  <si>
    <t>Claims in the form of collective investment undertakings (‘CIU’)</t>
  </si>
  <si>
    <t>Other items</t>
  </si>
  <si>
    <t>Securitisation positions</t>
  </si>
  <si>
    <t>Securitisation type</t>
  </si>
  <si>
    <t>Total amount of securitized exposures originated</t>
  </si>
  <si>
    <t>(-) Value adjustments and provisions</t>
  </si>
  <si>
    <t xml:space="preserve">(-) Funded credit protection (Cva)
</t>
  </si>
  <si>
    <t xml:space="preserve"> (-) Total outflows</t>
  </si>
  <si>
    <t>Total inflows</t>
  </si>
  <si>
    <t>070=050-060</t>
  </si>
  <si>
    <t>Originator: Total exposures</t>
  </si>
  <si>
    <t>Investor: Total exposures</t>
  </si>
  <si>
    <t>Sponsor: Total exposures</t>
  </si>
  <si>
    <t>Kons-IndGrup1</t>
  </si>
  <si>
    <t>Overall large exposures</t>
  </si>
  <si>
    <t>Monetary unit</t>
  </si>
  <si>
    <t>Client name</t>
  </si>
  <si>
    <t>Client ID number</t>
  </si>
  <si>
    <t>Code of financial institutions (“FI”)</t>
  </si>
  <si>
    <t>Exposure before exemptions and credit risk mitigation (banking book)</t>
  </si>
  <si>
    <t>Exposure before expemtions and credit risk mitigation (trading book)</t>
  </si>
  <si>
    <t>Overall exposure before exemptions and credit risk mitigation 6 = 4+5</t>
  </si>
  <si>
    <t>Of which: exposure arising from substitution (banking and trading book)</t>
  </si>
  <si>
    <t>Percentage (%) of regulatory capital</t>
  </si>
  <si>
    <t>Unfunded credit protection</t>
  </si>
  <si>
    <t>Other exemptions</t>
  </si>
  <si>
    <t>Overall exposure after exemptions and credit risk mitigation 12= 6-(9+10+11)</t>
  </si>
  <si>
    <t>Control</t>
  </si>
  <si>
    <t xml:space="preserve">Total amount of large exposures </t>
  </si>
  <si>
    <t>tipi</t>
  </si>
  <si>
    <t>nr grupit</t>
  </si>
  <si>
    <t>Aida</t>
  </si>
  <si>
    <t>manj</t>
  </si>
  <si>
    <t>rud</t>
  </si>
  <si>
    <t>Kons-IndGrup2</t>
  </si>
  <si>
    <t>Exposures on the trading book</t>
  </si>
  <si>
    <t>Positions in financial instruments</t>
  </si>
  <si>
    <t>Positions in financial instruments in the case of a signed promise to purchase</t>
  </si>
  <si>
    <t>Counterparty credit risk exposure</t>
  </si>
  <si>
    <t>Exposure before exemptions and credit risk mitigation (trading book) 7 = 4+5+6</t>
  </si>
  <si>
    <t>Long</t>
  </si>
  <si>
    <t>Short</t>
  </si>
  <si>
    <t>NET</t>
  </si>
  <si>
    <t>Signed promise to purchase</t>
  </si>
  <si>
    <t>Transferred to a third person</t>
  </si>
  <si>
    <t>Difference</t>
  </si>
  <si>
    <t>Kons-IndGrup3</t>
  </si>
  <si>
    <t xml:space="preserve">Overall exposures to persons with special relationship </t>
  </si>
  <si>
    <t xml:space="preserve">Exposure before exemptions and credit risk mitigation </t>
  </si>
  <si>
    <t xml:space="preserve">Of which: exposure arising from loans </t>
  </si>
  <si>
    <t xml:space="preserve">Of which: exposure arising from substitution </t>
  </si>
  <si>
    <t xml:space="preserve">Overall exposure after exemptions and credit risk mitigation 11 =
 4-(8+9+10)
</t>
  </si>
  <si>
    <t>Total amount of exposures to persons with special relationship with the bank</t>
  </si>
  <si>
    <t>Kons-LargExp</t>
  </si>
  <si>
    <t>Compliance with regulatory requirements for large exposures</t>
  </si>
  <si>
    <t>Regulatory limit as % of regulatory capital</t>
  </si>
  <si>
    <t>Regulatory limit as absolute amount</t>
  </si>
  <si>
    <t>Comments</t>
  </si>
  <si>
    <t>Large exposure criteria</t>
  </si>
  <si>
    <t xml:space="preserve">Individual large exposure limit </t>
  </si>
  <si>
    <t xml:space="preserve">Overall large exposure limit </t>
  </si>
  <si>
    <t>Overlimit total exposure (amount (over the limit)</t>
  </si>
  <si>
    <t>Overlimit individual exposures (exposures that exceed the limit)</t>
  </si>
  <si>
    <t>Kons-PSR</t>
  </si>
  <si>
    <t xml:space="preserve">Compliance with regulatory requirements for exposures to persons with special relationship </t>
  </si>
  <si>
    <t xml:space="preserve">Max limit for exposures to persons with special relationship with the bank </t>
  </si>
  <si>
    <t xml:space="preserve">Max limit for exposures to parent bank or its affiliates  </t>
  </si>
  <si>
    <t>Max limit to overall exposures to persons with special relationship with the bank</t>
  </si>
  <si>
    <t>Overlimit total exposures (amount over limit)</t>
  </si>
  <si>
    <t>Kons - CommInvest</t>
  </si>
  <si>
    <t xml:space="preserve">Compliance with regulatory requirements for investments in commercial companies </t>
  </si>
  <si>
    <t>Max limit to investments in single commercial company</t>
  </si>
  <si>
    <t xml:space="preserve">Max limit to overall investments in commercial companies </t>
  </si>
  <si>
    <t>Investimi maksimal i lejuar në një shoqëri tregtare</t>
  </si>
  <si>
    <t>Commercial company name</t>
  </si>
  <si>
    <t>Amount of investment</t>
  </si>
  <si>
    <t>Capital of the commercial company</t>
  </si>
  <si>
    <t>% of regulatory capital</t>
  </si>
  <si>
    <t>Over the limits 2 and/or 3</t>
  </si>
  <si>
    <t>% of the commercial company capital</t>
  </si>
  <si>
    <t>Over the limit 4</t>
  </si>
  <si>
    <t xml:space="preserve">Comments </t>
  </si>
  <si>
    <t>Total investments to commercial companies</t>
  </si>
  <si>
    <t>ITBG</t>
  </si>
  <si>
    <t>Important transactions within banking group</t>
  </si>
  <si>
    <t xml:space="preserve">Explanatory note: Fill in the transactions in descending order (amounts from largest to smallest) </t>
  </si>
  <si>
    <t>Description of the transaction</t>
  </si>
  <si>
    <t>Vlera e transaksionit</t>
  </si>
  <si>
    <t>Total amount of transactions</t>
  </si>
  <si>
    <t xml:space="preserve">Total amount of 20 largest transactions </t>
  </si>
  <si>
    <t xml:space="preserve">Claims or contingent claims to public sector entities </t>
  </si>
  <si>
    <t>Exposures to supervised institutions and corporates with a short-term credit assessment</t>
  </si>
  <si>
    <t>Equity exposures</t>
  </si>
  <si>
    <t>Claims or contingent claims to supervised institutions and corporates with a short-term credit assessment</t>
  </si>
  <si>
    <t>Securitisation SEC-ERBA</t>
  </si>
  <si>
    <t>Claims or contingent claims to public sector entities;</t>
  </si>
  <si>
    <t>1.1.15</t>
  </si>
  <si>
    <t>1.1.16</t>
  </si>
  <si>
    <t>191</t>
  </si>
  <si>
    <t>192</t>
  </si>
  <si>
    <t>4</t>
  </si>
  <si>
    <t>4*</t>
  </si>
  <si>
    <t>Securitisation SEC-SA;</t>
  </si>
  <si>
    <t>205</t>
  </si>
  <si>
    <t>205*</t>
  </si>
  <si>
    <t xml:space="preserve">I </t>
  </si>
  <si>
    <t>II</t>
  </si>
  <si>
    <t>III</t>
  </si>
  <si>
    <t>Look-through approach</t>
  </si>
  <si>
    <t>Mandate-based approach</t>
  </si>
  <si>
    <t>"Fall-back" approach</t>
  </si>
  <si>
    <t>Risk weighted exposure amount, pre SME supporting factor</t>
  </si>
  <si>
    <t>Risk weighted exposure amount, after SME supporting factor</t>
  </si>
  <si>
    <t>of which: SME exposures</t>
  </si>
  <si>
    <t>of which: SME exposures treated with supporting factors</t>
  </si>
  <si>
    <t>Breakdown of the fully adjusted exposure value of off-balance sheet items by conversion factors</t>
  </si>
  <si>
    <t xml:space="preserve">Breakdown of total exposures by approach (CIU) </t>
  </si>
  <si>
    <t>(-) Non-refundable purchase price discount</t>
  </si>
  <si>
    <t xml:space="preserve">(-) Exposure value that is deducted from the regulatory capital </t>
  </si>
  <si>
    <t>Exposure value subject to risk weights</t>
  </si>
  <si>
    <t>200=180-190</t>
  </si>
  <si>
    <t>SEC-SA Approach</t>
  </si>
  <si>
    <t xml:space="preserve">Risk weight  =&lt; 20% </t>
  </si>
  <si>
    <t xml:space="preserve"> Risk weight  &gt;20% - 50% </t>
  </si>
  <si>
    <t>Risk weight            &gt; 50%  - 100%</t>
  </si>
  <si>
    <t>Risk weight          &gt; 100% - 1250%</t>
  </si>
  <si>
    <t>Risk weight 1250% (W unknown)</t>
  </si>
  <si>
    <t>Risk weight 1250% (Other)</t>
  </si>
  <si>
    <t>Risk-weighted exposure amount for other cases (risk weight 1250%)</t>
  </si>
  <si>
    <t>Of which: synthetic securitization</t>
  </si>
  <si>
    <t>Adjustments of the exposure amount when the bank does not meet the requirements provided for in sub-chapter III of chapter V of the regulation</t>
  </si>
  <si>
    <t>Risk-weighted exposure amount before applying the risk weight cap</t>
  </si>
  <si>
    <t>(-) Reductions due to risk weight cap</t>
  </si>
  <si>
    <t>(-) Reductions due to capital requirement cap</t>
  </si>
  <si>
    <t>Total risk-weighted exposure amount</t>
  </si>
  <si>
    <t xml:space="preserve">Memorandum items:
total risk-weighted exposure amount corresponding to outflows from securitizations to other exposure classes
</t>
  </si>
  <si>
    <t>Securitisation SEC_SA</t>
  </si>
  <si>
    <t>NO. OF THE FORM:</t>
  </si>
  <si>
    <t>Type of securitization:</t>
  </si>
  <si>
    <t>Nominated ECAI</t>
  </si>
  <si>
    <t xml:space="preserve">Synthetic Securitization: Credit protection to the securitized exposures </t>
  </si>
  <si>
    <t xml:space="preserve">(-) Value adjustments and provisions </t>
  </si>
  <si>
    <t xml:space="preserve">Net value of exposures (after value adjustments and provisions) </t>
  </si>
  <si>
    <t>Credit risk mitigation techniques (CRM) with substitution effect on the exposure</t>
  </si>
  <si>
    <t>Net exposure after substitution effect as a result of CRM, pre conversion factors</t>
  </si>
  <si>
    <t>(-) Specific credit risk adjustments on underlying exposures</t>
  </si>
  <si>
    <t xml:space="preserve">Exposure value </t>
  </si>
  <si>
    <t>Breakdown of exposures subject to risk weights, by risk weights</t>
  </si>
  <si>
    <t>Risk-weighted exposure amount</t>
  </si>
  <si>
    <t xml:space="preserve">Adjustments to the risk-weighted exposure amount due to maturity mismatches  
</t>
  </si>
  <si>
    <t xml:space="preserve"> (-) Total outflows </t>
  </si>
  <si>
    <t xml:space="preserve">The notional amount retained or repurchased of the credit protection </t>
  </si>
  <si>
    <t xml:space="preserve">Original exposure pre conversion factors </t>
  </si>
  <si>
    <t>(-) Unfunded Credit Protection: Adjusted Value (Ga)</t>
  </si>
  <si>
    <t>(-) Funded credit protection</t>
  </si>
  <si>
    <t xml:space="preserve">Substitution of exposures due to CRM </t>
  </si>
  <si>
    <t>of which: subject to a conversion factor of 0%</t>
  </si>
  <si>
    <t>Short-term credit quality steps (CQS)</t>
  </si>
  <si>
    <t>Long-term credit quality steps (CQS)</t>
  </si>
  <si>
    <t>Breakdown by the reason for applying the SEC-ERBA method</t>
  </si>
  <si>
    <t>CQS 1</t>
  </si>
  <si>
    <t>CQS 2</t>
  </si>
  <si>
    <t>CQS 3</t>
  </si>
  <si>
    <t>All other CQS</t>
  </si>
  <si>
    <t>CQS 4</t>
  </si>
  <si>
    <t>CQS 5</t>
  </si>
  <si>
    <t>CQS 6</t>
  </si>
  <si>
    <t>CQS 7</t>
  </si>
  <si>
    <t>CQS 8</t>
  </si>
  <si>
    <t>CQS 9</t>
  </si>
  <si>
    <t>CQS 10</t>
  </si>
  <si>
    <t>CQS 11</t>
  </si>
  <si>
    <t>CQS 12</t>
  </si>
  <si>
    <t>CQS 13</t>
  </si>
  <si>
    <t>CQS 14</t>
  </si>
  <si>
    <t>CQS 15</t>
  </si>
  <si>
    <t>CQS 16</t>
  </si>
  <si>
    <t>CQS 17</t>
  </si>
  <si>
    <t>Auto loans, auto leasing and equipment leasing</t>
  </si>
  <si>
    <t>The option of applying the SEC-ERBA method</t>
  </si>
  <si>
    <t xml:space="preserve">Positions according to article 109, paragraph 2, letter "a" of the regulation </t>
  </si>
  <si>
    <t xml:space="preserve">Positions according to article 109, paragraph 4 of the regulation </t>
  </si>
  <si>
    <t>Use of hierarchy of methods</t>
  </si>
  <si>
    <t xml:space="preserve">Adjusted value of unfunded credit protection (G*)                                      </t>
  </si>
  <si>
    <t xml:space="preserve">200=180-190 </t>
  </si>
  <si>
    <t>0100</t>
  </si>
  <si>
    <t>0110</t>
  </si>
  <si>
    <t>0120</t>
  </si>
  <si>
    <t>0130</t>
  </si>
  <si>
    <t>0140</t>
  </si>
  <si>
    <t>0150</t>
  </si>
  <si>
    <t>0160</t>
  </si>
  <si>
    <t>Breakdown of exposures subject to risk weights by risk classes: short-term</t>
  </si>
  <si>
    <t>0170</t>
  </si>
  <si>
    <t>0180</t>
  </si>
  <si>
    <t>0190</t>
  </si>
  <si>
    <t>0200</t>
  </si>
  <si>
    <t>All other CQS and unrated</t>
  </si>
  <si>
    <t>0210</t>
  </si>
  <si>
    <t>Breakdown of exposures subject to risk weights by risk classes: long-term</t>
  </si>
  <si>
    <t>0220</t>
  </si>
  <si>
    <t>0230</t>
  </si>
  <si>
    <t>0240</t>
  </si>
  <si>
    <t>0250</t>
  </si>
  <si>
    <t>0260</t>
  </si>
  <si>
    <t>0270</t>
  </si>
  <si>
    <t>0280</t>
  </si>
  <si>
    <t>0290</t>
  </si>
  <si>
    <t>0300</t>
  </si>
  <si>
    <t>0310</t>
  </si>
  <si>
    <t>0320</t>
  </si>
  <si>
    <t>0330</t>
  </si>
  <si>
    <t>0340</t>
  </si>
  <si>
    <t>0350</t>
  </si>
  <si>
    <t>0360</t>
  </si>
  <si>
    <t>0370</t>
  </si>
  <si>
    <t>0380</t>
  </si>
  <si>
    <t>0390</t>
  </si>
  <si>
    <t>Securitisation SEC_ERBA</t>
  </si>
  <si>
    <t>≥ 6.75%</t>
  </si>
  <si>
    <t>≥ 9%</t>
  </si>
  <si>
    <t>(-) Credit Derivatives</t>
  </si>
  <si>
    <t xml:space="preserve">(-) the adjusted amount of risk-weighted exposures resulting from the SME supporting factor </t>
  </si>
  <si>
    <t>Of which: with a credit assessment by a nominated ECAI</t>
  </si>
  <si>
    <t xml:space="preserve">Of which: with a credit assessment derived from central government  </t>
  </si>
  <si>
    <t>Claims or contingent claims to retail portofolios</t>
  </si>
  <si>
    <t>16</t>
  </si>
  <si>
    <t>17</t>
  </si>
  <si>
    <t xml:space="preserve">(-) Credit risk mitigation techniques affecting exposure value: funded credit protection, under the financial collateral comprehensive method adjusted value </t>
  </si>
  <si>
    <t>Risk-weighted exposure amount SEC-SA method</t>
  </si>
  <si>
    <t xml:space="preserve">(-)Specific credit risk adjustments on underlying exposures </t>
  </si>
  <si>
    <t xml:space="preserve">      Securitization positions </t>
  </si>
  <si>
    <t xml:space="preserve">      Re-securitization positions </t>
  </si>
  <si>
    <t xml:space="preserve">Securitization positions: Balance sheet items </t>
  </si>
  <si>
    <t xml:space="preserve">Securitization positions: Off-balance sheet items and derivatives </t>
  </si>
  <si>
    <t>Re-securitization positions</t>
  </si>
  <si>
    <t>Securitization positions: Off-balance sheet items and derivatives</t>
  </si>
  <si>
    <t xml:space="preserve">Sponsor: Total exposures </t>
  </si>
  <si>
    <t xml:space="preserve">      Securitization positions</t>
  </si>
  <si>
    <t>Securitization positions: Balance sheet items</t>
  </si>
  <si>
    <t>Of which: related to counterparty credit risk</t>
  </si>
  <si>
    <t>(-) Guarantees</t>
  </si>
  <si>
    <t>(-) Financial collateral: Simple Method</t>
  </si>
  <si>
    <t>(-) Other funded credit protection</t>
  </si>
  <si>
    <t>of which: 
(-) Volatility and maturity adjustments</t>
  </si>
  <si>
    <t>Claims or contingent claims to regional governments or local authorities</t>
  </si>
  <si>
    <t>Claims or contingent claims to multilateral development banks</t>
  </si>
  <si>
    <t>Claims or contingent claims to international organisations</t>
  </si>
  <si>
    <t>Claims or contingent claims to supervised institutions</t>
  </si>
  <si>
    <t>Claims or contingent claims to corporates</t>
  </si>
  <si>
    <t>Claims or contingent claims secured by real estate property</t>
  </si>
  <si>
    <t>Exposures to high-risk categories</t>
  </si>
  <si>
    <r>
      <t xml:space="preserve">Claims or contingent claims </t>
    </r>
    <r>
      <rPr>
        <sz val="11"/>
        <color rgb="FF00B0F0"/>
        <rFont val="Calibri"/>
        <family val="2"/>
        <scheme val="minor"/>
      </rPr>
      <t>to</t>
    </r>
    <r>
      <rPr>
        <sz val="11"/>
        <rFont val="Calibri"/>
        <family val="2"/>
        <scheme val="minor"/>
      </rPr>
      <t xml:space="preserve"> central governments or central banks</t>
    </r>
  </si>
  <si>
    <r>
      <t>Of which: related to counterparty</t>
    </r>
    <r>
      <rPr>
        <sz val="9"/>
        <color rgb="FF00B0F0"/>
        <rFont val="Calibri"/>
        <family val="2"/>
        <scheme val="minor"/>
      </rPr>
      <t xml:space="preserve"> credit</t>
    </r>
    <r>
      <rPr>
        <sz val="9"/>
        <rFont val="Calibri"/>
        <family val="2"/>
        <scheme val="minor"/>
      </rPr>
      <t xml:space="preserve"> risk</t>
    </r>
  </si>
  <si>
    <r>
      <rPr>
        <sz val="9"/>
        <color rgb="FF00B0F0"/>
        <rFont val="Calibri"/>
        <family val="2"/>
        <scheme val="minor"/>
      </rPr>
      <t>(-)</t>
    </r>
    <r>
      <rPr>
        <sz val="9"/>
        <rFont val="Calibri"/>
        <family val="2"/>
        <scheme val="minor"/>
      </rPr>
      <t xml:space="preserve"> Guarantees</t>
    </r>
  </si>
  <si>
    <r>
      <rPr>
        <sz val="9"/>
        <color rgb="FF00B0F0"/>
        <rFont val="Calibri"/>
        <family val="2"/>
        <scheme val="minor"/>
      </rPr>
      <t>(-)</t>
    </r>
    <r>
      <rPr>
        <sz val="9"/>
        <rFont val="Calibri"/>
        <family val="2"/>
        <scheme val="minor"/>
      </rPr>
      <t xml:space="preserve"> Financial collateral: Simple Method</t>
    </r>
  </si>
  <si>
    <r>
      <rPr>
        <sz val="9"/>
        <color rgb="FF00B0F0"/>
        <rFont val="Calibri"/>
        <family val="2"/>
        <scheme val="minor"/>
      </rPr>
      <t>(-)</t>
    </r>
    <r>
      <rPr>
        <sz val="9"/>
        <rFont val="Calibri"/>
        <family val="2"/>
        <scheme val="minor"/>
      </rPr>
      <t xml:space="preserve"> Other funded credit protection</t>
    </r>
  </si>
  <si>
    <r>
      <rPr>
        <sz val="9"/>
        <color rgb="FF00B0F0"/>
        <rFont val="Calibri"/>
        <family val="2"/>
        <scheme val="minor"/>
      </rPr>
      <t>(-)</t>
    </r>
    <r>
      <rPr>
        <sz val="9"/>
        <rFont val="Calibri"/>
        <family val="2"/>
        <scheme val="minor"/>
      </rPr>
      <t xml:space="preserve"> Total outflows</t>
    </r>
  </si>
  <si>
    <r>
      <rPr>
        <sz val="9"/>
        <color rgb="FF00B0F0"/>
        <rFont val="Calibri"/>
        <family val="2"/>
        <scheme val="minor"/>
      </rPr>
      <t>of which: 
(-)</t>
    </r>
    <r>
      <rPr>
        <sz val="9"/>
        <rFont val="Calibri"/>
        <family val="2"/>
        <scheme val="minor"/>
      </rPr>
      <t xml:space="preserve"> Volatility and maturity adjustments</t>
    </r>
  </si>
  <si>
    <r>
      <rPr>
        <sz val="9"/>
        <color rgb="FF00B0F0"/>
        <rFont val="Calibri"/>
        <family val="2"/>
        <scheme val="minor"/>
      </rPr>
      <t>Securitization positions: Off-balance sheet items and derivatives</t>
    </r>
    <r>
      <rPr>
        <sz val="9"/>
        <color indexed="8"/>
        <rFont val="Calibri"/>
        <family val="2"/>
        <scheme val="minor"/>
      </rPr>
      <t xml:space="preserve"> </t>
    </r>
  </si>
  <si>
    <t>Kons 20_21</t>
  </si>
  <si>
    <t>Kons 22.1</t>
  </si>
  <si>
    <t>Kons31</t>
  </si>
  <si>
    <t>Kons-RMK</t>
  </si>
  <si>
    <t>Kons - TreguesKapitali</t>
  </si>
  <si>
    <t>Kons_CR_SA_(1)</t>
  </si>
  <si>
    <t>Kons_CR_SA_(2)</t>
  </si>
  <si>
    <t>Kons_CR_SA_(3)</t>
  </si>
  <si>
    <t>Kons_CR_SA_(4)</t>
  </si>
  <si>
    <t>Kons_CR_SA_(5)</t>
  </si>
  <si>
    <t>Kons_CR_SA_(6)</t>
  </si>
  <si>
    <t>Kons_CR_SA_(7)</t>
  </si>
  <si>
    <t>Kons_CR_SA_(8)</t>
  </si>
  <si>
    <t>Kons_CR_SA_(9)</t>
  </si>
  <si>
    <t>Kons_CR_SA_(10)</t>
  </si>
  <si>
    <t>Kons_CR_SA_(11)</t>
  </si>
  <si>
    <t>Kons_CR_SA_(12)</t>
  </si>
  <si>
    <t>Kons_CR_SA_(13)</t>
  </si>
  <si>
    <t>Kons_CR_SA_(14)</t>
  </si>
  <si>
    <t>Kons_CR_SA_(15)</t>
  </si>
  <si>
    <t>Kons_CR_SA_(16)</t>
  </si>
  <si>
    <t>Kons_CR_SA_(17)</t>
  </si>
  <si>
    <t>Kons-Sec_SA</t>
  </si>
  <si>
    <t>Kons_CR_SEC_ERBA</t>
  </si>
  <si>
    <t>Kons-EkspMadh</t>
  </si>
  <si>
    <t>Kons-PMV</t>
  </si>
  <si>
    <t>Kons - InvestTregtar</t>
  </si>
  <si>
    <t>TRBG</t>
  </si>
  <si>
    <t>F1</t>
  </si>
  <si>
    <t>F2</t>
  </si>
  <si>
    <t>F3</t>
  </si>
  <si>
    <t>F4</t>
  </si>
  <si>
    <t>F5</t>
  </si>
  <si>
    <t>F6</t>
  </si>
  <si>
    <t xml:space="preserve">F1  </t>
  </si>
  <si>
    <t xml:space="preserve">F2 </t>
  </si>
  <si>
    <t xml:space="preserve">F3 </t>
  </si>
  <si>
    <t>F1 LCR TOTAL</t>
  </si>
  <si>
    <t>F1 LCR - CORE FCY</t>
  </si>
  <si>
    <t>F1 LCR - ALL</t>
  </si>
  <si>
    <t>F1 LCR - EUR</t>
  </si>
  <si>
    <t>F1 LCR - USD</t>
  </si>
  <si>
    <t>F2 LCR TOTAL</t>
  </si>
  <si>
    <t>F2 LCR - CORE FCY</t>
  </si>
  <si>
    <t>F2 LCR - ALL</t>
  </si>
  <si>
    <t>F2 LCR - EUR</t>
  </si>
  <si>
    <t>F2 LCR - USD</t>
  </si>
  <si>
    <t>F3 LCR TOTAL</t>
  </si>
  <si>
    <t>F3 LCR - CORE FCY</t>
  </si>
  <si>
    <t>F3 LCR - ALL</t>
  </si>
  <si>
    <t>F3 LCR - EUR</t>
  </si>
  <si>
    <t>F3 LCR - USD</t>
  </si>
  <si>
    <t>F4 LCR TOTAL</t>
  </si>
  <si>
    <t>F4 LCR - CORE FCY</t>
  </si>
  <si>
    <t>F4 LCR - ALL</t>
  </si>
  <si>
    <t>F4 LCR - EUR</t>
  </si>
  <si>
    <t>F4 LCR - USD</t>
  </si>
  <si>
    <t>F5 LCR TOTAL</t>
  </si>
  <si>
    <t>F5 LCR - CORE FCY</t>
  </si>
  <si>
    <t>F5 LCR - ALL</t>
  </si>
  <si>
    <t>F5 LCR - EUR</t>
  </si>
  <si>
    <t>F5 LCR - USD</t>
  </si>
  <si>
    <t>F1_TOT</t>
  </si>
  <si>
    <t>F1_ALL</t>
  </si>
  <si>
    <t>F1_EUR</t>
  </si>
  <si>
    <t>F1_USD</t>
  </si>
  <si>
    <t>F1_FC</t>
  </si>
  <si>
    <t>F2_TOT</t>
  </si>
  <si>
    <t>F2_ALL</t>
  </si>
  <si>
    <t>F2_EUR</t>
  </si>
  <si>
    <t>F2_USD</t>
  </si>
  <si>
    <t>F2_FC</t>
  </si>
  <si>
    <t>F3_TOT</t>
  </si>
  <si>
    <t>F3_ALL</t>
  </si>
  <si>
    <t>F3_EUR</t>
  </si>
  <si>
    <t>F3_USD</t>
  </si>
  <si>
    <t>F3_FC</t>
  </si>
  <si>
    <t>F4_TOT</t>
  </si>
  <si>
    <t>F4_ALL</t>
  </si>
  <si>
    <t>F4_EUR</t>
  </si>
  <si>
    <t>F4_USD</t>
  </si>
  <si>
    <t>F4_FC</t>
  </si>
  <si>
    <t>F5_TOT</t>
  </si>
  <si>
    <t>F5_ALL</t>
  </si>
  <si>
    <t>F5_EUR</t>
  </si>
  <si>
    <t>F5_USD</t>
  </si>
  <si>
    <t>F5_FC</t>
  </si>
  <si>
    <t>Kons_Shlyerje</t>
  </si>
  <si>
    <t>Kons_MKR_SA_TDI_(17)</t>
  </si>
  <si>
    <t>Kons_MKR_SA_TDI_(18)</t>
  </si>
  <si>
    <t>Kons_MKR_SA_TDI_(19)</t>
  </si>
  <si>
    <t>Kons_MKR_SA_TDI_(20)</t>
  </si>
  <si>
    <t>Kons_MKR_SA_TDI_(total)</t>
  </si>
  <si>
    <t>Kons_MKR_SA_EQU</t>
  </si>
  <si>
    <t>Kons_MKR_SA_FX</t>
  </si>
  <si>
    <t>Kons_MKR_SA_COM</t>
  </si>
  <si>
    <t>Kons-Operacional</t>
  </si>
  <si>
    <t>Claims or contingent claims to central governments or central banks</t>
  </si>
  <si>
    <t>Consolidated Supervision</t>
  </si>
  <si>
    <t>Template No.</t>
  </si>
  <si>
    <t>TEMPLATE NAME:</t>
  </si>
  <si>
    <t>Consolidated-Key metrics for MREL</t>
  </si>
  <si>
    <t>FREQUENCY:</t>
  </si>
  <si>
    <t>Row</t>
  </si>
  <si>
    <t>Category</t>
  </si>
  <si>
    <t>Value in ALL</t>
  </si>
  <si>
    <t>Value in Foreign Currency</t>
  </si>
  <si>
    <t>Total in ALL</t>
  </si>
  <si>
    <t xml:space="preserve"> Total risk exposure amount</t>
  </si>
  <si>
    <t xml:space="preserve"> Total of liabilities and regulatory capital (Total exposure measure - TEM)</t>
  </si>
  <si>
    <t>2/1</t>
  </si>
  <si>
    <t>Of which: derivatives</t>
  </si>
  <si>
    <t xml:space="preserve"> Own funds (regulatory capital) and eligible liabilities</t>
  </si>
  <si>
    <t xml:space="preserve">3/1 </t>
  </si>
  <si>
    <t>Of which: own funds (regulatory capital) and subordinated liabilities</t>
  </si>
  <si>
    <t xml:space="preserve">3/2 </t>
  </si>
  <si>
    <t>Of which: governed by foreign country law</t>
  </si>
  <si>
    <t xml:space="preserve">3/3 </t>
  </si>
  <si>
    <t xml:space="preserve">Of which: containing a write down and conversion clause pursuant to Article 42 of Law no.133/2016. </t>
  </si>
  <si>
    <t xml:space="preserve">4 </t>
  </si>
  <si>
    <t>Other bailinable liabilities</t>
  </si>
  <si>
    <t xml:space="preserve">4/1 </t>
  </si>
  <si>
    <t xml:space="preserve">4/11 </t>
  </si>
  <si>
    <t>residual maturity of &lt; 1 year</t>
  </si>
  <si>
    <t xml:space="preserve">4/12 </t>
  </si>
  <si>
    <t>residual maturity of &gt;= 1 year &lt; 2 years</t>
  </si>
  <si>
    <t xml:space="preserve">4/13 </t>
  </si>
  <si>
    <t>residual maturity &gt;= 2 years</t>
  </si>
  <si>
    <t xml:space="preserve">4/2 </t>
  </si>
  <si>
    <t xml:space="preserve">4/21 </t>
  </si>
  <si>
    <t xml:space="preserve">4/22 </t>
  </si>
  <si>
    <t xml:space="preserve">4/23 </t>
  </si>
  <si>
    <t xml:space="preserve">4/3 </t>
  </si>
  <si>
    <t xml:space="preserve">4/31 </t>
  </si>
  <si>
    <t xml:space="preserve">4/32 </t>
  </si>
  <si>
    <t xml:space="preserve">4/33 </t>
  </si>
  <si>
    <t xml:space="preserve">5 </t>
  </si>
  <si>
    <t xml:space="preserve">Own funds (regulatory capital) and eligible liabilities as a percentage of the total risk exposure amount </t>
  </si>
  <si>
    <t xml:space="preserve">5/1 </t>
  </si>
  <si>
    <t xml:space="preserve">6 </t>
  </si>
  <si>
    <t>Own funds (regulatory capital) and eligible liabilities as a percentage of the total exposure measure -TEM</t>
  </si>
  <si>
    <t xml:space="preserve">6/1 </t>
  </si>
  <si>
    <t>Regulatory requirements</t>
  </si>
  <si>
    <t xml:space="preserve">7 </t>
  </si>
  <si>
    <t>"Minimum requirement for own funds (regulatory capital) and eligible liabilities"</t>
  </si>
  <si>
    <t xml:space="preserve">8 </t>
  </si>
  <si>
    <t>"Minimum requirement for own funds (regulatory capital) and eligible liabilities as a percentage of the total risk exposure amount"</t>
  </si>
  <si>
    <t xml:space="preserve">8/1 </t>
  </si>
  <si>
    <t xml:space="preserve">9 </t>
  </si>
  <si>
    <t>"Minimum requirement for own funds (regulatory capital) and eligible liabilities as a percentage of the total exposure measure"</t>
  </si>
  <si>
    <t xml:space="preserve">9/1 </t>
  </si>
  <si>
    <t>Consolidated-Structure of eligible liabilities</t>
  </si>
  <si>
    <t>Monetary Units</t>
  </si>
  <si>
    <t>1</t>
  </si>
  <si>
    <t xml:space="preserve"> Eligible liabilities</t>
  </si>
  <si>
    <t xml:space="preserve">2 </t>
  </si>
  <si>
    <t>Uninsurable deposits with residual maturity of &gt; 1 year</t>
  </si>
  <si>
    <t xml:space="preserve"> of which: residual maturity of  &gt;= 1 year &lt; 2 years</t>
  </si>
  <si>
    <t>2/2</t>
  </si>
  <si>
    <t xml:space="preserve"> of which: residual maturity of &gt;= 2 years</t>
  </si>
  <si>
    <t>3</t>
  </si>
  <si>
    <t xml:space="preserve"> Uncollateralised secured liabilities</t>
  </si>
  <si>
    <t>3/1</t>
  </si>
  <si>
    <t>3/2</t>
  </si>
  <si>
    <t xml:space="preserve"> Structured notes</t>
  </si>
  <si>
    <t>4/1</t>
  </si>
  <si>
    <t>4/2</t>
  </si>
  <si>
    <t>5</t>
  </si>
  <si>
    <t xml:space="preserve"> Senior unsecured liabilities</t>
  </si>
  <si>
    <t>5/1</t>
  </si>
  <si>
    <t>5/2</t>
  </si>
  <si>
    <t>6</t>
  </si>
  <si>
    <t xml:space="preserve"> Senior non-preferred liabilities</t>
  </si>
  <si>
    <t>6/1</t>
  </si>
  <si>
    <t xml:space="preserve"> of which : residual maturity of  &gt;= 1 year &lt; 2 years</t>
  </si>
  <si>
    <t>6/2</t>
  </si>
  <si>
    <t xml:space="preserve"> of which : residual maturity of &gt;= 2 years</t>
  </si>
  <si>
    <t>7</t>
  </si>
  <si>
    <t xml:space="preserve"> Subordinated liabilities (not recognised as own funds)</t>
  </si>
  <si>
    <t>7/1</t>
  </si>
  <si>
    <t>7/2</t>
  </si>
  <si>
    <t>8</t>
  </si>
  <si>
    <t xml:space="preserve"> Other MREL eligible liabilities</t>
  </si>
  <si>
    <t>8/1</t>
  </si>
  <si>
    <t>8/2</t>
  </si>
  <si>
    <t>Consolidated-MREL Capacity and Composition</t>
  </si>
  <si>
    <t xml:space="preserve"> Minimum requirement for own funds (regulatory capital) and eligible liabilities (pursuant to Article 32, point 2 of the Law 133/2016 (%))</t>
  </si>
  <si>
    <t>2</t>
  </si>
  <si>
    <t xml:space="preserve"> Own Funds (regulatory capital)</t>
  </si>
  <si>
    <t xml:space="preserve"> Common equity Tier 1 capital</t>
  </si>
  <si>
    <t xml:space="preserve"> Additional Tier 1 capital</t>
  </si>
  <si>
    <t>2/3</t>
  </si>
  <si>
    <t xml:space="preserve"> T2 capital</t>
  </si>
  <si>
    <t xml:space="preserve"> Eligible liabilities subordinated to excluded liabilities</t>
  </si>
  <si>
    <t xml:space="preserve"> Eligible liabilities issued prior to 30 October 2021</t>
  </si>
  <si>
    <t>3/3</t>
  </si>
  <si>
    <t xml:space="preserve"> T2 instruments with residual maturity of at least 1 year</t>
  </si>
  <si>
    <t xml:space="preserve">3/4 </t>
  </si>
  <si>
    <t>Eligible liabilities that are not subordinated to excluded liabilities</t>
  </si>
  <si>
    <t>3/5</t>
  </si>
  <si>
    <t>MEMORANDUM ITEMS</t>
  </si>
  <si>
    <t xml:space="preserve"> CET1 (%) available after meeting the entity’s regulatory requirements</t>
  </si>
  <si>
    <t>Exposures in eligible liabilities of other banks</t>
  </si>
  <si>
    <t>5/11</t>
  </si>
  <si>
    <t xml:space="preserve"> Exposures in eligible liabilities of systemic banks</t>
  </si>
  <si>
    <t>5/12</t>
  </si>
  <si>
    <t xml:space="preserve"> Of which: subordinated</t>
  </si>
  <si>
    <t>5/13</t>
  </si>
  <si>
    <t xml:space="preserve"> Exposures in eligible liabilities of other banks</t>
  </si>
  <si>
    <t>5/14</t>
  </si>
  <si>
    <t>Consolidated-Projected funding capacity for MREL</t>
  </si>
  <si>
    <t>Current</t>
  </si>
  <si>
    <t>Q1</t>
  </si>
  <si>
    <t>Q2</t>
  </si>
  <si>
    <t>Q3</t>
  </si>
  <si>
    <t>Q4</t>
  </si>
  <si>
    <t>Q5</t>
  </si>
  <si>
    <t>Q6</t>
  </si>
  <si>
    <t>Q7</t>
  </si>
  <si>
    <t>Q8</t>
  </si>
  <si>
    <t>reporting</t>
  </si>
  <si>
    <t>Eligible liabilities</t>
  </si>
  <si>
    <t>Uninsurable deposits</t>
  </si>
  <si>
    <t>Total outflow (gross)</t>
  </si>
  <si>
    <t>Total inflow (gross)</t>
  </si>
  <si>
    <t>Uncollateralised secured liabilities</t>
  </si>
  <si>
    <t>Structured notes</t>
  </si>
  <si>
    <t>Senior unsecured liabilities</t>
  </si>
  <si>
    <t>Senior non-preferred liabilities</t>
  </si>
  <si>
    <t xml:space="preserve">Subordinated liabilities </t>
  </si>
  <si>
    <t>Other MREL eligible liabilities</t>
  </si>
  <si>
    <t>9</t>
  </si>
  <si>
    <t>MREL eligible own funds ((regulatory capital)</t>
  </si>
  <si>
    <t>10</t>
  </si>
  <si>
    <t>CET 1</t>
  </si>
  <si>
    <t>10/1</t>
  </si>
  <si>
    <t>10/2</t>
  </si>
  <si>
    <t>11</t>
  </si>
  <si>
    <t>Additional T1</t>
  </si>
  <si>
    <t>11/1</t>
  </si>
  <si>
    <t>11/2</t>
  </si>
  <si>
    <t>12</t>
  </si>
  <si>
    <t>Subordinated liabilities eligible for MREL</t>
  </si>
  <si>
    <t>12/1</t>
  </si>
  <si>
    <t>12/2</t>
  </si>
  <si>
    <t>13</t>
  </si>
  <si>
    <t>Total eligible liabilities and own funds (regulatory capital)</t>
  </si>
  <si>
    <t>13/1</t>
  </si>
  <si>
    <t>13/2</t>
  </si>
  <si>
    <t>Consolidated-Creditor ranking</t>
  </si>
  <si>
    <t>Insolvency rank</t>
  </si>
  <si>
    <t>Type of creditor</t>
  </si>
  <si>
    <t>Liabilities and own funds</t>
  </si>
  <si>
    <t>Liabilities and own funds less excluded liabilities</t>
  </si>
  <si>
    <t>of which: excluded</t>
  </si>
  <si>
    <t>of which : eligible liabilities and own funds</t>
  </si>
  <si>
    <t xml:space="preserve">of which: residual maturity of </t>
  </si>
  <si>
    <t>of which: perpetual instruments</t>
  </si>
  <si>
    <t>≥ 1 year &lt; 2 years</t>
  </si>
  <si>
    <t>≥ 2 years &lt; 5 years</t>
  </si>
  <si>
    <t>≥ 5 years &lt; 10 years</t>
  </si>
  <si>
    <t>≥ 10 years</t>
  </si>
  <si>
    <t>5=3-4</t>
  </si>
  <si>
    <t>6= 7+8+9+10+11</t>
  </si>
  <si>
    <t>Consolidated-Instruments governed by foreign country law</t>
  </si>
  <si>
    <t>Issuing entity</t>
  </si>
  <si>
    <t>Contract identifier</t>
  </si>
  <si>
    <t>Governing law</t>
  </si>
  <si>
    <t>Contractual recognition of write down and conversion powers</t>
  </si>
  <si>
    <t>Regulatory treatment</t>
  </si>
  <si>
    <t>Rank in normal insolvency proceedings</t>
  </si>
  <si>
    <t xml:space="preserve">Guarantee of Instrument </t>
  </si>
  <si>
    <t>Guarantor Name</t>
  </si>
  <si>
    <t>Convertible</t>
  </si>
  <si>
    <t>Conversion Ratio</t>
  </si>
  <si>
    <t>Maturity</t>
  </si>
  <si>
    <t>First call date</t>
  </si>
  <si>
    <t>Regulatory Call</t>
  </si>
  <si>
    <t>Type of code</t>
  </si>
  <si>
    <t>Type of own funds or eligible liabilities</t>
  </si>
  <si>
    <t>Instrument type</t>
  </si>
  <si>
    <t xml:space="preserve"> </t>
  </si>
  <si>
    <t>Consolidated MREL</t>
  </si>
  <si>
    <t>Consolidated-Leverage ratio calculation</t>
  </si>
  <si>
    <t>Consolidated-Alternative treatment of the exposure amount</t>
  </si>
  <si>
    <t>Consolidated-Alternative method for breakdown of total exposure amount components</t>
  </si>
  <si>
    <t>Consolidated Leverage ratio</t>
  </si>
  <si>
    <t xml:space="preserve">Form F1 - LEVERAGE RATIO CALCULATION </t>
  </si>
  <si>
    <t>Exposure Values</t>
  </si>
  <si>
    <t>Exposure value in the reporting reference date</t>
  </si>
  <si>
    <t>0010</t>
  </si>
  <si>
    <t>Securities Financing Transactions (SFTs): Exposure value</t>
  </si>
  <si>
    <t>0020</t>
  </si>
  <si>
    <t xml:space="preserve">Securities Financing Transactions: Add-on for counterparty credit risk </t>
  </si>
  <si>
    <t>0030</t>
  </si>
  <si>
    <r>
      <t xml:space="preserve">Derivatives: replacement cost contribution under </t>
    </r>
    <r>
      <rPr>
        <i/>
        <sz val="10"/>
        <color rgb="FF000000"/>
        <rFont val="Times New Roman"/>
        <family val="1"/>
      </rPr>
      <t>Mark-to-Market</t>
    </r>
    <r>
      <rPr>
        <sz val="10"/>
        <color rgb="FF000000"/>
        <rFont val="Times New Roman"/>
        <family val="1"/>
      </rPr>
      <t xml:space="preserve"> method for counterparty credit risk</t>
    </r>
  </si>
  <si>
    <t>0040</t>
  </si>
  <si>
    <r>
      <t xml:space="preserve">Derivatives: Potential future exposure contribution under </t>
    </r>
    <r>
      <rPr>
        <i/>
        <sz val="10"/>
        <color rgb="FF000000"/>
        <rFont val="Times New Roman"/>
        <family val="1"/>
      </rPr>
      <t>Mark-to-Market</t>
    </r>
    <r>
      <rPr>
        <sz val="10"/>
        <color rgb="FF000000"/>
        <rFont val="Times New Roman"/>
        <family val="1"/>
      </rPr>
      <t xml:space="preserve"> method for counterparty credit risk</t>
    </r>
  </si>
  <si>
    <t>0050</t>
  </si>
  <si>
    <t>Notional amount of written credit derivatives</t>
  </si>
  <si>
    <t>0060</t>
  </si>
  <si>
    <t>(-) Eligible purchased credit derivatives offset against written credit derivatives</t>
  </si>
  <si>
    <t>0070</t>
  </si>
  <si>
    <t>Off-balance sheet items with a 10% credit conversion factor (CCF)</t>
  </si>
  <si>
    <t>0080</t>
  </si>
  <si>
    <t>Off-balance sheet items with a 20% credit conversion factor (CCF)</t>
  </si>
  <si>
    <t>0090</t>
  </si>
  <si>
    <t>Off-balance sheet items with a 50% credit conversion factor (CCF)</t>
  </si>
  <si>
    <t>Off-balance sheet items with a 100% credit conversion factor (CCF)</t>
  </si>
  <si>
    <t xml:space="preserve">Regular-way purchases and sales awaiting settlement: Accounting value under trade date accounting </t>
  </si>
  <si>
    <t xml:space="preserve">Regular-way sales awaiting settlement: Reverse out of accounting offsetting under trade date accounting </t>
  </si>
  <si>
    <t>(-) Regular-way sales awaiting settlement: offset in accordance with article 7, paragraph 8 under trade date accounting</t>
  </si>
  <si>
    <t xml:space="preserve"> Regular-way purchases awaiting settlement: Full recognition of commitments to pay under settlement date accounting </t>
  </si>
  <si>
    <t xml:space="preserve">(-) Regular-way purchases awaiting settlement: offset of commitments to pay under settlement date accounting </t>
  </si>
  <si>
    <t>(-) General credit risk adjustments to on balance sheet items</t>
  </si>
  <si>
    <t>Cash pooling arrangements that cannot be netted prudentially: value according to accounting standards</t>
  </si>
  <si>
    <t>Cash pooling arrangements that cannot be netted prudentially:  effect of grossing-up the netting applied according to accounting standards</t>
  </si>
  <si>
    <t>Cash pooling arrangements that can be netted prudentially: value according to accounting standards</t>
  </si>
  <si>
    <t>Cash pooling arrangements that can be netted prudentially: effect of grossing-up the netting applied according to accounting standards</t>
  </si>
  <si>
    <t>(-) Cash pooling arrangements that can be netted prudentially: Recognition of netting in accordance with article 7, paragraph 4</t>
  </si>
  <si>
    <t>(-) Cash pooling arrangements that can be netted prudentially: Recognition of netting in accordance with Article 7, paragraph 5</t>
  </si>
  <si>
    <t xml:space="preserve"> Gross up for derivatives collateral provided</t>
  </si>
  <si>
    <t>(-) Fiduciary assets</t>
  </si>
  <si>
    <t>(-) Excluded securitised exposures representing significant risk transfer</t>
  </si>
  <si>
    <t>(-) Excluded reserves to the central bank</t>
  </si>
  <si>
    <t>(-) Asset amount deducted from Tier 1 capital</t>
  </si>
  <si>
    <t>Total exposure value, for the calculation of  Leverage Ratio</t>
  </si>
  <si>
    <t xml:space="preserve">Capital </t>
  </si>
  <si>
    <t xml:space="preserve">Tier 1 capital </t>
  </si>
  <si>
    <t>Leverage Ratio</t>
  </si>
  <si>
    <t>Form F2 - ALTERNATIVE TREATMENT OF THE EXPOSURE AMOUNT</t>
  </si>
  <si>
    <t xml:space="preserve">Row </t>
  </si>
  <si>
    <t>Accounting balance sheet value</t>
  </si>
  <si>
    <t xml:space="preserve">Accounting value assuming no netting or other credit risk mitigation techniques </t>
  </si>
  <si>
    <t>Notional amount</t>
  </si>
  <si>
    <t>Effective notional amount</t>
  </si>
  <si>
    <t>Effective notional amount (same reference name)</t>
  </si>
  <si>
    <t>Leverage ratio exposure amount</t>
  </si>
  <si>
    <t>Derivatives</t>
  </si>
  <si>
    <t>Credit derivatives (protection sold)</t>
  </si>
  <si>
    <t>Credit derivatives (protection sold), which are subject to a close out clause</t>
  </si>
  <si>
    <t>Credit derivatives (protection sold), which are not subject to a close out clause</t>
  </si>
  <si>
    <t>Credit derivatives (protection bought)</t>
  </si>
  <si>
    <t>Security Financing Transactions</t>
  </si>
  <si>
    <t>Off-balance sheet items</t>
  </si>
  <si>
    <t>Cash collateral received in derivatives transactions</t>
  </si>
  <si>
    <r>
      <t xml:space="preserve">Receivables for </t>
    </r>
    <r>
      <rPr>
        <i/>
        <sz val="10"/>
        <rFont val="Verdana"/>
        <family val="2"/>
      </rPr>
      <t>cash</t>
    </r>
    <r>
      <rPr>
        <sz val="10"/>
        <rFont val="Verdana"/>
        <family val="2"/>
      </rPr>
      <t xml:space="preserve"> collateral posted in derivatives transactions</t>
    </r>
  </si>
  <si>
    <t>Securities received in Securities Financing Transactions (SFT) that are recognised as an asset</t>
  </si>
  <si>
    <t>Central bank reserves</t>
  </si>
  <si>
    <t>The central bank reserves value used for the calculation of the adjusted leverage ratio requirement, referred to in article 6 of the regulation</t>
  </si>
  <si>
    <t>Exposure amount used for the calculation of the adjusted leverage ratio, referred to in article 6 of the regulation</t>
  </si>
  <si>
    <t xml:space="preserve">Form F3 - ALTERNATIVE METHOD FOR BREAKDOWN OF TOTAL EXPOSURE AMOUNT COMPONENTS </t>
  </si>
  <si>
    <t>Off-balance sheet items, derivatives, securities financing transactions and trading book</t>
  </si>
  <si>
    <t xml:space="preserve">Leverage Ratio Exposure Value </t>
  </si>
  <si>
    <t>Risk weighted exposures</t>
  </si>
  <si>
    <t>of which:Trade finance</t>
  </si>
  <si>
    <t>Securities Financing Transactions (SFTs)</t>
  </si>
  <si>
    <t>Exposure amounts resulting from the additional treatment for credit derivatives</t>
  </si>
  <si>
    <t>Other assets belonging to the trading book</t>
  </si>
  <si>
    <t>Other non-trading book exposures</t>
  </si>
  <si>
    <t>Leverage Ratio Exposure Value, under Standardised Approach</t>
  </si>
  <si>
    <t>Risk weighted exposures under Standardised Approach</t>
  </si>
  <si>
    <t>Covered bonds</t>
  </si>
  <si>
    <t>Exposures treated as exposures to central governments</t>
  </si>
  <si>
    <t>Central governments and central banks</t>
  </si>
  <si>
    <t>Regional governments and local authorities treated as exposures to central governments</t>
  </si>
  <si>
    <t>Multilateral development banks and international organisations treated as exposures to central governments</t>
  </si>
  <si>
    <t>Public sector entities treated as exposures to central governments</t>
  </si>
  <si>
    <r>
      <t xml:space="preserve">Exposures to regional governments, multilateral development banks, international organisations and public sector entities </t>
    </r>
    <r>
      <rPr>
        <b/>
        <u/>
        <sz val="10"/>
        <rFont val="Verdana"/>
        <family val="2"/>
      </rPr>
      <t>not</t>
    </r>
    <r>
      <rPr>
        <sz val="10"/>
        <rFont val="Verdana"/>
        <family val="2"/>
      </rPr>
      <t xml:space="preserve"> treated as exposures to central governments</t>
    </r>
  </si>
  <si>
    <r>
      <t xml:space="preserve">Regional governments and local authorities </t>
    </r>
    <r>
      <rPr>
        <b/>
        <u/>
        <sz val="10"/>
        <rFont val="Verdana"/>
        <family val="2"/>
      </rPr>
      <t>not</t>
    </r>
    <r>
      <rPr>
        <sz val="10"/>
        <rFont val="Verdana"/>
        <family val="2"/>
      </rPr>
      <t xml:space="preserve"> treated as exposures to central governments</t>
    </r>
  </si>
  <si>
    <r>
      <t xml:space="preserve">Multilateral development banks </t>
    </r>
    <r>
      <rPr>
        <b/>
        <u/>
        <sz val="10"/>
        <rFont val="Verdana"/>
        <family val="2"/>
      </rPr>
      <t>not</t>
    </r>
    <r>
      <rPr>
        <sz val="10"/>
        <rFont val="Verdana"/>
        <family val="2"/>
      </rPr>
      <t xml:space="preserve"> treated as exposures to central governments</t>
    </r>
  </si>
  <si>
    <r>
      <t xml:space="preserve">Public sector entities </t>
    </r>
    <r>
      <rPr>
        <b/>
        <u/>
        <sz val="10"/>
        <rFont val="Verdana"/>
        <family val="2"/>
      </rPr>
      <t>not</t>
    </r>
    <r>
      <rPr>
        <sz val="10"/>
        <rFont val="Verdana"/>
        <family val="2"/>
      </rPr>
      <t xml:space="preserve"> treated as exposures to central governments</t>
    </r>
  </si>
  <si>
    <t>Supervised institutions</t>
  </si>
  <si>
    <t>Exposures secured by mortgages on immovable properties</t>
  </si>
  <si>
    <t>of which: Secured by mortgages of residential properties</t>
  </si>
  <si>
    <t>Retail exposures</t>
  </si>
  <si>
    <t xml:space="preserve"> of which: Retail exposures to small and medium enterprises</t>
  </si>
  <si>
    <t>Corporate exposures</t>
  </si>
  <si>
    <t>Financial</t>
  </si>
  <si>
    <t>Non-financial</t>
  </si>
  <si>
    <t>Exposures to small and medium enterprises</t>
  </si>
  <si>
    <t>Exposures other than exposures to small and medium enterprises</t>
  </si>
  <si>
    <t>Non-performing exposures</t>
  </si>
  <si>
    <t>Other exposures</t>
  </si>
  <si>
    <t>of which: Securitisation exposures</t>
  </si>
  <si>
    <t>REQUIRED STABLE FUNDING TOTAL</t>
  </si>
  <si>
    <t>Required stable funding in ALL</t>
  </si>
  <si>
    <t>Required stable funding in EUR</t>
  </si>
  <si>
    <t>Required stable funding in USD</t>
  </si>
  <si>
    <t>Required stable funding in Foreign Currencies</t>
  </si>
  <si>
    <t>Available stable funding TOTAL</t>
  </si>
  <si>
    <t>Available stable funding in ALL</t>
  </si>
  <si>
    <t>Available stable funding in EUR</t>
  </si>
  <si>
    <t>Available stable funding in USD</t>
  </si>
  <si>
    <t>Available stable funding in Foreign Currencies</t>
  </si>
  <si>
    <t>Simplified Required stable funding TOTAL</t>
  </si>
  <si>
    <t>Simplified Required stable funding in ALL</t>
  </si>
  <si>
    <t>Simplified Required stable funding in EUR</t>
  </si>
  <si>
    <t>Simplified Required stable funding in USD</t>
  </si>
  <si>
    <t>Simplified Required stable funding in Foreign Currencies</t>
  </si>
  <si>
    <t>Simplified Available stable funding TOTAL</t>
  </si>
  <si>
    <t>Simplified Available stable funding IN ALL</t>
  </si>
  <si>
    <t>Simplified Available stable funding IN EUR</t>
  </si>
  <si>
    <t>Simplified Available stable funding IN USD</t>
  </si>
  <si>
    <t>Simplified Available stable funding IN Foreign Currencies</t>
  </si>
  <si>
    <t>Summary NSFR TOTAL</t>
  </si>
  <si>
    <t>Summary NSFR in ALL</t>
  </si>
  <si>
    <t>Summary NSFR in EUR</t>
  </si>
  <si>
    <t>Summary NSFR in USD</t>
  </si>
  <si>
    <t>Summary NSFR in Foreign Currencies</t>
  </si>
  <si>
    <t>Liquidity Coverage - Liquid assets - Total</t>
  </si>
  <si>
    <t>Liquidity Coverage - Liquid assets - Core foreign currency</t>
  </si>
  <si>
    <t>Liquidity Coverage - Liquid assets - ALL</t>
  </si>
  <si>
    <t>Liquidity Coverage - Liquid assets - EUR</t>
  </si>
  <si>
    <t>Liquidity Coverage - Liquid assets - USD</t>
  </si>
  <si>
    <t>Liquidity Coverage - Outflows - Total</t>
  </si>
  <si>
    <t>Liquidity Coverage - Outflows - Core foreign currency</t>
  </si>
  <si>
    <t>Liquidity Coverage - Outflows - ALL</t>
  </si>
  <si>
    <t>Liquidity Coverage - Outflows - EUR</t>
  </si>
  <si>
    <t>Liquidity Coverage - Outflows - USD</t>
  </si>
  <si>
    <t>Liquidity Coverage - Inflows - Total</t>
  </si>
  <si>
    <t>Liquidity Coverage - Inflows - Core foreign currency</t>
  </si>
  <si>
    <t>Liquidity Coverage - Inflows - ALL</t>
  </si>
  <si>
    <t>Liquidity Coverage - Inflows - EUR</t>
  </si>
  <si>
    <t>Liquidity Coverage - Inflows - USD</t>
  </si>
  <si>
    <t>Liquidity Coverage - Collateral Swaps - Total</t>
  </si>
  <si>
    <t>Liquidity Coverage - Collateral Swaps - Core foreign currency</t>
  </si>
  <si>
    <t>Liquidity Coverage - Collateral Swaps - ALL</t>
  </si>
  <si>
    <t>Liquidity Coverage - Collateral Swaps - EUR</t>
  </si>
  <si>
    <t>Liquidity Coverage - Collateral Swaps - USD</t>
  </si>
  <si>
    <t xml:space="preserve"> Liquidity Coverage - Calculations - Total</t>
  </si>
  <si>
    <t xml:space="preserve"> Liquidity Coverage - Calculations - Core foreign currency</t>
  </si>
  <si>
    <t xml:space="preserve"> Liquidity Coverage - Calculations - ALL</t>
  </si>
  <si>
    <t xml:space="preserve"> Liquidity Coverage - Calculations - EUR</t>
  </si>
  <si>
    <t xml:space="preserve"> Liquidity Coverage - Calculations - USD</t>
  </si>
  <si>
    <t>Consolidated Liquidity Coverage</t>
  </si>
  <si>
    <t>Consolidated  Net Stable Funding Ratio</t>
  </si>
  <si>
    <t>Monthly</t>
  </si>
  <si>
    <t>F1 LCR - TOTAL</t>
  </si>
  <si>
    <t>LIQUIDITY COVERAGE - LIQUID ASSETS - TOTAL</t>
  </si>
  <si>
    <t>UNITS:</t>
  </si>
  <si>
    <t>In monetary units</t>
  </si>
  <si>
    <t>F 1 LCR - LIQUIDITY COVERAGE - LIQUID ASSETS - TOTAL</t>
  </si>
  <si>
    <t xml:space="preserve">Code </t>
  </si>
  <si>
    <t>Items</t>
  </si>
  <si>
    <t xml:space="preserve">Reference </t>
  </si>
  <si>
    <t>Amount/Market value</t>
  </si>
  <si>
    <t>Standard weight</t>
  </si>
  <si>
    <t xml:space="preserve"> Applicable weight</t>
  </si>
  <si>
    <t>Value according to Article 10 of Regulation</t>
  </si>
  <si>
    <r>
      <t xml:space="preserve">040   </t>
    </r>
    <r>
      <rPr>
        <sz val="10"/>
        <rFont val="Verdana"/>
        <family val="2"/>
      </rPr>
      <t>040=010*030</t>
    </r>
  </si>
  <si>
    <t>TOTAL UNADJUSTED LIQUID ASSETS</t>
  </si>
  <si>
    <t>Total unadjusted level 1 assets</t>
  </si>
  <si>
    <t>Coins and banknotes</t>
  </si>
  <si>
    <t>Article 11/1/a</t>
  </si>
  <si>
    <t>Central bank reserves, up to the allowed withdrawal limit</t>
  </si>
  <si>
    <t>Article  11/1/b/iii</t>
  </si>
  <si>
    <t xml:space="preserve"> Assets representing claims on or guaranteed by the central banks</t>
  </si>
  <si>
    <t xml:space="preserve">  Article 11/1/b/i &amp; ii</t>
  </si>
  <si>
    <t>Assets representing claims on or guaranteed by the Albanian government (in domestic currency)</t>
  </si>
  <si>
    <t>Article  11/1/c/i</t>
  </si>
  <si>
    <t>Assets representing claims on or guaranteed by the Albanian government (in foreign currency)</t>
  </si>
  <si>
    <t>Article  11/1/c/ii</t>
  </si>
  <si>
    <t>Assets representing claims on or guaranteed by the central governments of foreign countries</t>
  </si>
  <si>
    <t>Article  11/1/c/iii</t>
  </si>
  <si>
    <t>Assets representing claims on or guaranteed by regional governments or local authorities in foreign countries</t>
  </si>
  <si>
    <t>Article  11/1/c/iv</t>
  </si>
  <si>
    <t>Recognisable assets of central governments or central banks of foreign countries, which are not assigned a credit quality step 1 (in the domestic currency of that country)</t>
  </si>
  <si>
    <t>Article  11/1/d</t>
  </si>
  <si>
    <t>Recognisable assets of central governments or central banks of foreign countries, which are not assigned a credit quality step 1 (in  foreign currency)</t>
  </si>
  <si>
    <t>Assets representing claims on or guaranteed by the multilateral development banks and international organisations</t>
  </si>
  <si>
    <t>Article  11/1/e</t>
  </si>
  <si>
    <t>Total unadjusted level 2 assets</t>
  </si>
  <si>
    <t>Total unadjusted Level 2A assets</t>
  </si>
  <si>
    <t>Assets representing claims on or guaranteed by the central government or the central bank (foreign country, risk weight 20%)</t>
  </si>
  <si>
    <t>Article  12/1/a</t>
  </si>
  <si>
    <t>Assets representing claims on or guaranteed by the regional government or local authorities (foreign country, risk weight 20%)</t>
  </si>
  <si>
    <t>Covered bonds issued by foreign countries' banks (credit quality step 1)</t>
  </si>
  <si>
    <t>Article  12/1/b</t>
  </si>
  <si>
    <t>Corporate debt securities (credit quality step 1)</t>
  </si>
  <si>
    <t>Article  12/1/c</t>
  </si>
  <si>
    <t>Total unadjusted Level 2B assets</t>
  </si>
  <si>
    <t>1.2.2.1</t>
  </si>
  <si>
    <t>Assets representing claims on or guaranteed by the central government or the central bank (foreign country, at least credit quality step 3)</t>
  </si>
  <si>
    <t>Article  13/1/a</t>
  </si>
  <si>
    <t>1.2.2.2</t>
  </si>
  <si>
    <t>Corporate debt securities (at least credit quality step 3)</t>
  </si>
  <si>
    <t>Article  13/1/b</t>
  </si>
  <si>
    <t>Adjustments made to assets related to net liquidity outflows, deriving from early close-out of hedges</t>
  </si>
  <si>
    <t>Article  9/8/b</t>
  </si>
  <si>
    <t>Adjustments made to assets related to net liquidity inflows, derived from early close-out of hedges</t>
  </si>
  <si>
    <t>Level 1/2A/2B assets excluded due to currency reasons</t>
  </si>
  <si>
    <t>Level 1/2A/2B assets excluded for operational reasons, except for currency reasons</t>
  </si>
  <si>
    <t>Article  9</t>
  </si>
  <si>
    <t xml:space="preserve">F1 LCR - CORE FOREIGN CURRENCY </t>
  </si>
  <si>
    <t xml:space="preserve">LIQUIDITY COVERAGE - LIQUID ASSETS - CORE FOREIGN CURRENCY </t>
  </si>
  <si>
    <t xml:space="preserve">F 1 LCR - LIQUIDITY COVERAGE - LIQUID ASSETS - CORE FOREIGN CURRENCY </t>
  </si>
  <si>
    <t>LIQUIDITY COVERAGE - LIQUID ASSETS - ALL</t>
  </si>
  <si>
    <t>F 1 LCR - LIQUIDITY COVERAGE - LIQUID ASSETS - ALL</t>
  </si>
  <si>
    <t>LIQUIDITY COVERAGE - LIQUID ASSETS - EUR</t>
  </si>
  <si>
    <t>F 1 LCR - LIQUIDITY COVERAGE - LIQUID ASSETS -EUR</t>
  </si>
  <si>
    <t>LIQUIDITY COVERAGE - LIQUID ASSETS - USD</t>
  </si>
  <si>
    <t>F 1 LCR - LIQUIDITY COVERAGE - LIQUID ASSETS - USD</t>
  </si>
  <si>
    <t>F2 LCR - TOTAL</t>
  </si>
  <si>
    <t>LIQUIDITY COVERAGE - OUTFLOWS - TOTAL</t>
  </si>
  <si>
    <t>F 2 LCR - LIQUIDITY COVERAGE - OUTFLOWS - TOTAL</t>
  </si>
  <si>
    <t>Market value of collateral extended</t>
  </si>
  <si>
    <t>Value of collateral extended, according to Article 10 of Regulation</t>
  </si>
  <si>
    <t>Standard Weight</t>
  </si>
  <si>
    <t>Applicable Weight</t>
  </si>
  <si>
    <t>Outflow</t>
  </si>
  <si>
    <t xml:space="preserve">Referenca </t>
  </si>
  <si>
    <r>
      <rPr>
        <b/>
        <sz val="10"/>
        <rFont val="Verdana"/>
        <family val="2"/>
      </rPr>
      <t xml:space="preserve">060   </t>
    </r>
    <r>
      <rPr>
        <sz val="10"/>
        <rFont val="Verdana"/>
        <family val="2"/>
      </rPr>
      <t xml:space="preserve">   060=010*050</t>
    </r>
  </si>
  <si>
    <t>OUTFLOWS</t>
  </si>
  <si>
    <t>Outflows from unsecured transactions/deposits</t>
  </si>
  <si>
    <t>Retail deposits</t>
  </si>
  <si>
    <t>Article 20, 21</t>
  </si>
  <si>
    <t>deposits for which the bank has been notified that will be withdrawn within 30 calendar days</t>
  </si>
  <si>
    <t>Article  21/8</t>
  </si>
  <si>
    <t>deposits subject to higher outflows</t>
  </si>
  <si>
    <t>Article 21/2 and 3</t>
  </si>
  <si>
    <t>category 1</t>
  </si>
  <si>
    <t>Article 21/3/a</t>
  </si>
  <si>
    <t>category 2</t>
  </si>
  <si>
    <t>Article 21/3/b</t>
  </si>
  <si>
    <t>stable deposits (secured part)</t>
  </si>
  <si>
    <t>Article 20</t>
  </si>
  <si>
    <t xml:space="preserve">deposits in foreign countries where a higher outflow is applied </t>
  </si>
  <si>
    <t>Article 21/9</t>
  </si>
  <si>
    <t>other retail deposits</t>
  </si>
  <si>
    <t>Article 21/1</t>
  </si>
  <si>
    <t>Operational deposits</t>
  </si>
  <si>
    <t>Article 22</t>
  </si>
  <si>
    <t>deposits maintained for clearing, custody, cash management or other comparable services in the context of an established operational relationship</t>
  </si>
  <si>
    <t>covered by deposits guarantee scheme</t>
  </si>
  <si>
    <t>Article 22/1/a and 22/2 and 22/3</t>
  </si>
  <si>
    <t>not covered by deposits guarantee scheme</t>
  </si>
  <si>
    <t>Article 22/1/a and 22/3</t>
  </si>
  <si>
    <t>deposits maintained in the context of an established operational relationship (other) with non-financial customers</t>
  </si>
  <si>
    <t>Article 22/1/b, 22/3 and 22/5</t>
  </si>
  <si>
    <t>Non-operational deposits</t>
  </si>
  <si>
    <t>1.1.3.1</t>
  </si>
  <si>
    <t>correspondent banking and provisions of prime brokerage deposits</t>
  </si>
  <si>
    <t>Article 22/4</t>
  </si>
  <si>
    <t>1.1.3.2</t>
  </si>
  <si>
    <t>deposits by financial customers</t>
  </si>
  <si>
    <t>Article 25/7</t>
  </si>
  <si>
    <t>1.1.3.3</t>
  </si>
  <si>
    <t xml:space="preserve">deposits by other customers </t>
  </si>
  <si>
    <t>1.1.3.3.1</t>
  </si>
  <si>
    <t>Article 23/2</t>
  </si>
  <si>
    <t>1.1.3.3.2</t>
  </si>
  <si>
    <t>Article 23/1</t>
  </si>
  <si>
    <t xml:space="preserve"> Additional outflows</t>
  </si>
  <si>
    <t>1.1.4.1</t>
  </si>
  <si>
    <t>for collaterals other than Level 1 assets, posted for derivative contracts</t>
  </si>
  <si>
    <t>Article 24/1</t>
  </si>
  <si>
    <t>1.1.4.2</t>
  </si>
  <si>
    <t>material outflows due to deterioration of bank's credit quality</t>
  </si>
  <si>
    <t>Article 24/2 and 3</t>
  </si>
  <si>
    <t>1.1.4.3</t>
  </si>
  <si>
    <t>outflows resulting from the impact of an adverse market scenario on derivatives, financing transactions and other important contracts</t>
  </si>
  <si>
    <t>Article 24/4</t>
  </si>
  <si>
    <t>1.1.4.4</t>
  </si>
  <si>
    <t>outflows from derivative contracts</t>
  </si>
  <si>
    <t xml:space="preserve">Article 24/5 </t>
  </si>
  <si>
    <t>1.1.4.5</t>
  </si>
  <si>
    <t>short positions</t>
  </si>
  <si>
    <t>Article 24/6</t>
  </si>
  <si>
    <t>1.1.4.5.1</t>
  </si>
  <si>
    <t>covered by collateralized securities financing transactions</t>
  </si>
  <si>
    <t>1.1.4.5.2</t>
  </si>
  <si>
    <t>other</t>
  </si>
  <si>
    <t>1.1.4.6</t>
  </si>
  <si>
    <t>excess collateral held by the bank that can be called at any time by the counterparty</t>
  </si>
  <si>
    <t>Article 24/7/a</t>
  </si>
  <si>
    <t>1.1.4.7</t>
  </si>
  <si>
    <t>collateral that is due to be posted to counterparty</t>
  </si>
  <si>
    <t>Article 24/7/b</t>
  </si>
  <si>
    <t>1.1.4.8</t>
  </si>
  <si>
    <t>liquid asset collateral that can be substituted without the consent of the bank, by assets that would not qualify as liquid assets</t>
  </si>
  <si>
    <t>Article 24/7/c</t>
  </si>
  <si>
    <t>1.1.4.9</t>
  </si>
  <si>
    <t>assets borrowed on an unsecured basis</t>
  </si>
  <si>
    <t>Article 24/9</t>
  </si>
  <si>
    <t xml:space="preserve">Committed facilities </t>
  </si>
  <si>
    <t>1.1.5.1</t>
  </si>
  <si>
    <t xml:space="preserve">credit facilities </t>
  </si>
  <si>
    <t>1.1.5.1.1</t>
  </si>
  <si>
    <t>to retail customers</t>
  </si>
  <si>
    <t>Article 25/3</t>
  </si>
  <si>
    <t>1.1.5.1.2</t>
  </si>
  <si>
    <t>to non-financial customers, other than retail customers</t>
  </si>
  <si>
    <t>Article 25/4</t>
  </si>
  <si>
    <t>380</t>
  </si>
  <si>
    <t>1.1.5.1.3</t>
  </si>
  <si>
    <t>to banks</t>
  </si>
  <si>
    <t>Article 25/6/a</t>
  </si>
  <si>
    <t>1.1.5.1.4</t>
  </si>
  <si>
    <t>to other regulated financial institutions, other than banks</t>
  </si>
  <si>
    <t>1.1.5.1.5</t>
  </si>
  <si>
    <t>to other financial customers</t>
  </si>
  <si>
    <t xml:space="preserve">Article 25/6/b </t>
  </si>
  <si>
    <t>1.1.5.2</t>
  </si>
  <si>
    <t>liquidity facilities</t>
  </si>
  <si>
    <t>1.1.5.2.1</t>
  </si>
  <si>
    <t>1.1.5.2.2</t>
  </si>
  <si>
    <t>Article 25/5</t>
  </si>
  <si>
    <t>1.1.5.2.3</t>
  </si>
  <si>
    <t>1.1.5.2.4</t>
  </si>
  <si>
    <t>Article 25/6/b</t>
  </si>
  <si>
    <t>Other products and services</t>
  </si>
  <si>
    <t>Article 19/1</t>
  </si>
  <si>
    <t>1.1.6.1</t>
  </si>
  <si>
    <t xml:space="preserve">guarantees provided </t>
  </si>
  <si>
    <t>Article 19/1/a</t>
  </si>
  <si>
    <t>1.1.6.2</t>
  </si>
  <si>
    <t>undrawn amounts of credit lines</t>
  </si>
  <si>
    <t>Article 19/1/b</t>
  </si>
  <si>
    <t>1.1.6.3</t>
  </si>
  <si>
    <t>credit cards</t>
  </si>
  <si>
    <t>Article 19/1/c</t>
  </si>
  <si>
    <t>1.1.6.4</t>
  </si>
  <si>
    <t>overdrafts</t>
  </si>
  <si>
    <t>Article 19/1/d</t>
  </si>
  <si>
    <t>1.1.6.5</t>
  </si>
  <si>
    <t>mortgage loans that have been agreed but not yet drawn down</t>
  </si>
  <si>
    <t>Article 19/1/e</t>
  </si>
  <si>
    <t>1.1.6.6</t>
  </si>
  <si>
    <t xml:space="preserve">planned outflows related to renewal or extension of new retail or wholesale loans </t>
  </si>
  <si>
    <t>Article 19/1/f</t>
  </si>
  <si>
    <t>1.1.6.6.1</t>
  </si>
  <si>
    <t xml:space="preserve">to non-financial customers </t>
  </si>
  <si>
    <t>1.1.6.6.1.1</t>
  </si>
  <si>
    <t xml:space="preserve">to retail customers </t>
  </si>
  <si>
    <t>1.1.6.6.1.2</t>
  </si>
  <si>
    <t xml:space="preserve">to corporates </t>
  </si>
  <si>
    <t>1.1.6.6.1.3</t>
  </si>
  <si>
    <t>to central governments, multilateral development banks and public sector entities</t>
  </si>
  <si>
    <t>1.1.6.6.1.4</t>
  </si>
  <si>
    <t>to other legal entities (not included in any of the above rows)</t>
  </si>
  <si>
    <t>1.1.6.6.2</t>
  </si>
  <si>
    <t>to other customers</t>
  </si>
  <si>
    <t>1.1.6.7</t>
  </si>
  <si>
    <t>planned derivatives payables</t>
  </si>
  <si>
    <t>Article 19/1/g</t>
  </si>
  <si>
    <t>600</t>
  </si>
  <si>
    <t>1.1.6.8</t>
  </si>
  <si>
    <t>trade finance off-balance sheet related products</t>
  </si>
  <si>
    <t>Article 19/1/h</t>
  </si>
  <si>
    <t>610</t>
  </si>
  <si>
    <t>1.1.6.9</t>
  </si>
  <si>
    <t>others</t>
  </si>
  <si>
    <t>630</t>
  </si>
  <si>
    <t>1.1.7.1</t>
  </si>
  <si>
    <t>liabilities resulting from operating expenses</t>
  </si>
  <si>
    <t>Article 23/3</t>
  </si>
  <si>
    <t>640</t>
  </si>
  <si>
    <t>1.1.7.2</t>
  </si>
  <si>
    <t xml:space="preserve">in the form of debt securities, if not treated as retail deposits </t>
  </si>
  <si>
    <t>Article 23/6</t>
  </si>
  <si>
    <t>650</t>
  </si>
  <si>
    <t>1.1.7.3</t>
  </si>
  <si>
    <t>others (not included in any of the above rows)</t>
  </si>
  <si>
    <t>660</t>
  </si>
  <si>
    <t>Outflows from secured lending and capital market-driven transactions</t>
  </si>
  <si>
    <t>670</t>
  </si>
  <si>
    <t>Counterparty is central bank</t>
  </si>
  <si>
    <t>680</t>
  </si>
  <si>
    <t>collateralized by level 1 assets</t>
  </si>
  <si>
    <t>Article 23/4/a</t>
  </si>
  <si>
    <t>collateralized by level 2A assets</t>
  </si>
  <si>
    <t>collateralized by level 2B assets</t>
  </si>
  <si>
    <t>Article23/4/a</t>
  </si>
  <si>
    <t>collateralized by non-liquid assets</t>
  </si>
  <si>
    <t>Counterparty is non-central bank</t>
  </si>
  <si>
    <t>730</t>
  </si>
  <si>
    <t>Article 23/4/b</t>
  </si>
  <si>
    <t>1.2.2.3</t>
  </si>
  <si>
    <t>Article 23/4/d</t>
  </si>
  <si>
    <t>1.2.3.4</t>
  </si>
  <si>
    <t>1.2.3.4.1</t>
  </si>
  <si>
    <t>the counterparty is a central government, multilateral development bank or a public sector entity (risk weight &lt;=20%)</t>
  </si>
  <si>
    <t xml:space="preserve">Article 23/4/c </t>
  </si>
  <si>
    <t>1.2.3.4.2</t>
  </si>
  <si>
    <t>other counterparties</t>
  </si>
  <si>
    <t>Article 23/4/e</t>
  </si>
  <si>
    <t>Total outflows from collateral swaps</t>
  </si>
  <si>
    <t>Retail bonds with a residual maturity of less than 30 days</t>
  </si>
  <si>
    <t>Retail deposits exempted from the calculation of outflows</t>
  </si>
  <si>
    <t>Article 21/5</t>
  </si>
  <si>
    <t>820</t>
  </si>
  <si>
    <t xml:space="preserve">Operational deposits maintained for clearing, custody, cash management or other comparable services in the context of an established operational relationship  </t>
  </si>
  <si>
    <t>830</t>
  </si>
  <si>
    <t>4.1</t>
  </si>
  <si>
    <t>provided by banks</t>
  </si>
  <si>
    <t>4.2</t>
  </si>
  <si>
    <t>provided by financial customers, other than banks</t>
  </si>
  <si>
    <t>850</t>
  </si>
  <si>
    <t>4.3</t>
  </si>
  <si>
    <t xml:space="preserve">provided by central governments, central banks, multilateral development banks and public sector entities </t>
  </si>
  <si>
    <t>860</t>
  </si>
  <si>
    <t>4.4</t>
  </si>
  <si>
    <t>provided by other customers</t>
  </si>
  <si>
    <t>870</t>
  </si>
  <si>
    <t>Non-operational deposits maintained by financial customers and other customers</t>
  </si>
  <si>
    <t>880</t>
  </si>
  <si>
    <t>5.1</t>
  </si>
  <si>
    <t>890</t>
  </si>
  <si>
    <t>5.2</t>
  </si>
  <si>
    <t>900</t>
  </si>
  <si>
    <t>5.3</t>
  </si>
  <si>
    <t>910</t>
  </si>
  <si>
    <t>5.4</t>
  </si>
  <si>
    <t>Funding commitments to non-financial customers</t>
  </si>
  <si>
    <t>Article 26/3/a</t>
  </si>
  <si>
    <t>Level 1 assets, posted as collateral for derivatives</t>
  </si>
  <si>
    <t>Securities financing transactions monitoring</t>
  </si>
  <si>
    <t>Foreign currency outflows</t>
  </si>
  <si>
    <t>960</t>
  </si>
  <si>
    <t>Outflows in foreign countries - with transfer restrictions or non-convertible currencies</t>
  </si>
  <si>
    <t>F2 LCR - CORE FOREIGN CURRENCY</t>
  </si>
  <si>
    <t>LIQUIDITY COVERAGE - OUTFLOWS - CORE FOREIGN CURRENCY</t>
  </si>
  <si>
    <t xml:space="preserve">F 2 LCR - LIQUIDITY COVERAGE - OUTFLOWS - CORE FOREIGN CURRENCY </t>
  </si>
  <si>
    <t>LIQUIDITY COVERAGE - OUTFLOWS - ALL</t>
  </si>
  <si>
    <t>F 2 LCR - LIQUIDITY COVERAGE - OUTFLOWS - ALL</t>
  </si>
  <si>
    <t>LIQUIDITY COVERAGE - OUTFLOWS - EUR</t>
  </si>
  <si>
    <t>F 2 LCR - LIQUIDITY COVERAGE - OUTFLOWS - EUR</t>
  </si>
  <si>
    <t>LIQUIDITY COVERAGE - OUTFLOWS - USD</t>
  </si>
  <si>
    <t>F 2 LCR - LIQUIDITY COVERAGE - OUTFLOWS - USD</t>
  </si>
  <si>
    <t>F3 LCR - TOTAL</t>
  </si>
  <si>
    <t>LIQUIDITY COVERAGE - INFLOWS - TOTAL</t>
  </si>
  <si>
    <t>F 3 LCR - LIQUIDITY COVERAGE - INFLOWS - TOTAL</t>
  </si>
  <si>
    <t>Reference</t>
  </si>
  <si>
    <t xml:space="preserve">Market value of collateral received </t>
  </si>
  <si>
    <t>Value of collateral received, according to Article 10 of Regulation</t>
  </si>
  <si>
    <t>Inflows</t>
  </si>
  <si>
    <t>Subject to the 75% cap on inflows</t>
  </si>
  <si>
    <r>
      <t xml:space="preserve">050                   </t>
    </r>
    <r>
      <rPr>
        <sz val="10"/>
        <rFont val="Verdana"/>
        <family val="2"/>
      </rPr>
      <t>050=020*040</t>
    </r>
  </si>
  <si>
    <r>
      <t xml:space="preserve">060                               </t>
    </r>
    <r>
      <rPr>
        <sz val="10"/>
        <rFont val="Verdana"/>
        <family val="2"/>
      </rPr>
      <t>Unsecured =010*040        Secured =010-050</t>
    </r>
  </si>
  <si>
    <t>TOTAL INFLOWS</t>
  </si>
  <si>
    <t>Inflows from unsecured transactions/deposits</t>
  </si>
  <si>
    <t>monies due from non-financial customers (except for central banks)</t>
  </si>
  <si>
    <t>monies due (interests and commissions) from non-financial customers (except for central banks), not corresponding to principal repayment</t>
  </si>
  <si>
    <t>1.00</t>
  </si>
  <si>
    <t>monies due from non-financial customers (except for central banks),  corresponding to principal repayment</t>
  </si>
  <si>
    <t>monies due from retail customers</t>
  </si>
  <si>
    <t>0.50</t>
  </si>
  <si>
    <t>monies due from corporates</t>
  </si>
  <si>
    <t>monies due from central governments, multilateral development banks and public sector entities</t>
  </si>
  <si>
    <t>1.1.1.2.4</t>
  </si>
  <si>
    <t xml:space="preserve">monie due from other legal entities (not included in any of the above rows) </t>
  </si>
  <si>
    <t>monies due from central banks and financial customers</t>
  </si>
  <si>
    <t>monies due from central banks and financial customers not being classified as operational deposits</t>
  </si>
  <si>
    <t>monies due from central banks</t>
  </si>
  <si>
    <t>Article 26/2/a</t>
  </si>
  <si>
    <t>monies due from financial customers</t>
  </si>
  <si>
    <t>monies due from trade financing transactions</t>
  </si>
  <si>
    <t>Article 26/2/a/ii</t>
  </si>
  <si>
    <t>monies due from securities maturing within 30 calendar days</t>
  </si>
  <si>
    <t>Article 26/2/a/i</t>
  </si>
  <si>
    <t>assets with an undefined contractual end date</t>
  </si>
  <si>
    <t>Article 26/3/g</t>
  </si>
  <si>
    <t>0.20</t>
  </si>
  <si>
    <t>monies due from positions in major index equity instruments, provided that there is no double counting with liquid assets</t>
  </si>
  <si>
    <t>Article 26/2/b</t>
  </si>
  <si>
    <t>inflows from undrawn credit or liquidity facilities and any other commitments provided by central banks, provided that there is no double counting with liquid assets</t>
  </si>
  <si>
    <t>Article 26/3/e</t>
  </si>
  <si>
    <t>inflows from derivative contracts</t>
  </si>
  <si>
    <t>Article 26/5</t>
  </si>
  <si>
    <t>other inflows (not included in any of the above rows)</t>
  </si>
  <si>
    <t>Article 26/2</t>
  </si>
  <si>
    <t>Inflows from secured lending and capital market-driven transactions</t>
  </si>
  <si>
    <t>collateralized by liquid assets</t>
  </si>
  <si>
    <t>Article 26/3/b</t>
  </si>
  <si>
    <t>0.85</t>
  </si>
  <si>
    <t>collateral is used to cover a short position</t>
  </si>
  <si>
    <t>collateralized by assets that do not qualify as a liquid assets</t>
  </si>
  <si>
    <t>Total inflows from collateral swaps</t>
  </si>
  <si>
    <t>1.4</t>
  </si>
  <si>
    <t>(Difference between total weighted inflows and total weighted outflows arising from transactions in foreign countries where there are transfer restrictions or which are denominated in non-convertible currencies)</t>
  </si>
  <si>
    <t>Article 26/8</t>
  </si>
  <si>
    <t>Foreign currency inflows</t>
  </si>
  <si>
    <t xml:space="preserve">Inflows within a group </t>
  </si>
  <si>
    <t>=SUM(F50:F52)</t>
  </si>
  <si>
    <t>=SUM(K50:K51)</t>
  </si>
  <si>
    <t>From secured transactions</t>
  </si>
  <si>
    <t>Monies due from securities maturing within 30 days</t>
  </si>
  <si>
    <t>3.3</t>
  </si>
  <si>
    <t>Inflows from undrawn credit or liquidity facilities, provided by other entities of the banking/financial group</t>
  </si>
  <si>
    <t>F3 LCR - CORE FOREIGN CURRENCY</t>
  </si>
  <si>
    <t>LIQUIDITY COVERAGE - INFLOWS - CORE FOREIGN CURRENCY</t>
  </si>
  <si>
    <t>F 3 LCR - LIQUIDITY COVERAGE - INFLOWS - CORE FOREIGN CURRENCY</t>
  </si>
  <si>
    <t>LIQUIDITY COVERAGE - INFLOWS - ALL</t>
  </si>
  <si>
    <t>F 3 LCR - LIQUIDITY COVERAGE - INFLOWS - ALL</t>
  </si>
  <si>
    <t>LIQUIDITY COVERAGE - INFLOWS - EUR</t>
  </si>
  <si>
    <t>F 3 LCR - LIQUIDITY COVERAGE - INFLOWS - EUR</t>
  </si>
  <si>
    <t>LIQUIDITY COVERAGE - INFLOWS - USD</t>
  </si>
  <si>
    <t>F 3 LCR - LIQUIDITY COVERAGE - INFLOWS - USD</t>
  </si>
  <si>
    <t>F4 LCR - TOTAL</t>
  </si>
  <si>
    <t>LIQUIDITY COVERAGE - COLLATERAL SWAPS - TOTAL</t>
  </si>
  <si>
    <r>
      <t xml:space="preserve">F 4 LCR - LIQUIDITY COVERAGE - </t>
    </r>
    <r>
      <rPr>
        <b/>
        <i/>
        <sz val="22"/>
        <rFont val="Verdana"/>
        <family val="2"/>
      </rPr>
      <t>COLLATERAL SWAPS - TOTAL</t>
    </r>
  </si>
  <si>
    <t>Market value of collateral lent</t>
  </si>
  <si>
    <t>Liquidity value of collateral lent</t>
  </si>
  <si>
    <t>Market value of collateral borrowed</t>
  </si>
  <si>
    <t>Liquidity value of collateral borrowed</t>
  </si>
  <si>
    <t>Outflows</t>
  </si>
  <si>
    <t xml:space="preserve">Inflows subject to the 75% cap on inflows </t>
  </si>
  <si>
    <t>Collateralised derivatives only</t>
  </si>
  <si>
    <r>
      <t xml:space="preserve">050        </t>
    </r>
    <r>
      <rPr>
        <sz val="10"/>
        <rFont val="Verdana"/>
        <family val="2"/>
      </rPr>
      <t>050=040-020</t>
    </r>
  </si>
  <si>
    <r>
      <t xml:space="preserve">060        </t>
    </r>
    <r>
      <rPr>
        <sz val="10"/>
        <rFont val="Verdana"/>
        <family val="2"/>
      </rPr>
      <t>060=020-040</t>
    </r>
  </si>
  <si>
    <t>TOTAL COLLATERAL SWAPS &amp; COLLATERALISED DERIVATIVES</t>
  </si>
  <si>
    <t>Article 23/5 and Article 26/3</t>
  </si>
  <si>
    <t>Totals for transactions in which Level 1 assets are lent and the following collateral is borrowed:</t>
  </si>
  <si>
    <t xml:space="preserve">Level 1 assets </t>
  </si>
  <si>
    <t>Level 2A assets</t>
  </si>
  <si>
    <t>Level 2B assets</t>
  </si>
  <si>
    <t>Non-liquid assets</t>
  </si>
  <si>
    <t>Totals for transactions in which Level 2A assets are lent and the following collateral is borrowed:</t>
  </si>
  <si>
    <t>Totals for transactions in which Level 2B assets are lent and the following collateral is borrowed:</t>
  </si>
  <si>
    <t>1.3.1</t>
  </si>
  <si>
    <t>Level 1 assets</t>
  </si>
  <si>
    <t>1.3.2</t>
  </si>
  <si>
    <t>1.3.3</t>
  </si>
  <si>
    <t>1.3.4</t>
  </si>
  <si>
    <t>Totals for transactions in which Non-liquid assets are lent and the following collateral is borrowed:</t>
  </si>
  <si>
    <t>1.4.1</t>
  </si>
  <si>
    <t>1.4.2</t>
  </si>
  <si>
    <t>1.4.3</t>
  </si>
  <si>
    <t>1.4.4</t>
  </si>
  <si>
    <t>Total collateral swaps (all counterparties) where borrowed collateral has been used to cover short positions</t>
  </si>
  <si>
    <t>Total collateral swaps with counterparties, entities of the group</t>
  </si>
  <si>
    <t>Total collateral swaps with central bank counterparties</t>
  </si>
  <si>
    <t>F4 LCR - CORE FOREIGN CURRENCY</t>
  </si>
  <si>
    <t>LIQUIDITY COVERAGE - COLLATERAL SWAPS - CORE FOREIGN CURRENCY</t>
  </si>
  <si>
    <r>
      <t xml:space="preserve">F 4 LCR - LIQUIDITY COVERAGE - </t>
    </r>
    <r>
      <rPr>
        <b/>
        <i/>
        <sz val="22"/>
        <rFont val="Verdana"/>
        <family val="2"/>
      </rPr>
      <t>COLLATERAL SWAPS - CORE FOREIGN CURRENCY</t>
    </r>
  </si>
  <si>
    <t>LIQUIDITY COVERAGE - COLLATERAL SWAPS - ALL</t>
  </si>
  <si>
    <r>
      <t xml:space="preserve">F 4 LCR - LIQUIDITY COVERAGE - </t>
    </r>
    <r>
      <rPr>
        <b/>
        <i/>
        <sz val="22"/>
        <rFont val="Verdana"/>
        <family val="2"/>
      </rPr>
      <t>COLLATERAL SWAPS - ALL</t>
    </r>
  </si>
  <si>
    <t>LIQUIDITY COVERAGE - COLLATERAL SWAPS - EUR</t>
  </si>
  <si>
    <r>
      <t xml:space="preserve">F 4 LCR - LIQUIDITY COVERAGE - </t>
    </r>
    <r>
      <rPr>
        <b/>
        <i/>
        <sz val="22"/>
        <rFont val="Verdana"/>
        <family val="2"/>
      </rPr>
      <t>COLLATERAL SWAPS - EUR</t>
    </r>
  </si>
  <si>
    <t>LIQUIDITY COVERAGE - COLLATERAL SWAPS - USD</t>
  </si>
  <si>
    <r>
      <t xml:space="preserve">F 4 LCR - LIQUIDITY COVERAGE - </t>
    </r>
    <r>
      <rPr>
        <b/>
        <i/>
        <sz val="22"/>
        <rFont val="Verdana"/>
        <family val="2"/>
      </rPr>
      <t>COLLATERAL SWAPS - USD</t>
    </r>
  </si>
  <si>
    <t>F5 LCR - TOTAL</t>
  </si>
  <si>
    <t>LIQUIDITY COVERAGE - CALCULATIONS  - TOTAL</t>
  </si>
  <si>
    <t>F 5 LCR -  LIQUIDITY COVERAGE - CALCULATIONS - TOTAL</t>
  </si>
  <si>
    <t>Value / Percentage</t>
  </si>
  <si>
    <t>Notes</t>
  </si>
  <si>
    <t>CALCULATIONS</t>
  </si>
  <si>
    <t>Numerator, denominator, ratio</t>
  </si>
  <si>
    <t>Liquidity buffer</t>
  </si>
  <si>
    <t>Net liquidity outflows</t>
  </si>
  <si>
    <t>Liquidity coverage ratio (%)</t>
  </si>
  <si>
    <t>Numerator calculations</t>
  </si>
  <si>
    <t xml:space="preserve">Level 1 assets (value according to Article 10): unadjusted </t>
  </si>
  <si>
    <t>A = From Form F1</t>
  </si>
  <si>
    <t>Outflows from level 1 collateral, within 30 days</t>
  </si>
  <si>
    <t>B= From Form F3 and F4</t>
  </si>
  <si>
    <t>Inflows from level 1 collateral, within 30 days</t>
  </si>
  <si>
    <t>C= From Form F2 and F4</t>
  </si>
  <si>
    <t>Cash outflows within 30 days, from secured transactions</t>
  </si>
  <si>
    <t xml:space="preserve">D= From Form F2 </t>
  </si>
  <si>
    <t>Cash inflows within 30 days, from secured transactions</t>
  </si>
  <si>
    <t>E= From Form F3</t>
  </si>
  <si>
    <t xml:space="preserve">Level 1 assets (adjusted value before cap application) </t>
  </si>
  <si>
    <t xml:space="preserve">F = A-B+C-D+E </t>
  </si>
  <si>
    <t xml:space="preserve">Level 2A assets (value according to Article 10): unadjusted </t>
  </si>
  <si>
    <t>G = From Form F1</t>
  </si>
  <si>
    <t>Outflows from level 2A collateral, within 30 days</t>
  </si>
  <si>
    <t>H= From Form F3 and F4</t>
  </si>
  <si>
    <t>Inflows from level 2A collateral, within 30 days</t>
  </si>
  <si>
    <t>I= From Form F2 and F4</t>
  </si>
  <si>
    <t xml:space="preserve">Level 2A assets (adjusted value before cap application) </t>
  </si>
  <si>
    <t>J= G-H+I</t>
  </si>
  <si>
    <t>14</t>
  </si>
  <si>
    <t xml:space="preserve">Level 2B assets (value according to Article 10): unadjusted </t>
  </si>
  <si>
    <t>K = From Form F1</t>
  </si>
  <si>
    <t>15</t>
  </si>
  <si>
    <t>Outflows from level 2B collateral, within 30 days</t>
  </si>
  <si>
    <t>L= From Form F3 and F4</t>
  </si>
  <si>
    <t>Inflows from level 2B collateral, within 30 days</t>
  </si>
  <si>
    <t>M= From Form F2 and F4</t>
  </si>
  <si>
    <t xml:space="preserve">Level 2B assets (adjusted value before cap application) </t>
  </si>
  <si>
    <t>N= L-M+N</t>
  </si>
  <si>
    <t>18</t>
  </si>
  <si>
    <t>Adjustments for cap 15%</t>
  </si>
  <si>
    <t>O=MAX (N-15/85*(F+J), N-15/60*F,0)</t>
  </si>
  <si>
    <t>19</t>
  </si>
  <si>
    <t>Adjustments for cap 40%</t>
  </si>
  <si>
    <t>P=MAX ((J+N-O)-2/3*F,0)</t>
  </si>
  <si>
    <t>20</t>
  </si>
  <si>
    <t>Q=F+J+N-O-P</t>
  </si>
  <si>
    <t>Denominator calculations</t>
  </si>
  <si>
    <t>21</t>
  </si>
  <si>
    <t>Total outflows</t>
  </si>
  <si>
    <t>FD= From Form F2</t>
  </si>
  <si>
    <t>22</t>
  </si>
  <si>
    <t>Inflows subject to 75% cap</t>
  </si>
  <si>
    <t>FH= From Form F3</t>
  </si>
  <si>
    <t>23</t>
  </si>
  <si>
    <t>FDN=FD-MIN(FH,0.75*FD)</t>
  </si>
  <si>
    <t>F5 LCR - CORE FOREIGN CURRENCY</t>
  </si>
  <si>
    <t>LIQUIDITY COVERAGE - CALCULATIONS  - CORE FOREIGN CURRENCY</t>
  </si>
  <si>
    <t xml:space="preserve">F 5 LCR - LIQUIDITY COVERAGE - CALCULATIONS - CORE FOREIGN CURRENCY </t>
  </si>
  <si>
    <t>LIQUIDITY COVERAGE - CALCULATIONS  - ALL</t>
  </si>
  <si>
    <t>F 5 LCR - LIQUIDITY COVERAGE - CALCULATIONS - ALL</t>
  </si>
  <si>
    <t>LIQUIDITY COVERAGE - CALCULATIONS  - EUR</t>
  </si>
  <si>
    <t>F 5 LCR - LIQUIDITY COVERAGE - CALCULATIONS - EUR</t>
  </si>
  <si>
    <t>LIQUIDITY COVERAGE - CALCULATIONS  - USD</t>
  </si>
  <si>
    <t>F 5 LCR - LIQUIDITY COVERAGE - CALCULATIONS - USD</t>
  </si>
  <si>
    <t>F6 LCR - TOTAL</t>
  </si>
  <si>
    <t>ADDITIONAL LIQUIDITY OUTFLOWS FROM OTHER PRODUCTS AND SERVICES (to be reported once a year, with reference to 31 December) - TOTAL</t>
  </si>
  <si>
    <t>Yearly</t>
  </si>
  <si>
    <t>F6 LCR ADDITIONAL LIQUIDITY OUTFLOWS FROM OTHER PRODUCTS AND SERVICES (to be reported once a year, with reference to 31 December) - TOTAL</t>
  </si>
  <si>
    <t>Details of cash outflows</t>
  </si>
  <si>
    <t>Name of the product or service according to Article 19 of this Regulation</t>
  </si>
  <si>
    <t>Outflow rate applied by the bank</t>
  </si>
  <si>
    <t xml:space="preserve">Whether the likelihood and potential volume of the liquidity outflows of the product or service for next 30 days (since the date of reporting) are assessed to be material, state "Yes" or "No". </t>
  </si>
  <si>
    <t>Describe briefly the assumptions used for assessment of liquidity outflows as 'material' or 'non-material'.</t>
  </si>
  <si>
    <t>Actual outflows experienced by the bank (including all entities within the scope of consolidation)                                                             (as a percentage of off balance-sheet exposure, at the beginning of the month)</t>
  </si>
  <si>
    <t>Maximum amount of actual outflows in a  month, during the last year</t>
  </si>
  <si>
    <t xml:space="preserve">Name of the month/year and the description of the factors responsible for  this large outflow (the bank fills it only when the amount reported in column (040), exceeds 2 standard deviations) </t>
  </si>
  <si>
    <t>Maximum amount of actual outflows in a  month, during the last three years</t>
  </si>
  <si>
    <t xml:space="preserve">Name of the month/year and the description of the factors responsible for  this large outflow (the bank fills it only when the amount reported in column (060), exceeds 2 standard deviations) </t>
  </si>
  <si>
    <t xml:space="preserve">Maximum amount of actual outflows in a  month, until the date of reporting   </t>
  </si>
  <si>
    <t xml:space="preserve">Name of the month/year and the description of the factors responsible for  this large outflow (the bank fills it only when the amount reported in column (080), exceeds 2 standard deviations) </t>
  </si>
  <si>
    <t xml:space="preserve">Moving average of actual monthly outflows (since the date of entry into force of this Regulation)  </t>
  </si>
  <si>
    <t>Guarantees provided by the bank</t>
  </si>
  <si>
    <t>Yes</t>
  </si>
  <si>
    <t>Credit lines that can be canceled unconditionally</t>
  </si>
  <si>
    <t>Credit cards</t>
  </si>
  <si>
    <t>Overdrafts</t>
  </si>
  <si>
    <t>Mortgage loans that have been agreed but not yet drawn down</t>
  </si>
  <si>
    <t>Planned outflows related to renewal or extension of new retail or wholesale loans</t>
  </si>
  <si>
    <t xml:space="preserve">- to retail customers </t>
  </si>
  <si>
    <t xml:space="preserve">- to corporates </t>
  </si>
  <si>
    <t xml:space="preserve">- to central governments, multilateral development banks and public sector entities </t>
  </si>
  <si>
    <t>- to other legal entities (not included in any of the above rows)</t>
  </si>
  <si>
    <t>Planned derivatives payables</t>
  </si>
  <si>
    <t xml:space="preserve">Trade finance off-balance sheet related products </t>
  </si>
  <si>
    <r>
      <rPr>
        <i/>
        <u/>
        <sz val="10"/>
        <color theme="1"/>
        <rFont val="Verdana"/>
        <family val="2"/>
      </rPr>
      <t xml:space="preserve">Notes: </t>
    </r>
    <r>
      <rPr>
        <sz val="10"/>
        <color theme="1"/>
        <rFont val="Verdana"/>
        <family val="2"/>
      </rPr>
      <t xml:space="preserve">
</t>
    </r>
    <r>
      <rPr>
        <b/>
        <sz val="10"/>
        <color theme="1"/>
        <rFont val="Verdana"/>
        <family val="2"/>
      </rPr>
      <t>Column 020 and 030</t>
    </r>
    <r>
      <rPr>
        <sz val="10"/>
        <color theme="1"/>
        <rFont val="Verdana"/>
        <family val="2"/>
      </rPr>
      <t xml:space="preserve">:  The assessment should be made by the bank on a monthly basis and the reporting to the Bank of Albania, will be done once a year.
</t>
    </r>
    <r>
      <rPr>
        <b/>
        <sz val="10"/>
        <color theme="1"/>
        <rFont val="Verdana"/>
        <family val="2"/>
      </rPr>
      <t>Column 040 and 050</t>
    </r>
    <r>
      <rPr>
        <sz val="10"/>
        <color theme="1"/>
        <rFont val="Verdana"/>
        <family val="2"/>
      </rPr>
      <t xml:space="preserve">: The calculations will be based on less than 12 months of data during the first year from the date of entry into force of the Regulation. The first reporting under Column 040 should start as for the data of December 31, 2020.
</t>
    </r>
    <r>
      <rPr>
        <b/>
        <sz val="10"/>
        <color theme="1"/>
        <rFont val="Verdana"/>
        <family val="2"/>
      </rPr>
      <t>Column 060 and 070</t>
    </r>
    <r>
      <rPr>
        <sz val="10"/>
        <color theme="1"/>
        <rFont val="Verdana"/>
        <family val="2"/>
      </rPr>
      <t xml:space="preserve">: The calculations will be based on less than 36 months of data during the first three years from the date of entry into force of the Regulation. The first reporting under Column 060 should start as for the data of December 31, 2022.
</t>
    </r>
    <r>
      <rPr>
        <b/>
        <sz val="10"/>
        <color theme="1"/>
        <rFont val="Verdana"/>
        <family val="2"/>
      </rPr>
      <t>Column 080 and 090</t>
    </r>
    <r>
      <rPr>
        <sz val="10"/>
        <color theme="1"/>
        <rFont val="Verdana"/>
        <family val="2"/>
      </rPr>
      <t xml:space="preserve">: The calculations will be based on all monthly data of the bank, since the date of entry into force of the Regulation. The first reporting will start as for the data of December 31, 2022.
</t>
    </r>
    <r>
      <rPr>
        <b/>
        <sz val="10"/>
        <color theme="1"/>
        <rFont val="Verdana"/>
        <family val="2"/>
      </rPr>
      <t>Date for reporting of this Form</t>
    </r>
    <r>
      <rPr>
        <sz val="10"/>
        <color theme="1"/>
        <rFont val="Verdana"/>
        <family val="2"/>
      </rPr>
      <t>: Within two months, after the reference date.</t>
    </r>
  </si>
  <si>
    <t>F6 LCR - ALL</t>
  </si>
  <si>
    <t>ADDITIONAL LIQUIDITY OUTFLOWS FROM OTHER PRODUCTS AND SERVICES (to be reported once a year, with reference to 31 December) - ALL</t>
  </si>
  <si>
    <t>F6 LCR ADDITIONAL LIQUIDITY OUTFLOWS FROM OTHER PRODUCTS AND SERVICES (to be reported once a year, with reference to 31 December) - ALL</t>
  </si>
  <si>
    <t>F6 LCR - EUR</t>
  </si>
  <si>
    <t>ADDITIONAL LIQUIDITY OUTFLOWS FROM OTHER PRODUCTS AND SERVICES (to be reported once a year, with reference to 31 December) - EUR</t>
  </si>
  <si>
    <t>F6 LCR ADDITIONAL LIQUIDITY OUTFLOWS FROM OTHER PRODUCTS AND SERVICES (to be reported once a year, with reference to 31 December) - EUR</t>
  </si>
  <si>
    <t>F6 LCR - USD</t>
  </si>
  <si>
    <t>ADDITIONAL LIQUIDITY OUTFLOWS FROM OTHER PRODUCTS AND SERVICES (to be reported once a year, with reference to 31 December) - USD</t>
  </si>
  <si>
    <t>F6 LCR ADDITIONAL LIQUIDITY OUTFLOWS FROM OTHER PRODUCTS AND SERVICES (to be reported once a year, with reference to 31 December) - USD</t>
  </si>
  <si>
    <t>NAME OF TEMPLATE:</t>
  </si>
  <si>
    <t>Required stable funding total</t>
  </si>
  <si>
    <t>Monetary Unit</t>
  </si>
  <si>
    <t>Template F1 - REQUIRED STABLE FUNDING</t>
  </si>
  <si>
    <r>
      <t xml:space="preserve">Standard RSF </t>
    </r>
    <r>
      <rPr>
        <b/>
        <sz val="11"/>
        <rFont val="Verdana"/>
        <family val="2"/>
      </rPr>
      <t>factor</t>
    </r>
  </si>
  <si>
    <r>
      <t xml:space="preserve">Applicable RSF </t>
    </r>
    <r>
      <rPr>
        <b/>
        <sz val="11"/>
        <rFont val="Verdana"/>
        <family val="2"/>
      </rPr>
      <t>factor</t>
    </r>
  </si>
  <si>
    <t>Required stable funding</t>
  </si>
  <si>
    <t>Non-HQLA by maturity</t>
  </si>
  <si>
    <t>HQLA</t>
  </si>
  <si>
    <t>&lt; 6 months</t>
  </si>
  <si>
    <t>≥ 6 months to &lt; 1 year</t>
  </si>
  <si>
    <t>≥ 1 year</t>
  </si>
  <si>
    <t>ID</t>
  </si>
  <si>
    <t xml:space="preserve">1 </t>
  </si>
  <si>
    <t>REQUIRED STABLE FUNDING</t>
  </si>
  <si>
    <t xml:space="preserve">1.1 </t>
  </si>
  <si>
    <t xml:space="preserve">RSF from central bank assets </t>
  </si>
  <si>
    <t xml:space="preserve">1.1.1 </t>
  </si>
  <si>
    <t>cash, reserves and HQLA exposures to central banks</t>
  </si>
  <si>
    <t xml:space="preserve">1.1.1.1 </t>
  </si>
  <si>
    <t>unencumbered or encumbered for a residual maturity of less than six months</t>
  </si>
  <si>
    <t xml:space="preserve">1.1.1.2 </t>
  </si>
  <si>
    <t>encumbered for a residual maturity of at least six months but less than one year</t>
  </si>
  <si>
    <t xml:space="preserve">1.1.1.3 </t>
  </si>
  <si>
    <t>encumbered for a residual maturity of one year or more</t>
  </si>
  <si>
    <t xml:space="preserve">1.1.2 </t>
  </si>
  <si>
    <t>other non-HQLA central bank exposures</t>
  </si>
  <si>
    <t xml:space="preserve">1.2 </t>
  </si>
  <si>
    <t>Financimi i qëndrueshëm i kërkuar nga aktivet likuide</t>
  </si>
  <si>
    <t xml:space="preserve">1.2.1 </t>
  </si>
  <si>
    <t xml:space="preserve">level 1 assets eligible for 0% LCR haircut </t>
  </si>
  <si>
    <t xml:space="preserve">1.2.1.1 </t>
  </si>
  <si>
    <t xml:space="preserve">1.2.1.2 </t>
  </si>
  <si>
    <t xml:space="preserve">1.2.1.3 </t>
  </si>
  <si>
    <t xml:space="preserve">1.2.2 </t>
  </si>
  <si>
    <t>level 1 assets eligible for 10% LCR haircut</t>
  </si>
  <si>
    <t xml:space="preserve">1.2.2.1 </t>
  </si>
  <si>
    <t xml:space="preserve">1.2.2.2 </t>
  </si>
  <si>
    <t xml:space="preserve">1.2.2.3 </t>
  </si>
  <si>
    <t xml:space="preserve">1.2.3 </t>
  </si>
  <si>
    <t>level 1 eligible for 15% LCR haircut</t>
  </si>
  <si>
    <t xml:space="preserve">1.2.3.1 </t>
  </si>
  <si>
    <t xml:space="preserve">1.2.3.2 </t>
  </si>
  <si>
    <t xml:space="preserve">1.2.3.3 </t>
  </si>
  <si>
    <t xml:space="preserve">1.2.4 </t>
  </si>
  <si>
    <t>level 2A assets eligible for 15% LCR haircut</t>
  </si>
  <si>
    <t xml:space="preserve">1.2.4.1  </t>
  </si>
  <si>
    <t xml:space="preserve">1.2.4.2 </t>
  </si>
  <si>
    <t xml:space="preserve">1.2.4.3 </t>
  </si>
  <si>
    <t xml:space="preserve">1.2.5 </t>
  </si>
  <si>
    <t>aktive të nivelit 2B të klasifikuara për 50% haircut për qëllime të raportit të mbulimit me likuiditet (RML)</t>
  </si>
  <si>
    <t xml:space="preserve">1.2.5.1 </t>
  </si>
  <si>
    <t>të pabarrësuara ose të barrësuara për një maturitet të mbetur prej më pak se 1 vit</t>
  </si>
  <si>
    <t xml:space="preserve">1.2.5.2 </t>
  </si>
  <si>
    <t>të barrësuara për një maturitet të mbetur prej 1 viti ose më shumë</t>
  </si>
  <si>
    <t xml:space="preserve">1.3 </t>
  </si>
  <si>
    <t>RSF from securities other than liquid assets</t>
  </si>
  <si>
    <t xml:space="preserve">1.3.1 </t>
  </si>
  <si>
    <t xml:space="preserve">non- HQLA securities </t>
  </si>
  <si>
    <t xml:space="preserve">1.3.1.1 </t>
  </si>
  <si>
    <t>unencumbered or encumbered for a residual maturity of less than one year</t>
  </si>
  <si>
    <t xml:space="preserve">1.3.1.2 </t>
  </si>
  <si>
    <t xml:space="preserve">1.4 </t>
  </si>
  <si>
    <t>RSF from loans</t>
  </si>
  <si>
    <t xml:space="preserve">1.4.1 </t>
  </si>
  <si>
    <t xml:space="preserve">operational deposits </t>
  </si>
  <si>
    <t xml:space="preserve">1.4.2 </t>
  </si>
  <si>
    <t>securities financing transactions with financial customers</t>
  </si>
  <si>
    <t xml:space="preserve">1.4.2.1 </t>
  </si>
  <si>
    <t xml:space="preserve">collateralized by level 1 assets eligible for 0% LCR haircut </t>
  </si>
  <si>
    <t xml:space="preserve">1.4.2.1.1 </t>
  </si>
  <si>
    <t xml:space="preserve">1.4.2.1.2 </t>
  </si>
  <si>
    <t xml:space="preserve">1.4.2.1.3 </t>
  </si>
  <si>
    <t xml:space="preserve">1.4.2.2 </t>
  </si>
  <si>
    <t>collateralized by other assets</t>
  </si>
  <si>
    <t>0400</t>
  </si>
  <si>
    <t xml:space="preserve">1.4.2.2.1 </t>
  </si>
  <si>
    <t>0410</t>
  </si>
  <si>
    <t xml:space="preserve">1.4.2.2.2 </t>
  </si>
  <si>
    <t>0420</t>
  </si>
  <si>
    <t xml:space="preserve">1.4.2.2.3 </t>
  </si>
  <si>
    <t>0430</t>
  </si>
  <si>
    <t xml:space="preserve">1.4.3 </t>
  </si>
  <si>
    <t>other loans and advances to financial customers</t>
  </si>
  <si>
    <t>0440</t>
  </si>
  <si>
    <t xml:space="preserve">1.4.4 </t>
  </si>
  <si>
    <t>loans to non-financial customers other than central banks where those loans are assigned a risk weight of 35% or less</t>
  </si>
  <si>
    <t>0450</t>
  </si>
  <si>
    <t xml:space="preserve">1.4.4.1 </t>
  </si>
  <si>
    <t>0460</t>
  </si>
  <si>
    <t xml:space="preserve">1.4.4.2 </t>
  </si>
  <si>
    <t>0470</t>
  </si>
  <si>
    <t xml:space="preserve">1.4.4.3 </t>
  </si>
  <si>
    <t>0480</t>
  </si>
  <si>
    <t xml:space="preserve">1.4.5 </t>
  </si>
  <si>
    <t xml:space="preserve">other loans to non-financial customers other than central banks </t>
  </si>
  <si>
    <t>0490</t>
  </si>
  <si>
    <t xml:space="preserve">1.4.5.0.1 </t>
  </si>
  <si>
    <t>of which, residential mortgages</t>
  </si>
  <si>
    <t>0500</t>
  </si>
  <si>
    <t xml:space="preserve">1.4.5.1 </t>
  </si>
  <si>
    <t>0510</t>
  </si>
  <si>
    <t xml:space="preserve">1.4.5.2 </t>
  </si>
  <si>
    <t>0520</t>
  </si>
  <si>
    <t xml:space="preserve">1.4.6 </t>
  </si>
  <si>
    <t>trade finance on-balance sheet products</t>
  </si>
  <si>
    <t>0530</t>
  </si>
  <si>
    <t xml:space="preserve">1.5 </t>
  </si>
  <si>
    <t>RSF from assets within a group or an IPS if subject to preferential treatment</t>
  </si>
  <si>
    <t>0540</t>
  </si>
  <si>
    <t xml:space="preserve">1.6 </t>
  </si>
  <si>
    <t>RSF from derivatives</t>
  </si>
  <si>
    <t>0550</t>
  </si>
  <si>
    <t xml:space="preserve">1.6.1 </t>
  </si>
  <si>
    <t>required stable funding for derivative liabilities</t>
  </si>
  <si>
    <t>0560</t>
  </si>
  <si>
    <t xml:space="preserve">1.6.2 </t>
  </si>
  <si>
    <t>NSFR derivative assets</t>
  </si>
  <si>
    <t>0570</t>
  </si>
  <si>
    <t xml:space="preserve">1.6.3 </t>
  </si>
  <si>
    <t>initial margin posted</t>
  </si>
  <si>
    <t>0580</t>
  </si>
  <si>
    <t xml:space="preserve">1.7 </t>
  </si>
  <si>
    <t>RSF from contributions to CCP default fund</t>
  </si>
  <si>
    <t>0590</t>
  </si>
  <si>
    <t xml:space="preserve">1.8 </t>
  </si>
  <si>
    <t xml:space="preserve">RSF from other assets </t>
  </si>
  <si>
    <t>0600</t>
  </si>
  <si>
    <t xml:space="preserve">1.8.1 </t>
  </si>
  <si>
    <t>physically traded commodities</t>
  </si>
  <si>
    <t>0610</t>
  </si>
  <si>
    <t xml:space="preserve">1.8.1.1 </t>
  </si>
  <si>
    <t>0620</t>
  </si>
  <si>
    <t xml:space="preserve">1.8.1.2  </t>
  </si>
  <si>
    <t>0630</t>
  </si>
  <si>
    <t xml:space="preserve">1.8.2  </t>
  </si>
  <si>
    <t>trade date receivables</t>
  </si>
  <si>
    <t>0640</t>
  </si>
  <si>
    <t xml:space="preserve">1.8.3  </t>
  </si>
  <si>
    <t>non-performing assets</t>
  </si>
  <si>
    <t>0650</t>
  </si>
  <si>
    <t xml:space="preserve">1.8.4  </t>
  </si>
  <si>
    <t xml:space="preserve">other assets </t>
  </si>
  <si>
    <t>0660</t>
  </si>
  <si>
    <t xml:space="preserve">1.9 </t>
  </si>
  <si>
    <t>RSF from OBS items</t>
  </si>
  <si>
    <t>0670</t>
  </si>
  <si>
    <t xml:space="preserve">1.9.1  </t>
  </si>
  <si>
    <t>committed facilities within a group if subject to preferential treatment</t>
  </si>
  <si>
    <t>0680</t>
  </si>
  <si>
    <t xml:space="preserve">1.9.2 </t>
  </si>
  <si>
    <t>committed facilities</t>
  </si>
  <si>
    <t>0690</t>
  </si>
  <si>
    <t xml:space="preserve">1.9.3 </t>
  </si>
  <si>
    <t>trade finance off-balance sheet items</t>
  </si>
  <si>
    <t>0700</t>
  </si>
  <si>
    <t xml:space="preserve">1.9.4 </t>
  </si>
  <si>
    <t>non-performing off-balance sheet items</t>
  </si>
  <si>
    <t>TEMPLATE NR:</t>
  </si>
  <si>
    <t>REQUIRED STABLE FUNDING IN ALL</t>
  </si>
  <si>
    <t>1.2.3.1</t>
  </si>
  <si>
    <t>1.2.3.2</t>
  </si>
  <si>
    <t>1.2.3.3</t>
  </si>
  <si>
    <t>1.2.4.1</t>
  </si>
  <si>
    <t>1.2.4.2</t>
  </si>
  <si>
    <t>1.2.4.3</t>
  </si>
  <si>
    <r>
      <t xml:space="preserve">aktive të nivelit 2B të klasifikuara për 50% </t>
    </r>
    <r>
      <rPr>
        <i/>
        <sz val="11"/>
        <rFont val="Verdana"/>
        <family val="2"/>
      </rPr>
      <t>haircut</t>
    </r>
    <r>
      <rPr>
        <sz val="11"/>
        <rFont val="Verdana"/>
        <family val="2"/>
      </rPr>
      <t xml:space="preserve"> për qëllime të raportit të mbulimit me likuiditet (RML)</t>
    </r>
  </si>
  <si>
    <t>1.2.5.1</t>
  </si>
  <si>
    <t>1.2.5.2</t>
  </si>
  <si>
    <t>1.3.1.1</t>
  </si>
  <si>
    <t>1.3.1.2</t>
  </si>
  <si>
    <t>1.4.2.1</t>
  </si>
  <si>
    <t>1.4.2.1.1</t>
  </si>
  <si>
    <t>1.4.2.1.2</t>
  </si>
  <si>
    <t>1.4.2.1.3</t>
  </si>
  <si>
    <t>1.4.2.2</t>
  </si>
  <si>
    <t>1.4.2.2.1</t>
  </si>
  <si>
    <t>1.4.2.2.2</t>
  </si>
  <si>
    <t>1.4.2.2.3</t>
  </si>
  <si>
    <t>1.4.4.1</t>
  </si>
  <si>
    <t>1.4.4.2</t>
  </si>
  <si>
    <t>1.4.4.3</t>
  </si>
  <si>
    <t>1.4.5</t>
  </si>
  <si>
    <t>1.4.5.0.1</t>
  </si>
  <si>
    <t>1.4.5.1</t>
  </si>
  <si>
    <t>1.4.5.2</t>
  </si>
  <si>
    <t>1.4.6</t>
  </si>
  <si>
    <t>1.5</t>
  </si>
  <si>
    <t>1.6</t>
  </si>
  <si>
    <t>1.6.1</t>
  </si>
  <si>
    <t>1.6.2</t>
  </si>
  <si>
    <t>1.6.3</t>
  </si>
  <si>
    <t>1.7</t>
  </si>
  <si>
    <t>1.8</t>
  </si>
  <si>
    <t>1.8.1</t>
  </si>
  <si>
    <t>1.8.1.1</t>
  </si>
  <si>
    <t>1.8.1.2</t>
  </si>
  <si>
    <t>1.8.2</t>
  </si>
  <si>
    <t>1.8.3</t>
  </si>
  <si>
    <t>1.8.4</t>
  </si>
  <si>
    <t>1.9</t>
  </si>
  <si>
    <t>1.9.1</t>
  </si>
  <si>
    <t>1.9.2</t>
  </si>
  <si>
    <t>1.9.3</t>
  </si>
  <si>
    <t>1.9.4</t>
  </si>
  <si>
    <t>REQUIRED STABLE FUNDING IN EUR</t>
  </si>
  <si>
    <t>REQUIRED STABLE FUNDING IN USD</t>
  </si>
  <si>
    <t>REQUIRED STABLE FUNDING IN FC</t>
  </si>
  <si>
    <t>AVAILABLE STABLE FUNDING TOTAL</t>
  </si>
  <si>
    <t>Template F2 - AVAILABLE STABLE FUNDING</t>
  </si>
  <si>
    <t>Standard ASF factor</t>
  </si>
  <si>
    <t xml:space="preserve"> Applicable ASF factor</t>
  </si>
  <si>
    <t>Available stable funding</t>
  </si>
  <si>
    <t>Total</t>
  </si>
  <si>
    <t xml:space="preserve"> AVAILABLE STABLE FUNDING</t>
  </si>
  <si>
    <t xml:space="preserve"> ASF from capital items and instruments</t>
  </si>
  <si>
    <t xml:space="preserve">2.1.1 </t>
  </si>
  <si>
    <t>Common Equity Tier 1</t>
  </si>
  <si>
    <t xml:space="preserve">2.1.2 </t>
  </si>
  <si>
    <t>Additional Tier 1</t>
  </si>
  <si>
    <t xml:space="preserve">2.1.3 </t>
  </si>
  <si>
    <t>Tier 2</t>
  </si>
  <si>
    <t xml:space="preserve">2.1.4 </t>
  </si>
  <si>
    <t>Other capital instruments</t>
  </si>
  <si>
    <t xml:space="preserve"> ASF from retail deposits</t>
  </si>
  <si>
    <t xml:space="preserve">2.2.0.1 </t>
  </si>
  <si>
    <t>of which, retail bonds</t>
  </si>
  <si>
    <t xml:space="preserve">2.2.1 </t>
  </si>
  <si>
    <t>Stable retail deposits</t>
  </si>
  <si>
    <t xml:space="preserve">2.2.0.2 </t>
  </si>
  <si>
    <t>of which with a material early withdrawable penalty</t>
  </si>
  <si>
    <t xml:space="preserve">2.2.2 </t>
  </si>
  <si>
    <t>Other retail deposits</t>
  </si>
  <si>
    <t xml:space="preserve">2.2.0.3 </t>
  </si>
  <si>
    <t>2.3</t>
  </si>
  <si>
    <t xml:space="preserve"> ASF from other non-financial customers (except central banks) </t>
  </si>
  <si>
    <t xml:space="preserve">2.3.0.1 </t>
  </si>
  <si>
    <t xml:space="preserve">of which, securities financing transactions  </t>
  </si>
  <si>
    <t xml:space="preserve">2.3.0.2 </t>
  </si>
  <si>
    <t>of which, operational deposits</t>
  </si>
  <si>
    <t xml:space="preserve">2.3.1 </t>
  </si>
  <si>
    <t>Liabilities provided by the central government of a Member State or a third country</t>
  </si>
  <si>
    <t xml:space="preserve">2.3.2 </t>
  </si>
  <si>
    <t>Liabilities provided by regional governments or local authorities of a Member State or a third country</t>
  </si>
  <si>
    <t xml:space="preserve">2.3.3 </t>
  </si>
  <si>
    <t>Liabilities provided by public sector entities of a Member State or a third country</t>
  </si>
  <si>
    <t xml:space="preserve">2.3.4 </t>
  </si>
  <si>
    <t xml:space="preserve">Liabilities provided by multilateral development banks and international organisations </t>
  </si>
  <si>
    <t xml:space="preserve">2.3.5 </t>
  </si>
  <si>
    <t>Liabilities provided by non-financial corporate customers</t>
  </si>
  <si>
    <t xml:space="preserve">2.3.6 </t>
  </si>
  <si>
    <t>Liabilities provided by credit unions, personal investment companies and deposit brokers</t>
  </si>
  <si>
    <t>2.4</t>
  </si>
  <si>
    <t xml:space="preserve"> ASF from liabilities and committed facilities within a group or an IPS if subject to preferential treatment</t>
  </si>
  <si>
    <t>2.5</t>
  </si>
  <si>
    <t>2.5 ASF from financial customers and central banks</t>
  </si>
  <si>
    <t xml:space="preserve">2.5.1 </t>
  </si>
  <si>
    <t>Liabilities provided by the ECB or the central bank of a Member State</t>
  </si>
  <si>
    <t xml:space="preserve">2.5.2 </t>
  </si>
  <si>
    <t>Liabilities provided by the central bank of a third country</t>
  </si>
  <si>
    <t xml:space="preserve">2.5.3 </t>
  </si>
  <si>
    <t>Liabilities provided by financial customers</t>
  </si>
  <si>
    <t xml:space="preserve">2.5.3.1 </t>
  </si>
  <si>
    <t xml:space="preserve">2.5.3.2 </t>
  </si>
  <si>
    <t>Excess operational deposits</t>
  </si>
  <si>
    <t xml:space="preserve">2.5.3.3 </t>
  </si>
  <si>
    <t>2.6</t>
  </si>
  <si>
    <t xml:space="preserve">  ASF from liabilities provided where the counterparty cannot be determined</t>
  </si>
  <si>
    <t>2.7</t>
  </si>
  <si>
    <r>
      <t xml:space="preserve"> ASF from net derivatives liabilities</t>
    </r>
    <r>
      <rPr>
        <b/>
        <sz val="11"/>
        <color rgb="FFFF0000"/>
        <rFont val="Verdana"/>
        <family val="2"/>
      </rPr>
      <t xml:space="preserve"> </t>
    </r>
  </si>
  <si>
    <t>2.8</t>
  </si>
  <si>
    <t xml:space="preserve"> ASF from other liabilities </t>
  </si>
  <si>
    <t xml:space="preserve">2.8.1 </t>
  </si>
  <si>
    <t>Trade date payables</t>
  </si>
  <si>
    <t xml:space="preserve">2.8.2 </t>
  </si>
  <si>
    <t>Deferred tax liabilities</t>
  </si>
  <si>
    <t xml:space="preserve">2.8.3 </t>
  </si>
  <si>
    <t>Minority interests</t>
  </si>
  <si>
    <t xml:space="preserve">2.8.4 </t>
  </si>
  <si>
    <t>AVAILABLE STABLE FUNDING IN ALL</t>
  </si>
  <si>
    <t>AVAILABLE STABLE FUNDING</t>
  </si>
  <si>
    <t>ASF from capital items and instruments</t>
  </si>
  <si>
    <t>2.1.3</t>
  </si>
  <si>
    <t>2.1.4</t>
  </si>
  <si>
    <t>ASF from retail deposits</t>
  </si>
  <si>
    <t>2.2.0.1</t>
  </si>
  <si>
    <t>2.2.0.2</t>
  </si>
  <si>
    <t>2.2.0.3</t>
  </si>
  <si>
    <t>rregulluar si EBA</t>
  </si>
  <si>
    <t xml:space="preserve">ASF from other non-financial customers (except central banks) </t>
  </si>
  <si>
    <t>2.3.0.1</t>
  </si>
  <si>
    <t>2.3.0.2</t>
  </si>
  <si>
    <t>2.3.1</t>
  </si>
  <si>
    <t>2.3.2</t>
  </si>
  <si>
    <t>2.3.3</t>
  </si>
  <si>
    <t>2.3.4</t>
  </si>
  <si>
    <t>2.3.5</t>
  </si>
  <si>
    <t>2.3.6</t>
  </si>
  <si>
    <t>ASF from liabilities and committed facilities within a group or an IPS if subject to preferential treatment</t>
  </si>
  <si>
    <t>2.5.1</t>
  </si>
  <si>
    <t>2.5.2</t>
  </si>
  <si>
    <t>2.5.3</t>
  </si>
  <si>
    <t>2.5.3.1</t>
  </si>
  <si>
    <t>2.5.3.2</t>
  </si>
  <si>
    <t>2.5.3.3</t>
  </si>
  <si>
    <t>ASF from liabilities provided where the counterparty cannot be determined</t>
  </si>
  <si>
    <r>
      <t>ASF from net derivatives liabilities</t>
    </r>
    <r>
      <rPr>
        <b/>
        <sz val="11"/>
        <color rgb="FFFF0000"/>
        <rFont val="Verdana"/>
        <family val="2"/>
      </rPr>
      <t xml:space="preserve"> </t>
    </r>
  </si>
  <si>
    <t>nuk ka formule</t>
  </si>
  <si>
    <t xml:space="preserve">ASF from other liabilities </t>
  </si>
  <si>
    <t>2.8.1</t>
  </si>
  <si>
    <t>2.8.2</t>
  </si>
  <si>
    <t>2.8.3</t>
  </si>
  <si>
    <t>2.8.4</t>
  </si>
  <si>
    <t>AVAILABLE STABLE FUNDING IN EUR</t>
  </si>
  <si>
    <t>AVAILABLE STABLE FUNDING IN USD</t>
  </si>
  <si>
    <t>AVAILABLE STABLE FUNDING IN FC</t>
  </si>
  <si>
    <t>100%</t>
  </si>
  <si>
    <t>0%</t>
  </si>
  <si>
    <t>95%</t>
  </si>
  <si>
    <t>90%</t>
  </si>
  <si>
    <t>50%</t>
  </si>
  <si>
    <t>SIMPLIFIED REQUIRED STABLE FUNDING TOTAL</t>
  </si>
  <si>
    <t>Template F3 - SIMPLIFIED REQUIRED STABLE FUNDING</t>
  </si>
  <si>
    <t>Standard RSF factor</t>
  </si>
  <si>
    <t xml:space="preserve">Applicable RSF factor  </t>
  </si>
  <si>
    <t>Non-HQLA  by maturity</t>
  </si>
  <si>
    <t xml:space="preserve">&lt; 1 year </t>
  </si>
  <si>
    <r>
      <t xml:space="preserve">&lt; 1 year  </t>
    </r>
    <r>
      <rPr>
        <b/>
        <sz val="11"/>
        <color rgb="FFFF0000"/>
        <rFont val="Verdana"/>
        <family val="2"/>
      </rPr>
      <t/>
    </r>
  </si>
  <si>
    <t xml:space="preserve"> REQUIRED STABLE FUNDING</t>
  </si>
  <si>
    <t xml:space="preserve"> RSF from central bank assets</t>
  </si>
  <si>
    <t xml:space="preserve"> RSF from liquid assets</t>
  </si>
  <si>
    <t xml:space="preserve">level 1 assets eligible for 15% LCR haircut </t>
  </si>
  <si>
    <t xml:space="preserve">Level 2A assets eligible for 15% LCR haircut </t>
  </si>
  <si>
    <t xml:space="preserve">1.2.4.1 </t>
  </si>
  <si>
    <t>unencumbered or encumbered for a residual maturity of less than 6 month</t>
  </si>
  <si>
    <t xml:space="preserve">Level 2B assets </t>
  </si>
  <si>
    <t xml:space="preserve">1.2.5.1  </t>
  </si>
  <si>
    <t xml:space="preserve"> RSF from securities other than liquid assets</t>
  </si>
  <si>
    <t xml:space="preserve">1.3.2 </t>
  </si>
  <si>
    <t xml:space="preserve"> RSF from loans</t>
  </si>
  <si>
    <t xml:space="preserve">loans to non-financials </t>
  </si>
  <si>
    <t xml:space="preserve">1.4.1.1 </t>
  </si>
  <si>
    <t xml:space="preserve">1.4.1.2 </t>
  </si>
  <si>
    <t xml:space="preserve">loans to financials </t>
  </si>
  <si>
    <t xml:space="preserve"> RSF from interdependent assets</t>
  </si>
  <si>
    <t xml:space="preserve"> RSF from derivatives </t>
  </si>
  <si>
    <t xml:space="preserve">NSFR derivative assets </t>
  </si>
  <si>
    <t>Initial margin posted</t>
  </si>
  <si>
    <t xml:space="preserve"> RSF from contributions to CCP default fund</t>
  </si>
  <si>
    <t xml:space="preserve"> RSF from other assets</t>
  </si>
  <si>
    <t xml:space="preserve"> RSF from OBS items</t>
  </si>
  <si>
    <t xml:space="preserve">1.9.1 </t>
  </si>
  <si>
    <t>committed facilities within a group or an IPS if subject to preferential treatment</t>
  </si>
  <si>
    <r>
      <t xml:space="preserve">commited </t>
    </r>
    <r>
      <rPr>
        <sz val="11"/>
        <rFont val="Verdana"/>
        <family val="2"/>
      </rPr>
      <t>facilities</t>
    </r>
  </si>
  <si>
    <t xml:space="preserve">trade finance off-balance sheet items </t>
  </si>
  <si>
    <t>SIMPLIFIED REQUIRED STABLE FUNDING IN ALL</t>
  </si>
  <si>
    <t>RSF from central bank assets</t>
  </si>
  <si>
    <t>RSF from liquid assets</t>
  </si>
  <si>
    <t>1.4.1.1</t>
  </si>
  <si>
    <t>1.4.1.2</t>
  </si>
  <si>
    <t>RSF from interdependent assets</t>
  </si>
  <si>
    <t xml:space="preserve">RSF from derivatives </t>
  </si>
  <si>
    <t>RSF from other assets</t>
  </si>
  <si>
    <t>SIMPLIFIED REQUIRED STABLE FUNDING IN EUR</t>
  </si>
  <si>
    <t>SIMPLIFIED REQUIRED STABLE FUNDING IN USD</t>
  </si>
  <si>
    <t>SIMPLIFIED REQUIRED STABLE FUNDING IN FC</t>
  </si>
  <si>
    <t>SIMPLIFIED AVAILABLE STABLE FUNDING TOTAL</t>
  </si>
  <si>
    <t>Template F4 - SIMPLIFIED AVAILABLE STABLE FUNDING</t>
  </si>
  <si>
    <t>Applicable ASF factor</t>
  </si>
  <si>
    <t>Total ASF</t>
  </si>
  <si>
    <t>&lt; 1 year</t>
  </si>
  <si>
    <t xml:space="preserve">Stable retail deposits </t>
  </si>
  <si>
    <t xml:space="preserve">Other retail deposits </t>
  </si>
  <si>
    <t xml:space="preserve">2.3 </t>
  </si>
  <si>
    <r>
      <t>ASF from other non-financial customers (except central banks)</t>
    </r>
    <r>
      <rPr>
        <sz val="11"/>
        <color theme="4" tint="-0.249977111117893"/>
        <rFont val="Verdana"/>
        <family val="2"/>
      </rPr>
      <t/>
    </r>
  </si>
  <si>
    <t xml:space="preserve">2.4 </t>
  </si>
  <si>
    <t>ASF from operational deposits</t>
  </si>
  <si>
    <t xml:space="preserve">2.5 </t>
  </si>
  <si>
    <t xml:space="preserve">2.6 </t>
  </si>
  <si>
    <t xml:space="preserve">ASF from financial customers and central banks </t>
  </si>
  <si>
    <t xml:space="preserve">2.7 </t>
  </si>
  <si>
    <t xml:space="preserve">2.8 </t>
  </si>
  <si>
    <t>ASF from other liabilities</t>
  </si>
  <si>
    <t>SIMPLIFIED AVAILABLE STABLE FUNDING IN ALL</t>
  </si>
  <si>
    <t>SIMPLIFIED AVAILABLE STABLE FUNDING IN EUR</t>
  </si>
  <si>
    <t>SIMPLIFIED AVAILABLE STABLE FUNDING IN USD</t>
  </si>
  <si>
    <t>SIMPLIFIED AVAILABLE STABLE FUNDING IN FC</t>
  </si>
  <si>
    <t>FINANCIMI I QËNDRUESHËM I DISPONUESHËM</t>
  </si>
  <si>
    <t xml:space="preserve">Financimi i qëndrueshëm i disponueshëm nga zërat dhe instrumentet e kapitalit </t>
  </si>
  <si>
    <t>Financimi i qëndrueshëm i disponueshëm nga depozitat me pakicë</t>
  </si>
  <si>
    <t>Depozita të qëndrueshme me pakicë</t>
  </si>
  <si>
    <t>Depozita të tjera me pakicë</t>
  </si>
  <si>
    <t>Financimi i qëndrueshëm i disponueshëm nga klientë të tjerë jofinanciarë (përveç bankave qendrore)</t>
  </si>
  <si>
    <t>Financimi i qëndrueshëm i disponueshëm nga depozitat operacionale</t>
  </si>
  <si>
    <t>Financimi i qëndrueshëm i disponueshëm nga detyrime ose lehtësi të parevokueshme ose të anulueshme me kushte brenda një grupi, subjekt i trajtimit preferencial</t>
  </si>
  <si>
    <t>Financimi i qëndrueshëm i disponueshëm nga klientët financiarë dhe bankat qendrore</t>
  </si>
  <si>
    <t>Financimi i qëndrueshëm i disponueshëm nga detyrimet e ofruara, ku kundërpartia nuk mund të përcaktohet</t>
  </si>
  <si>
    <t>Financimi i qëndrueshëm i disponueshëm nga detyrimet e tjera</t>
  </si>
  <si>
    <t>SUMMARY NSFR TOTAL</t>
  </si>
  <si>
    <t>Template F5 - NSFR Summary (fully-fledged NSFR)</t>
  </si>
  <si>
    <t>Ratio</t>
  </si>
  <si>
    <t>RSF from assets within a group  subject to preferential treatment</t>
  </si>
  <si>
    <t>ASF from other non-financial customers (except central banks)</t>
  </si>
  <si>
    <t>ASF from liabilities within a group subject to preferential treatment</t>
  </si>
  <si>
    <t>NSFR</t>
  </si>
  <si>
    <t>Tempalte F5 -NSFR Summary simplified NSFR</t>
  </si>
  <si>
    <t>SUMMARY NSFR IN ALL</t>
  </si>
  <si>
    <t>Vlera</t>
  </si>
  <si>
    <t xml:space="preserve">Financimi i qëndrueshëm i kërkuar </t>
  </si>
  <si>
    <t xml:space="preserve">Financimi i qëndrueshëm i disponueshëm </t>
  </si>
  <si>
    <t>Raporti</t>
  </si>
  <si>
    <t>SUMMARY NSFR IN EUR</t>
  </si>
  <si>
    <t>SUMMARY NSFR IN USD</t>
  </si>
  <si>
    <t>Rreshti</t>
  </si>
  <si>
    <t>SUMMARY NSFR IN FC</t>
  </si>
  <si>
    <t>Settlement risk</t>
  </si>
  <si>
    <t xml:space="preserve">Position of debt securities (USD) </t>
  </si>
  <si>
    <t xml:space="preserve">Position of debt securities (EUR) </t>
  </si>
  <si>
    <t xml:space="preserve">Position of debt securities (All) </t>
  </si>
  <si>
    <t xml:space="preserve">Position of debt securities (other) </t>
  </si>
  <si>
    <t xml:space="preserve">Position of debt securities (Total) </t>
  </si>
  <si>
    <t>Standardised approach for specific risk in securitisations</t>
  </si>
  <si>
    <t>Standardised approach for specific risk in the correlation trading portfolio</t>
  </si>
  <si>
    <t>Kons-Mkr-SA-SEC</t>
  </si>
  <si>
    <t>Kons-Mkr-SA-CTP</t>
  </si>
  <si>
    <t>Kons-MkrUSD</t>
  </si>
  <si>
    <t>Semiannually</t>
  </si>
  <si>
    <t>During the first and third quarter (March/September) fill in the same data as the previous quarter (December/June)</t>
  </si>
  <si>
    <t>Positions</t>
  </si>
  <si>
    <t>Capital requirement (in %)</t>
  </si>
  <si>
    <t>Capital requirements</t>
  </si>
  <si>
    <t>Risk weighted exposure</t>
  </si>
  <si>
    <t>All positions</t>
  </si>
  <si>
    <t>Net positions</t>
  </si>
  <si>
    <t>Net positions subject to capital charge</t>
  </si>
  <si>
    <t>Traded debt instruments in trading book</t>
  </si>
  <si>
    <t>General risk</t>
  </si>
  <si>
    <t>Other assets and liabilities</t>
  </si>
  <si>
    <t>Maturity based approach</t>
  </si>
  <si>
    <t>Zone 1</t>
  </si>
  <si>
    <t>0 ≤ 1 month</t>
  </si>
  <si>
    <t>&gt; 1 ≤ 3 months</t>
  </si>
  <si>
    <t>&gt; 3 ≤ 6 months</t>
  </si>
  <si>
    <t>&gt; 6 ≤ 12 months</t>
  </si>
  <si>
    <t>Zone 2</t>
  </si>
  <si>
    <t>&gt; 1 ≤ 2 (1,9 for cupon of less than 3%) years</t>
  </si>
  <si>
    <t>&gt; 2 ≤ 3 (&gt; 1,9 ≤ 2,8 for cupon of less than 3%) years</t>
  </si>
  <si>
    <t>&gt; 3 ≤ 4 (&gt; 2,8 ≤ 3,6 for cupon of less than 3%) years</t>
  </si>
  <si>
    <t>Zone 3</t>
  </si>
  <si>
    <t>&gt; 4 ≤ 5    (&gt; 3,6 ≤ 4,3 for cupon of less than 3%) years</t>
  </si>
  <si>
    <t>&gt; 5 ≤ 7     (&gt; 4,3 ≤ 5,7 for cupon of less than 3%) years</t>
  </si>
  <si>
    <t>&gt; 7 ≤ 10   (&gt; 5,7 ≤ 7,3 for cupon of less than 3%) years</t>
  </si>
  <si>
    <t>&gt; 10 ≤ 15 (&gt; 7,3 ≤ 9,3 for cupon of less than 3%) years</t>
  </si>
  <si>
    <t>&gt; 15 ≤ 20 (&gt; 9,3 ≤ 10,6 for cupon of less than 3%) years</t>
  </si>
  <si>
    <t>&gt; 20         (&gt; 10,6 ≤ 12,0 for cupon of less than 3%) years</t>
  </si>
  <si>
    <t xml:space="preserve">                 (&gt; 12,0 ≤ 20,0 for cupon of less than 3%) years</t>
  </si>
  <si>
    <t xml:space="preserve">                 (&gt; 20 for cupon of less than 3%) years</t>
  </si>
  <si>
    <t>Duration-based approach</t>
  </si>
  <si>
    <t>Specific risk</t>
  </si>
  <si>
    <t>Capital requirement for unsecuritised debt instruments</t>
  </si>
  <si>
    <t>Debt securities under the first category in Table 22, of the CAR Regulation</t>
  </si>
  <si>
    <t>Debt securities under the second category in Table 22, of the CAR Regulation</t>
  </si>
  <si>
    <t>With  a residual maturity  ≤ 6 months</t>
  </si>
  <si>
    <t>With a residual maturity  &gt; 6 months and  ≤ 24 months</t>
  </si>
  <si>
    <t>With a residual maturity  &gt; 24 months</t>
  </si>
  <si>
    <t>Debt securities under the third category in Table 22, of the CAR Regulation</t>
  </si>
  <si>
    <t>Debt securities under the fourth category in Table 22, of the CAR Regulation</t>
  </si>
  <si>
    <t>321</t>
  </si>
  <si>
    <t>Rated n-th to default credit derivatives</t>
  </si>
  <si>
    <t>Capital requirement for securitisation positions</t>
  </si>
  <si>
    <t>Capital requirement for the correlation trading portfolio</t>
  </si>
  <si>
    <t>Particular approach for position risk in CIU-s</t>
  </si>
  <si>
    <t>Additional charge for options (non-delta risks)</t>
  </si>
  <si>
    <t>Simple approach</t>
  </si>
  <si>
    <t>Delta plus approach - additional charge for gamma risk</t>
  </si>
  <si>
    <t>Delta plus approach - additional charge for vega risk</t>
  </si>
  <si>
    <t>Kons-MkrEUR</t>
  </si>
  <si>
    <t>Kons-MkrALL</t>
  </si>
  <si>
    <t xml:space="preserve">Kons-MkrOther </t>
  </si>
  <si>
    <t>Kons-MkrTotal</t>
  </si>
  <si>
    <t>Kons-Equity</t>
  </si>
  <si>
    <t>Total risk weighted exposures</t>
  </si>
  <si>
    <t xml:space="preserve">Long </t>
  </si>
  <si>
    <t>Equities in trading book</t>
  </si>
  <si>
    <t>021</t>
  </si>
  <si>
    <t>022</t>
  </si>
  <si>
    <t>Exchange traded stock index futures broadly diversified, subject to particular approach</t>
  </si>
  <si>
    <t>Other equities than those defined in line 030</t>
  </si>
  <si>
    <t xml:space="preserve">050 </t>
  </si>
  <si>
    <t>Particular approach for positions in CIU-s</t>
  </si>
  <si>
    <t>Additional charge for options (non delta risks)</t>
  </si>
  <si>
    <t xml:space="preserve">Simplified method </t>
  </si>
  <si>
    <t>Delta plus approach - gamma risk</t>
  </si>
  <si>
    <t>Delta plus approach - vega risk</t>
  </si>
  <si>
    <t>Kons-FX</t>
  </si>
  <si>
    <t>Currency code</t>
  </si>
  <si>
    <t>Preferential treatment positions</t>
  </si>
  <si>
    <t>Risk capital charge
(%)</t>
  </si>
  <si>
    <t xml:space="preserve">Total positions in foreign currencies </t>
  </si>
  <si>
    <t>Currencies closely correlated</t>
  </si>
  <si>
    <t>All other currencies (including CIUs treated as different currencies)</t>
  </si>
  <si>
    <t>Gold</t>
  </si>
  <si>
    <t>Simplified method</t>
  </si>
  <si>
    <t>Delta plus approach - additional charge for gamma risks</t>
  </si>
  <si>
    <t>Delta plus approach - additional charge for vega risks</t>
  </si>
  <si>
    <t xml:space="preserve">Scenario matrix approach </t>
  </si>
  <si>
    <t>Breakdown of positions according to instrument type</t>
  </si>
  <si>
    <t>Financial instruments</t>
  </si>
  <si>
    <t>Off balance sheet items</t>
  </si>
  <si>
    <t>Positions in different currencies</t>
  </si>
  <si>
    <t>Euro</t>
  </si>
  <si>
    <t xml:space="preserve">Argentinian Peso </t>
  </si>
  <si>
    <t>ARS</t>
  </si>
  <si>
    <t>Australian Dollar</t>
  </si>
  <si>
    <t xml:space="preserve">Brasilian Real </t>
  </si>
  <si>
    <t>BRL</t>
  </si>
  <si>
    <t>Bulgarian Lev</t>
  </si>
  <si>
    <t>BGN</t>
  </si>
  <si>
    <t>Canadian Dollar</t>
  </si>
  <si>
    <t>Czech Koruna</t>
  </si>
  <si>
    <t>CZK</t>
  </si>
  <si>
    <t>Danish Krona</t>
  </si>
  <si>
    <t>Egyptian Pound</t>
  </si>
  <si>
    <t>EGP</t>
  </si>
  <si>
    <t>British Pound</t>
  </si>
  <si>
    <t>Hungarian Forint</t>
  </si>
  <si>
    <t>HUF</t>
  </si>
  <si>
    <t>Japanese Yen</t>
  </si>
  <si>
    <t>Letonese Lata</t>
  </si>
  <si>
    <t>LVL</t>
  </si>
  <si>
    <t>Lithuanian Lita</t>
  </si>
  <si>
    <t>LTL</t>
  </si>
  <si>
    <t>Macedonian Denar</t>
  </si>
  <si>
    <t>MKD</t>
  </si>
  <si>
    <t>Mexican Peso</t>
  </si>
  <si>
    <t>MXN</t>
  </si>
  <si>
    <t>Polish Zloty</t>
  </si>
  <si>
    <t>PLN</t>
  </si>
  <si>
    <t>Romanian Leu</t>
  </si>
  <si>
    <t>RON</t>
  </si>
  <si>
    <t>Russian Rouble</t>
  </si>
  <si>
    <t>RUB</t>
  </si>
  <si>
    <t>Serbian Denar</t>
  </si>
  <si>
    <t>RSD</t>
  </si>
  <si>
    <t>Swedish Krona</t>
  </si>
  <si>
    <t>Swiss Francs</t>
  </si>
  <si>
    <t>Turkish Lira</t>
  </si>
  <si>
    <t>Ukrainian Hryvnia</t>
  </si>
  <si>
    <t>UAH</t>
  </si>
  <si>
    <t>American Dollar</t>
  </si>
  <si>
    <t>Icelandic Krona</t>
  </si>
  <si>
    <t>ISK</t>
  </si>
  <si>
    <t>Norvegian Krona</t>
  </si>
  <si>
    <t>Kons-Commodities</t>
  </si>
  <si>
    <t>Net Positions</t>
  </si>
  <si>
    <t>Positions subject to capital charge</t>
  </si>
  <si>
    <t>Capital requirement 
(in %)</t>
  </si>
  <si>
    <t>Total positions in commodities</t>
  </si>
  <si>
    <t>Precious metals (except gold)</t>
  </si>
  <si>
    <t>Base metals (zinc, copper, etc.)</t>
  </si>
  <si>
    <t>Agricultural products (softs)</t>
  </si>
  <si>
    <t>Out of which: energy products (oil, gasoline)</t>
  </si>
  <si>
    <t>Maturity ladder approach</t>
  </si>
  <si>
    <t>Extended maturity ladder approach</t>
  </si>
  <si>
    <t>Simplified approach: All positions</t>
  </si>
  <si>
    <t>ALL POSITIONS</t>
  </si>
  <si>
    <t>(-) POSITIONS DEDUCTED FROM CAPITAL</t>
  </si>
  <si>
    <t>NET POSITIONS</t>
  </si>
  <si>
    <t xml:space="preserve">BREAKDOWN OF NET POSITIONS (LONG) ACCORDING TO RISK WEIGHTS  </t>
  </si>
  <si>
    <t>BREAKDOWN OF NET POSITIONS (SHORT) ACCORDING TO RISK WEIGHTS</t>
  </si>
  <si>
    <t>BREAKDOWN OF NET POSITIONS ACCORDING TO APPROACHES</t>
  </si>
  <si>
    <t xml:space="preserve">GENERAL EFFECT (ADJUSTMENT) WHEN THE BANK DOES NOT MEET THE REQUIREMENTS PROVIDED FOR IN CHAPTER V/SUBCHAPTER III OF THE REGULATION
 </t>
  </si>
  <si>
    <t>BEFORE THE CAP</t>
  </si>
  <si>
    <t xml:space="preserve">AFTER THE CAP / TOTAL CAPITAL REQUIREMENT </t>
  </si>
  <si>
    <t xml:space="preserve">Short </t>
  </si>
  <si>
    <t>(-) Long</t>
  </si>
  <si>
    <t xml:space="preserve">(-) Short </t>
  </si>
  <si>
    <t>[0 - 10%[</t>
  </si>
  <si>
    <t>[10 - 12%[</t>
  </si>
  <si>
    <t>[12 - 20%[</t>
  </si>
  <si>
    <t>[20 - 40%[</t>
  </si>
  <si>
    <t>[40 - 100%[</t>
  </si>
  <si>
    <t>[100 - 150%[</t>
  </si>
  <si>
    <t>[150 - 200%[</t>
  </si>
  <si>
    <t>[200 - 225%[</t>
  </si>
  <si>
    <t>[225 - 250%[</t>
  </si>
  <si>
    <t>[250 - 300%[</t>
  </si>
  <si>
    <t>[300 - 350%[</t>
  </si>
  <si>
    <t>[350 - 425%[</t>
  </si>
  <si>
    <t>[425 - 500%[</t>
  </si>
  <si>
    <t>[500 - 650%[</t>
  </si>
  <si>
    <t>[650 - 750%[</t>
  </si>
  <si>
    <t>[750 - 850%[</t>
  </si>
  <si>
    <t>[850 - 1250%[</t>
  </si>
  <si>
    <t>SEC-SA</t>
  </si>
  <si>
    <t>SEC-ERBA</t>
  </si>
  <si>
    <t>OTHER (Risk Weight=1250%)</t>
  </si>
  <si>
    <t>WEIGHTED NET LONG POSITIONS</t>
  </si>
  <si>
    <t xml:space="preserve">WEIGHTED NET SHORT POSITIONS </t>
  </si>
  <si>
    <t>0061</t>
  </si>
  <si>
    <t>0062</t>
  </si>
  <si>
    <t>0063</t>
  </si>
  <si>
    <t>0064</t>
  </si>
  <si>
    <t>0065</t>
  </si>
  <si>
    <t>0066</t>
  </si>
  <si>
    <t>0071</t>
  </si>
  <si>
    <t>0072</t>
  </si>
  <si>
    <t>0073</t>
  </si>
  <si>
    <t>0074</t>
  </si>
  <si>
    <t>0075</t>
  </si>
  <si>
    <t>0076</t>
  </si>
  <si>
    <t>0077</t>
  </si>
  <si>
    <t>0078</t>
  </si>
  <si>
    <t>0079</t>
  </si>
  <si>
    <t>0081</t>
  </si>
  <si>
    <t>0082</t>
  </si>
  <si>
    <t>0083</t>
  </si>
  <si>
    <t>0085</t>
  </si>
  <si>
    <t>0086</t>
  </si>
  <si>
    <t>0087</t>
  </si>
  <si>
    <t>0088</t>
  </si>
  <si>
    <t>0089</t>
  </si>
  <si>
    <t>0091</t>
  </si>
  <si>
    <t>0092</t>
  </si>
  <si>
    <t>0093</t>
  </si>
  <si>
    <t>0094</t>
  </si>
  <si>
    <t>0095</t>
  </si>
  <si>
    <t>0096</t>
  </si>
  <si>
    <t>0097</t>
  </si>
  <si>
    <t>0098</t>
  </si>
  <si>
    <t>0099</t>
  </si>
  <si>
    <t>0101</t>
  </si>
  <si>
    <t>0102</t>
  </si>
  <si>
    <t>0103</t>
  </si>
  <si>
    <t>0104</t>
  </si>
  <si>
    <t>0403</t>
  </si>
  <si>
    <t>0404</t>
  </si>
  <si>
    <t>0406</t>
  </si>
  <si>
    <t>0601</t>
  </si>
  <si>
    <t>Of which: Re-securitization</t>
  </si>
  <si>
    <t>Securitization positions</t>
  </si>
  <si>
    <t>BREAKDOWN OF NET POSITIONS (LONG) ACCORDING TO RISK WEIGHTS</t>
  </si>
  <si>
    <t>AFTER THE CAP</t>
  </si>
  <si>
    <t xml:space="preserve">TOTAL CAPITAL REQUIREMENT </t>
  </si>
  <si>
    <t xml:space="preserve">LONG </t>
  </si>
  <si>
    <t>SHORT</t>
  </si>
  <si>
    <t xml:space="preserve">(-) LONG </t>
  </si>
  <si>
    <t>(-) SHORT</t>
  </si>
  <si>
    <t>[100 - 250%[</t>
  </si>
  <si>
    <t>[250 - 350%[</t>
  </si>
  <si>
    <t>[425 - 650%[</t>
  </si>
  <si>
    <t>[650 - 1250%[</t>
  </si>
  <si>
    <t>Other (Risk Weight=1250%)</t>
  </si>
  <si>
    <t>WEIGHTED NET SHORT POSITIONS</t>
  </si>
  <si>
    <t>Securitization positions:</t>
  </si>
  <si>
    <t>Other CTP positions</t>
  </si>
  <si>
    <t>Sponsor: Total Exposures</t>
  </si>
  <si>
    <t>NTH-TO-DEFAULT CREDIT DERIVATIVES:</t>
  </si>
  <si>
    <t>Nth-to-default credit derivatives</t>
  </si>
  <si>
    <t>Kons-Shlyerje</t>
  </si>
  <si>
    <t>Unsettled transactions at settlement price</t>
  </si>
  <si>
    <t>Price difference exposure due to unsettled transactions</t>
  </si>
  <si>
    <t>Total risk weighted exposure</t>
  </si>
  <si>
    <t>Total unsettled transactions in the banking book</t>
  </si>
  <si>
    <t>Transactions unsettled up to 4 days (0 %)</t>
  </si>
  <si>
    <t>Transactions unsettled between 5 and 15 days (8%)</t>
  </si>
  <si>
    <t>Transactions unsettled between 16 and 30 days (50%)</t>
  </si>
  <si>
    <t>Transactions unsettled between 31 and 45 days (75%)</t>
  </si>
  <si>
    <t>Transactions unsettled over 46 days and more (100%)</t>
  </si>
  <si>
    <t>Total unsettled transactions in the trading book</t>
  </si>
  <si>
    <t>Transactions unsettled between 16 and 30 days  (50%)</t>
  </si>
  <si>
    <t>Transactions unsettled between 31 and 45 days  (75%)</t>
  </si>
  <si>
    <t>Kons-Operational</t>
  </si>
  <si>
    <t>Operational Risk</t>
  </si>
  <si>
    <t xml:space="preserve">Annually </t>
  </si>
  <si>
    <t>During the first, second and third quarter (March/June/September) fill in the same data as the last quarter (December)</t>
  </si>
  <si>
    <t>Banking activities</t>
  </si>
  <si>
    <t>Gross Income</t>
  </si>
  <si>
    <t>Loans and advances (in case of ASA application)</t>
  </si>
  <si>
    <t>Year-3</t>
  </si>
  <si>
    <t>Year-2</t>
  </si>
  <si>
    <t>Last year</t>
  </si>
  <si>
    <t>071</t>
  </si>
  <si>
    <t>1. TOTAL BANKING ACTIVITIES SUBJECT TO BASIC INDICATOR APPROACH (BIA)</t>
  </si>
  <si>
    <t>2. TOTAL BANKING ACTIVITIES SUBJECT TO STANDARDISED (STA) / ALTERNATIVE STANDARDISED (ASA) APPROACHES</t>
  </si>
  <si>
    <t>Subject to the Standardised approach:</t>
  </si>
  <si>
    <t>CORPORATE FINANCE (CF)</t>
  </si>
  <si>
    <t>TRADING AND SALES (TS)</t>
  </si>
  <si>
    <t>RETAIL BROKERAGE (RBr)</t>
  </si>
  <si>
    <t>COMMERCIAL BANKING (CB)</t>
  </si>
  <si>
    <t>RETAIL BANKING (RB)</t>
  </si>
  <si>
    <t>PAYMENT AND SETTLEMENT (PS)</t>
  </si>
  <si>
    <t>AGENCY SERVICES (AS)</t>
  </si>
  <si>
    <t>ASSET MANAGEMENT (AM)</t>
  </si>
  <si>
    <t>Subject to the Advanced Standardised Approach:</t>
  </si>
  <si>
    <t>AMA</t>
  </si>
  <si>
    <t>Consolidated Supervision Forms</t>
  </si>
  <si>
    <t>Nr. Form</t>
  </si>
  <si>
    <t>Form Name</t>
  </si>
  <si>
    <t>Periodicity</t>
  </si>
  <si>
    <t>Data Set</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</si>
</sst>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_-;\-* #,##0_-;_-* &quot;-&quot;_-;_-@_-"/>
    <numFmt numFmtId="43" formatCode="_-* #,##0.00_-;\-* #,##0.00_-;_-* &quot;-&quot;??_-;_-@_-"/>
    <numFmt numFmtId="164" formatCode="_(* #,##0_);_(* \(#,##0\);_(* &quot;-&quot;_);_(@_)"/>
    <numFmt numFmtId="165" formatCode="_(* #,##0.00_);_(* \(#,##0.00\);_(* &quot;-&quot;??_);_(@_)"/>
    <numFmt numFmtId="166" formatCode="#,##0.00_ ;\-#,##0.00\ "/>
    <numFmt numFmtId="167" formatCode="0.0_)"/>
    <numFmt numFmtId="168" formatCode="_-* #,##0.0_-;\-* #,##0.0_-;_-* &quot;-&quot;??_-;_-@_-"/>
    <numFmt numFmtId="169" formatCode="_-* #,##0.00_L_e_k_-;\-* #,##0.00_L_e_k_-;_-* &quot;-&quot;??_L_e_k_-;_-@_-"/>
    <numFmt numFmtId="170" formatCode="_-* #,##0.0_-;\-* #,##0.0_-;_-* &quot;-&quot;_-;_-@_-"/>
    <numFmt numFmtId="171" formatCode="0.0"/>
    <numFmt numFmtId="172" formatCode="0.0%"/>
    <numFmt numFmtId="173" formatCode="#,##0_ ;[Red]\-#,##0\ "/>
    <numFmt numFmtId="174" formatCode="0.000%"/>
    <numFmt numFmtId="175" formatCode="#,##0.00_ ;[Red]\-#,##0.00\ "/>
    <numFmt numFmtId="176" formatCode="_-* #,##0.0000_-;\-* #,##0.0000_-;_-* &quot;-&quot;??_-;_-@_-"/>
  </numFmts>
  <fonts count="191">
    <font>
      <sz val="11"/>
      <color theme="1"/>
      <name val="Calibri"/>
      <family val="2"/>
      <scheme val="minor"/>
    </font>
    <font>
      <sz val="11"/>
      <color rgb="FFFF0000"/>
      <name val="Calibri"/>
      <family val="2"/>
      <scheme val="minor"/>
    </font>
    <font>
      <sz val="10"/>
      <name val="Times New Roman"/>
      <family val="1"/>
    </font>
    <font>
      <sz val="11"/>
      <color indexed="8"/>
      <name val="Calibri"/>
      <family val="2"/>
    </font>
    <font>
      <b/>
      <sz val="11"/>
      <name val="Calibri"/>
      <family val="2"/>
    </font>
    <font>
      <sz val="11"/>
      <name val="Calibri"/>
      <family val="2"/>
    </font>
    <font>
      <sz val="11"/>
      <color theme="1"/>
      <name val="Calibri"/>
      <family val="2"/>
      <charset val="238"/>
      <scheme val="minor"/>
    </font>
    <font>
      <sz val="9"/>
      <color theme="1"/>
      <name val="Calibri"/>
      <family val="2"/>
      <charset val="238"/>
      <scheme val="minor"/>
    </font>
    <font>
      <u/>
      <sz val="11"/>
      <color theme="10"/>
      <name val="Calibri"/>
      <family val="2"/>
    </font>
    <font>
      <sz val="10"/>
      <color theme="1"/>
      <name val="Calibri"/>
      <family val="2"/>
      <scheme val="minor"/>
    </font>
    <font>
      <sz val="10"/>
      <name val="Calibri"/>
      <family val="2"/>
    </font>
    <font>
      <sz val="11"/>
      <name val="Calibri"/>
      <family val="2"/>
      <scheme val="minor"/>
    </font>
    <font>
      <b/>
      <sz val="10"/>
      <name val="Times New Roman"/>
      <family val="1"/>
      <charset val="238"/>
    </font>
    <font>
      <b/>
      <sz val="10"/>
      <name val="Times New Roman"/>
      <family val="1"/>
    </font>
    <font>
      <b/>
      <i/>
      <sz val="10"/>
      <name val="Times New Roman"/>
      <family val="1"/>
    </font>
    <font>
      <i/>
      <sz val="10"/>
      <name val="Times New Roman"/>
      <family val="1"/>
    </font>
    <font>
      <b/>
      <i/>
      <sz val="10"/>
      <color rgb="FFFF0000"/>
      <name val="Times New Roman"/>
      <family val="1"/>
      <charset val="238"/>
    </font>
    <font>
      <b/>
      <i/>
      <sz val="11"/>
      <name val="Times New Roman"/>
      <family val="1"/>
      <charset val="238"/>
    </font>
    <font>
      <sz val="10"/>
      <name val="Times New Roman"/>
      <family val="1"/>
      <charset val="238"/>
    </font>
    <font>
      <sz val="10"/>
      <name val="Calibri"/>
      <family val="2"/>
      <scheme val="minor"/>
    </font>
    <font>
      <b/>
      <i/>
      <sz val="10"/>
      <name val="Times New Roman"/>
      <family val="1"/>
      <charset val="238"/>
    </font>
    <font>
      <b/>
      <sz val="10"/>
      <name val="Calibri"/>
      <family val="2"/>
      <scheme val="minor"/>
    </font>
    <font>
      <sz val="11"/>
      <name val="Calibri"/>
      <family val="2"/>
      <charset val="238"/>
      <scheme val="minor"/>
    </font>
    <font>
      <sz val="11"/>
      <name val="Verdana"/>
      <family val="2"/>
    </font>
    <font>
      <b/>
      <sz val="11"/>
      <name val="Verdana"/>
      <family val="2"/>
    </font>
    <font>
      <sz val="10"/>
      <name val="Times"/>
      <family val="1"/>
    </font>
    <font>
      <sz val="11"/>
      <color indexed="8"/>
      <name val="Verdana"/>
      <family val="2"/>
    </font>
    <font>
      <b/>
      <sz val="10"/>
      <color indexed="8"/>
      <name val="Times New Roman"/>
      <family val="1"/>
      <charset val="238"/>
    </font>
    <font>
      <sz val="10"/>
      <color indexed="8"/>
      <name val="Times New Roman"/>
      <family val="1"/>
      <charset val="238"/>
    </font>
    <font>
      <sz val="10"/>
      <name val="Arial"/>
      <family val="2"/>
    </font>
    <font>
      <b/>
      <sz val="11"/>
      <name val="Times New Roman"/>
      <family val="1"/>
    </font>
    <font>
      <sz val="11"/>
      <color indexed="8"/>
      <name val="Calibri"/>
      <family val="2"/>
      <charset val="238"/>
    </font>
    <font>
      <b/>
      <sz val="9"/>
      <name val="Times New Roman"/>
      <family val="1"/>
    </font>
    <font>
      <b/>
      <sz val="10"/>
      <color rgb="FFFF0000"/>
      <name val="Times New Roman"/>
      <family val="1"/>
    </font>
    <font>
      <sz val="12"/>
      <name val="Times New Roman"/>
      <family val="1"/>
    </font>
    <font>
      <sz val="9"/>
      <name val="Times New Roman"/>
      <family val="1"/>
    </font>
    <font>
      <sz val="10"/>
      <color rgb="FFFF0000"/>
      <name val="Times New Roman"/>
      <family val="1"/>
    </font>
    <font>
      <b/>
      <sz val="12"/>
      <name val="Times New Roman"/>
      <family val="1"/>
    </font>
    <font>
      <sz val="11"/>
      <color theme="1"/>
      <name val="Calibri"/>
      <family val="2"/>
      <scheme val="minor"/>
    </font>
    <font>
      <b/>
      <sz val="9"/>
      <name val="Verdana"/>
      <family val="2"/>
    </font>
    <font>
      <sz val="9"/>
      <name val="Verdana"/>
      <family val="2"/>
    </font>
    <font>
      <b/>
      <sz val="10"/>
      <name val="Verdana"/>
      <family val="2"/>
    </font>
    <font>
      <i/>
      <sz val="11"/>
      <name val="Verdana"/>
      <family val="2"/>
    </font>
    <font>
      <b/>
      <i/>
      <sz val="11"/>
      <name val="Verdana"/>
      <family val="2"/>
    </font>
    <font>
      <b/>
      <i/>
      <strike/>
      <sz val="11"/>
      <name val="Verdana"/>
      <family val="2"/>
    </font>
    <font>
      <sz val="10"/>
      <name val="Arial"/>
      <family val="2"/>
      <charset val="238"/>
    </font>
    <font>
      <sz val="10"/>
      <color rgb="FFFF0000"/>
      <name val="Arial"/>
      <family val="2"/>
      <charset val="238"/>
    </font>
    <font>
      <sz val="10"/>
      <color indexed="8"/>
      <name val="Times New Roman"/>
      <family val="1"/>
    </font>
    <font>
      <sz val="10"/>
      <color indexed="8"/>
      <name val="Arial"/>
      <family val="2"/>
      <charset val="238"/>
    </font>
    <font>
      <b/>
      <sz val="10"/>
      <color indexed="8"/>
      <name val="Times New Roman"/>
      <family val="1"/>
    </font>
    <font>
      <b/>
      <sz val="10"/>
      <color indexed="10"/>
      <name val="Times New Roman"/>
      <family val="1"/>
    </font>
    <font>
      <b/>
      <sz val="9"/>
      <name val="Calibri"/>
      <family val="2"/>
      <scheme val="minor"/>
    </font>
    <font>
      <sz val="9"/>
      <color rgb="FFFF0000"/>
      <name val="Calibri"/>
      <family val="2"/>
      <scheme val="minor"/>
    </font>
    <font>
      <b/>
      <sz val="9"/>
      <color rgb="FFFF0000"/>
      <name val="Calibri"/>
      <family val="2"/>
      <scheme val="minor"/>
    </font>
    <font>
      <sz val="9"/>
      <name val="Calibri"/>
      <family val="2"/>
      <scheme val="minor"/>
    </font>
    <font>
      <i/>
      <sz val="9"/>
      <name val="Calibri"/>
      <family val="2"/>
      <scheme val="minor"/>
    </font>
    <font>
      <strike/>
      <sz val="9"/>
      <name val="Calibri"/>
      <family val="2"/>
      <scheme val="minor"/>
    </font>
    <font>
      <sz val="26"/>
      <name val="Verdana"/>
      <family val="2"/>
    </font>
    <font>
      <b/>
      <sz val="12"/>
      <color theme="1"/>
      <name val="Calibri"/>
      <family val="2"/>
      <scheme val="minor"/>
    </font>
    <font>
      <sz val="9"/>
      <color rgb="FFFF0000"/>
      <name val="Calibri"/>
      <family val="2"/>
      <charset val="238"/>
      <scheme val="minor"/>
    </font>
    <font>
      <sz val="9"/>
      <name val="Calibri"/>
      <family val="2"/>
      <charset val="238"/>
      <scheme val="minor"/>
    </font>
    <font>
      <b/>
      <sz val="9"/>
      <color theme="1"/>
      <name val="Calibri"/>
      <family val="2"/>
      <charset val="238"/>
      <scheme val="minor"/>
    </font>
    <font>
      <b/>
      <sz val="11"/>
      <color theme="1"/>
      <name val="Calibri"/>
      <family val="2"/>
      <charset val="238"/>
      <scheme val="minor"/>
    </font>
    <font>
      <sz val="9"/>
      <color rgb="FF000000"/>
      <name val="Times New Roman"/>
      <family val="1"/>
      <charset val="238"/>
    </font>
    <font>
      <b/>
      <sz val="9"/>
      <color rgb="FF000000"/>
      <name val="Times New Roman"/>
      <family val="1"/>
      <charset val="238"/>
    </font>
    <font>
      <sz val="10"/>
      <color theme="0"/>
      <name val="Times New Roman"/>
      <family val="1"/>
      <charset val="238"/>
    </font>
    <font>
      <b/>
      <sz val="9"/>
      <name val="Times New Roman"/>
      <family val="1"/>
      <charset val="238"/>
    </font>
    <font>
      <b/>
      <sz val="11"/>
      <color theme="1"/>
      <name val="Arial"/>
      <family val="2"/>
      <charset val="238"/>
    </font>
    <font>
      <b/>
      <sz val="9"/>
      <color theme="1"/>
      <name val="Times New Roman"/>
      <family val="1"/>
      <charset val="238"/>
    </font>
    <font>
      <sz val="10"/>
      <color theme="1"/>
      <name val="Times New Roman"/>
      <family val="1"/>
      <charset val="238"/>
    </font>
    <font>
      <sz val="9"/>
      <color theme="1"/>
      <name val="Times New Roman"/>
      <family val="1"/>
      <charset val="238"/>
    </font>
    <font>
      <sz val="9"/>
      <color theme="0" tint="-0.249977111117893"/>
      <name val="Times New Roman"/>
      <family val="1"/>
      <charset val="238"/>
    </font>
    <font>
      <sz val="11"/>
      <color theme="0" tint="-0.249977111117893"/>
      <name val="Calibri"/>
      <family val="2"/>
      <scheme val="minor"/>
    </font>
    <font>
      <sz val="9"/>
      <name val="Times New Roman"/>
      <family val="1"/>
      <charset val="238"/>
    </font>
    <font>
      <sz val="14"/>
      <color theme="1"/>
      <name val="Times New Roman"/>
      <family val="1"/>
      <charset val="238"/>
    </font>
    <font>
      <i/>
      <sz val="11"/>
      <color theme="1"/>
      <name val="Calibri"/>
      <family val="2"/>
      <charset val="238"/>
      <scheme val="minor"/>
    </font>
    <font>
      <sz val="10"/>
      <name val="Verdana"/>
      <family val="2"/>
    </font>
    <font>
      <b/>
      <sz val="11"/>
      <color theme="1"/>
      <name val="Calibri"/>
      <family val="2"/>
      <scheme val="minor"/>
    </font>
    <font>
      <b/>
      <sz val="9"/>
      <color rgb="FF00B0F0"/>
      <name val="Verdana"/>
      <family val="2"/>
    </font>
    <font>
      <sz val="11"/>
      <color rgb="FF00B0F0"/>
      <name val="Verdana"/>
      <family val="2"/>
    </font>
    <font>
      <sz val="9"/>
      <color rgb="FF00B0F0"/>
      <name val="Verdana"/>
      <family val="2"/>
    </font>
    <font>
      <i/>
      <sz val="11"/>
      <color rgb="FF00B0F0"/>
      <name val="Verdana"/>
      <family val="2"/>
    </font>
    <font>
      <b/>
      <sz val="11"/>
      <color rgb="FF00B0F0"/>
      <name val="Verdana"/>
      <family val="2"/>
    </font>
    <font>
      <sz val="11"/>
      <color rgb="FF00B0F0"/>
      <name val="Calibri"/>
      <family val="2"/>
      <scheme val="minor"/>
    </font>
    <font>
      <sz val="10"/>
      <color rgb="FF00B0F0"/>
      <name val="Times New Roman"/>
      <family val="1"/>
      <charset val="238"/>
    </font>
    <font>
      <sz val="9"/>
      <color rgb="FF00B0F0"/>
      <name val="Calibri"/>
      <family val="2"/>
      <scheme val="minor"/>
    </font>
    <font>
      <sz val="9"/>
      <color indexed="10"/>
      <name val="Calibri"/>
      <family val="2"/>
      <scheme val="minor"/>
    </font>
    <font>
      <b/>
      <sz val="9"/>
      <color rgb="FF00B0F0"/>
      <name val="Calibri"/>
      <family val="2"/>
      <scheme val="minor"/>
    </font>
    <font>
      <b/>
      <sz val="9"/>
      <color indexed="81"/>
      <name val="Tahoma"/>
      <family val="2"/>
    </font>
    <font>
      <sz val="9"/>
      <color indexed="81"/>
      <name val="Tahoma"/>
      <family val="2"/>
    </font>
    <font>
      <sz val="10"/>
      <color indexed="8"/>
      <name val="Verdana"/>
      <family val="2"/>
    </font>
    <font>
      <b/>
      <sz val="10"/>
      <color indexed="8"/>
      <name val="Verdana"/>
      <family val="2"/>
    </font>
    <font>
      <b/>
      <sz val="28"/>
      <color indexed="8"/>
      <name val="Verdana"/>
      <family val="2"/>
    </font>
    <font>
      <b/>
      <sz val="10"/>
      <color rgb="FF00B0F0"/>
      <name val="Verdana"/>
      <family val="2"/>
    </font>
    <font>
      <b/>
      <sz val="24"/>
      <color indexed="8"/>
      <name val="Verdana"/>
      <family val="2"/>
    </font>
    <font>
      <sz val="18"/>
      <color rgb="FF00B0F0"/>
      <name val="Verdana"/>
      <family val="2"/>
    </font>
    <font>
      <sz val="10"/>
      <color rgb="FF00B0F0"/>
      <name val="Verdana"/>
      <family val="2"/>
    </font>
    <font>
      <sz val="15"/>
      <color rgb="FF00B0F0"/>
      <name val="Verdana"/>
      <family val="2"/>
    </font>
    <font>
      <sz val="9"/>
      <color indexed="8"/>
      <name val="Calibri"/>
      <family val="2"/>
      <scheme val="minor"/>
    </font>
    <font>
      <b/>
      <sz val="9"/>
      <color indexed="8"/>
      <name val="Calibri"/>
      <family val="2"/>
      <scheme val="minor"/>
    </font>
    <font>
      <sz val="18"/>
      <color indexed="8"/>
      <name val="Verdana"/>
      <family val="2"/>
    </font>
    <font>
      <b/>
      <i/>
      <sz val="9"/>
      <color rgb="FF00B0F0"/>
      <name val="Calibri"/>
      <family val="2"/>
      <scheme val="minor"/>
    </font>
    <font>
      <b/>
      <sz val="22"/>
      <color indexed="8"/>
      <name val="Verdana"/>
      <family val="2"/>
    </font>
    <font>
      <sz val="10"/>
      <color indexed="8"/>
      <name val="Calibri"/>
      <family val="2"/>
      <scheme val="minor"/>
    </font>
    <font>
      <b/>
      <sz val="10"/>
      <color indexed="8"/>
      <name val="Calibri"/>
      <family val="2"/>
      <scheme val="minor"/>
    </font>
    <font>
      <sz val="22"/>
      <color rgb="FF00B0F0"/>
      <name val="Verdana"/>
      <family val="2"/>
    </font>
    <font>
      <b/>
      <sz val="12"/>
      <color theme="3" tint="0.39997558519241921"/>
      <name val="Times New Roman"/>
      <family val="1"/>
    </font>
    <font>
      <sz val="10"/>
      <name val="Arial"/>
    </font>
    <font>
      <sz val="12"/>
      <color theme="1"/>
      <name val="Times New Roman"/>
      <family val="1"/>
    </font>
    <font>
      <b/>
      <sz val="12"/>
      <color theme="1"/>
      <name val="Times New Roman"/>
      <family val="1"/>
    </font>
    <font>
      <u/>
      <sz val="11"/>
      <color theme="10"/>
      <name val="Calibri"/>
      <family val="2"/>
      <scheme val="minor"/>
    </font>
    <font>
      <u/>
      <sz val="12"/>
      <color theme="10"/>
      <name val="Times New Roman"/>
      <family val="1"/>
    </font>
    <font>
      <sz val="12"/>
      <color indexed="8"/>
      <name val="Times New Roman"/>
      <family val="1"/>
    </font>
    <font>
      <b/>
      <i/>
      <sz val="12"/>
      <color indexed="8"/>
      <name val="Times New Roman"/>
      <family val="1"/>
    </font>
    <font>
      <sz val="11"/>
      <color indexed="8"/>
      <name val="Calibri"/>
      <family val="2"/>
      <scheme val="minor"/>
    </font>
    <font>
      <b/>
      <sz val="9"/>
      <color rgb="FF000000"/>
      <name val="Verdana"/>
      <family val="2"/>
    </font>
    <font>
      <b/>
      <sz val="9"/>
      <color theme="1"/>
      <name val="Verdana"/>
      <family val="2"/>
    </font>
    <font>
      <sz val="9"/>
      <color rgb="FF000000"/>
      <name val="Verdana"/>
      <family val="2"/>
    </font>
    <font>
      <sz val="9"/>
      <color theme="1"/>
      <name val="Verdana"/>
      <family val="2"/>
    </font>
    <font>
      <i/>
      <sz val="9"/>
      <color rgb="FF000000"/>
      <name val="Verdana"/>
      <family val="2"/>
    </font>
    <font>
      <sz val="10"/>
      <color theme="1"/>
      <name val="Times New Roman"/>
      <family val="1"/>
    </font>
    <font>
      <sz val="9"/>
      <color theme="1"/>
      <name val="Calibri"/>
      <family val="2"/>
      <scheme val="minor"/>
    </font>
    <font>
      <sz val="9"/>
      <color rgb="FFFF0000"/>
      <name val="Verdana"/>
      <family val="2"/>
    </font>
    <font>
      <sz val="8"/>
      <color theme="1"/>
      <name val="Times New Roman"/>
      <family val="1"/>
    </font>
    <font>
      <b/>
      <sz val="8"/>
      <color rgb="FF000000"/>
      <name val="Verdana"/>
      <family val="2"/>
    </font>
    <font>
      <sz val="8"/>
      <color theme="1"/>
      <name val="Verdana"/>
      <family val="2"/>
    </font>
    <font>
      <sz val="8"/>
      <color rgb="FF000000"/>
      <name val="Verdana"/>
      <family val="2"/>
    </font>
    <font>
      <b/>
      <sz val="12"/>
      <name val="Arial"/>
      <family val="2"/>
    </font>
    <font>
      <b/>
      <sz val="12"/>
      <name val="Verdana"/>
      <family val="2"/>
    </font>
    <font>
      <b/>
      <i/>
      <sz val="10"/>
      <name val="Verdana"/>
      <family val="2"/>
    </font>
    <font>
      <b/>
      <sz val="10"/>
      <name val="Arial"/>
      <family val="2"/>
    </font>
    <font>
      <sz val="10"/>
      <color rgb="FF000000"/>
      <name val="Times New Roman"/>
      <family val="1"/>
    </font>
    <font>
      <i/>
      <sz val="10"/>
      <color rgb="FF000000"/>
      <name val="Times New Roman"/>
      <family val="1"/>
    </font>
    <font>
      <b/>
      <sz val="10"/>
      <color rgb="FF000000"/>
      <name val="Times New Roman"/>
      <family val="1"/>
    </font>
    <font>
      <sz val="11"/>
      <name val="Times New Roman"/>
      <family val="1"/>
    </font>
    <font>
      <sz val="10"/>
      <color theme="1"/>
      <name val="Verdana"/>
      <family val="2"/>
    </font>
    <font>
      <i/>
      <sz val="10"/>
      <name val="Verdana"/>
      <family val="2"/>
    </font>
    <font>
      <sz val="10"/>
      <color rgb="FFFF0000"/>
      <name val="Verdana"/>
      <family val="2"/>
    </font>
    <font>
      <b/>
      <u/>
      <sz val="10"/>
      <name val="Verdana"/>
      <family val="2"/>
    </font>
    <font>
      <sz val="12"/>
      <color theme="1"/>
      <name val="Times New Roman"/>
      <family val="1"/>
      <charset val="238"/>
    </font>
    <font>
      <u/>
      <sz val="11"/>
      <name val="Calibri"/>
      <family val="2"/>
      <scheme val="minor"/>
    </font>
    <font>
      <sz val="12"/>
      <name val="Verdana"/>
      <family val="2"/>
    </font>
    <font>
      <sz val="11"/>
      <name val="Verdana"/>
      <family val="2"/>
      <charset val="238"/>
    </font>
    <font>
      <b/>
      <sz val="22"/>
      <name val="Verdana"/>
      <family val="2"/>
    </font>
    <font>
      <sz val="22"/>
      <name val="Verdana"/>
      <family val="2"/>
    </font>
    <font>
      <strike/>
      <sz val="11"/>
      <name val="Verdana"/>
      <family val="2"/>
    </font>
    <font>
      <sz val="8"/>
      <name val="Verdana"/>
      <family val="2"/>
    </font>
    <font>
      <b/>
      <i/>
      <sz val="22"/>
      <name val="Verdana"/>
      <family val="2"/>
    </font>
    <font>
      <sz val="11"/>
      <color theme="1"/>
      <name val="Verdana"/>
      <family val="2"/>
    </font>
    <font>
      <b/>
      <sz val="11"/>
      <color theme="1"/>
      <name val="Verdana"/>
      <family val="2"/>
    </font>
    <font>
      <b/>
      <sz val="10"/>
      <color theme="1"/>
      <name val="Verdana"/>
      <family val="2"/>
    </font>
    <font>
      <b/>
      <sz val="11"/>
      <color theme="0"/>
      <name val="Verdana"/>
      <family val="2"/>
    </font>
    <font>
      <i/>
      <u/>
      <sz val="10"/>
      <color theme="1"/>
      <name val="Verdana"/>
      <family val="2"/>
    </font>
    <font>
      <b/>
      <sz val="16"/>
      <name val="Verdana"/>
      <family val="2"/>
    </font>
    <font>
      <b/>
      <sz val="11"/>
      <color theme="1"/>
      <name val="Verdana"/>
      <family val="2"/>
      <charset val="238"/>
    </font>
    <font>
      <b/>
      <sz val="8"/>
      <name val="Verdana"/>
      <family val="2"/>
    </font>
    <font>
      <b/>
      <sz val="11"/>
      <name val="Calibri"/>
      <family val="2"/>
      <scheme val="minor"/>
    </font>
    <font>
      <sz val="8"/>
      <name val="Verdana"/>
      <family val="2"/>
      <charset val="238"/>
    </font>
    <font>
      <b/>
      <sz val="11"/>
      <color rgb="FFFF0000"/>
      <name val="Calibri"/>
      <family val="2"/>
      <scheme val="minor"/>
    </font>
    <font>
      <b/>
      <sz val="11"/>
      <name val="Verdana"/>
      <family val="2"/>
      <charset val="238"/>
    </font>
    <font>
      <sz val="11"/>
      <color rgb="FFFF0000"/>
      <name val="Verdana"/>
      <family val="2"/>
    </font>
    <font>
      <b/>
      <sz val="11"/>
      <color indexed="8"/>
      <name val="Verdana"/>
      <family val="2"/>
    </font>
    <font>
      <b/>
      <sz val="11"/>
      <color rgb="FFFF0000"/>
      <name val="Verdana"/>
      <family val="2"/>
    </font>
    <font>
      <b/>
      <u/>
      <sz val="11"/>
      <color indexed="8"/>
      <name val="Verdana"/>
      <family val="2"/>
    </font>
    <font>
      <strike/>
      <sz val="11"/>
      <color rgb="FFFF0000"/>
      <name val="Verdana"/>
      <family val="2"/>
    </font>
    <font>
      <sz val="11"/>
      <color theme="4" tint="-0.249977111117893"/>
      <name val="Verdana"/>
      <family val="2"/>
    </font>
    <font>
      <sz val="11"/>
      <color theme="0"/>
      <name val="Verdana"/>
      <family val="2"/>
    </font>
    <font>
      <sz val="12"/>
      <name val="Calibri"/>
      <family val="2"/>
      <scheme val="minor"/>
    </font>
    <font>
      <b/>
      <sz val="14"/>
      <name val="Verdana"/>
      <family val="2"/>
    </font>
    <font>
      <sz val="9"/>
      <name val="Calibri "/>
    </font>
    <font>
      <b/>
      <sz val="9"/>
      <name val="Calibri "/>
    </font>
    <font>
      <i/>
      <sz val="9"/>
      <name val="Calibri "/>
    </font>
    <font>
      <strike/>
      <sz val="9"/>
      <name val="Calibri "/>
    </font>
    <font>
      <b/>
      <sz val="14"/>
      <name val="Calibri"/>
      <family val="2"/>
      <scheme val="minor"/>
    </font>
    <font>
      <b/>
      <i/>
      <sz val="20"/>
      <name val="Calibri"/>
      <family val="2"/>
      <scheme val="minor"/>
    </font>
    <font>
      <b/>
      <i/>
      <sz val="14"/>
      <name val="Calibri"/>
      <family val="2"/>
      <scheme val="minor"/>
    </font>
    <font>
      <sz val="14"/>
      <name val="Calibri"/>
      <family val="2"/>
      <scheme val="minor"/>
    </font>
    <font>
      <b/>
      <sz val="12"/>
      <name val="Calibri"/>
      <family val="2"/>
      <scheme val="minor"/>
    </font>
    <font>
      <strike/>
      <sz val="10"/>
      <name val="Calibri"/>
      <family val="2"/>
      <scheme val="minor"/>
    </font>
    <font>
      <sz val="14"/>
      <name val="Verdana"/>
      <family val="2"/>
    </font>
    <font>
      <sz val="12"/>
      <name val="Arial"/>
      <family val="2"/>
    </font>
    <font>
      <b/>
      <i/>
      <sz val="10"/>
      <name val="Calibri"/>
      <family val="2"/>
      <scheme val="minor"/>
    </font>
    <font>
      <sz val="11"/>
      <name val="Arial"/>
      <family val="2"/>
    </font>
    <font>
      <i/>
      <sz val="10"/>
      <name val="Calibri"/>
      <family val="2"/>
      <scheme val="minor"/>
    </font>
    <font>
      <b/>
      <i/>
      <sz val="9"/>
      <name val="Calibri"/>
      <family val="2"/>
      <scheme val="minor"/>
    </font>
    <font>
      <b/>
      <sz val="10"/>
      <color indexed="10"/>
      <name val="Verdana"/>
      <family val="2"/>
    </font>
    <font>
      <b/>
      <i/>
      <sz val="8"/>
      <name val="Calibri"/>
      <family val="2"/>
      <scheme val="minor"/>
    </font>
    <font>
      <sz val="8"/>
      <name val="Calibri"/>
      <family val="2"/>
      <scheme val="minor"/>
    </font>
    <font>
      <b/>
      <sz val="8"/>
      <name val="Calibri"/>
      <family val="2"/>
      <scheme val="minor"/>
    </font>
    <font>
      <i/>
      <u/>
      <sz val="9"/>
      <name val="Calibri"/>
      <family val="2"/>
      <scheme val="minor"/>
    </font>
    <font>
      <i/>
      <u/>
      <sz val="9"/>
      <name val="Calibri"/>
      <family val="2"/>
      <charset val="238"/>
      <scheme val="minor"/>
    </font>
  </fonts>
  <fills count="30">
    <fill>
      <patternFill patternType="none"/>
    </fill>
    <fill>
      <patternFill patternType="gray125"/>
    </fill>
    <fill>
      <patternFill patternType="solid">
        <fgColor indexed="13"/>
        <bgColor indexed="64"/>
      </patternFill>
    </fill>
    <fill>
      <patternFill patternType="solid">
        <fgColor indexed="17"/>
        <bgColor indexed="64"/>
      </patternFill>
    </fill>
    <fill>
      <patternFill patternType="solid">
        <fgColor indexed="40"/>
        <bgColor indexed="64"/>
      </patternFill>
    </fill>
    <fill>
      <patternFill patternType="solid">
        <fgColor indexed="10"/>
        <bgColor indexed="64"/>
      </patternFill>
    </fill>
    <fill>
      <patternFill patternType="solid">
        <fgColor rgb="FF7030A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FFF00"/>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theme="0"/>
        <bgColor rgb="FF000000"/>
      </patternFill>
    </fill>
    <fill>
      <patternFill patternType="solid">
        <fgColor rgb="FF00B05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CCFFFF"/>
        <bgColor indexed="64"/>
      </patternFill>
    </fill>
    <fill>
      <patternFill patternType="solid">
        <fgColor theme="4" tint="0.39997558519241921"/>
        <bgColor indexed="64"/>
      </patternFill>
    </fill>
    <fill>
      <patternFill patternType="solid">
        <fgColor indexed="42"/>
        <bgColor indexed="64"/>
      </patternFill>
    </fill>
    <fill>
      <patternFill patternType="solid">
        <fgColor rgb="FF92D050"/>
        <bgColor indexed="64"/>
      </patternFill>
    </fill>
    <fill>
      <patternFill patternType="solid">
        <fgColor theme="0" tint="-0.14996795556505021"/>
        <bgColor indexed="64"/>
      </patternFill>
    </fill>
    <fill>
      <patternFill patternType="solid">
        <fgColor theme="8" tint="0.39997558519241921"/>
        <bgColor indexed="64"/>
      </patternFill>
    </fill>
    <fill>
      <patternFill patternType="solid">
        <fgColor indexed="11"/>
        <bgColor indexed="64"/>
      </patternFill>
    </fill>
    <fill>
      <patternFill patternType="solid">
        <fgColor indexed="52"/>
        <bgColor indexed="64"/>
      </patternFill>
    </fill>
  </fills>
  <borders count="15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double">
        <color auto="1"/>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right style="thin">
        <color auto="1"/>
      </right>
      <top/>
      <bottom/>
      <diagonal/>
    </border>
    <border>
      <left/>
      <right style="thin">
        <color indexed="64"/>
      </right>
      <top style="thin">
        <color indexed="64"/>
      </top>
      <bottom style="thin">
        <color indexed="64"/>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auto="1"/>
      </right>
      <top/>
      <bottom style="thin">
        <color auto="1"/>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auto="1"/>
      </left>
      <right style="double">
        <color auto="1"/>
      </right>
      <top style="double">
        <color auto="1"/>
      </top>
      <bottom/>
      <diagonal/>
    </border>
    <border>
      <left style="medium">
        <color auto="1"/>
      </left>
      <right style="medium">
        <color auto="1"/>
      </right>
      <top style="double">
        <color auto="1"/>
      </top>
      <bottom style="double">
        <color indexed="64"/>
      </bottom>
      <diagonal/>
    </border>
    <border>
      <left style="medium">
        <color auto="1"/>
      </left>
      <right style="double">
        <color indexed="64"/>
      </right>
      <top style="double">
        <color auto="1"/>
      </top>
      <bottom style="double">
        <color indexed="64"/>
      </bottom>
      <diagonal/>
    </border>
    <border>
      <left style="double">
        <color auto="1"/>
      </left>
      <right style="medium">
        <color auto="1"/>
      </right>
      <top/>
      <bottom/>
      <diagonal/>
    </border>
    <border>
      <left style="medium">
        <color auto="1"/>
      </left>
      <right style="double">
        <color auto="1"/>
      </right>
      <top/>
      <bottom/>
      <diagonal/>
    </border>
    <border>
      <left style="double">
        <color auto="1"/>
      </left>
      <right style="thin">
        <color indexed="64"/>
      </right>
      <top/>
      <bottom/>
      <diagonal/>
    </border>
    <border>
      <left style="medium">
        <color indexed="64"/>
      </left>
      <right style="medium">
        <color indexed="64"/>
      </right>
      <top style="thin">
        <color indexed="64"/>
      </top>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style="medium">
        <color auto="1"/>
      </left>
      <right style="double">
        <color auto="1"/>
      </right>
      <top style="thin">
        <color indexed="64"/>
      </top>
      <bottom/>
      <diagonal/>
    </border>
    <border>
      <left style="medium">
        <color auto="1"/>
      </left>
      <right/>
      <top style="double">
        <color auto="1"/>
      </top>
      <bottom style="double">
        <color indexed="64"/>
      </bottom>
      <diagonal/>
    </border>
    <border>
      <left/>
      <right/>
      <top style="double">
        <color auto="1"/>
      </top>
      <bottom style="double">
        <color indexed="64"/>
      </bottom>
      <diagonal/>
    </border>
    <border>
      <left/>
      <right style="medium">
        <color auto="1"/>
      </right>
      <top style="double">
        <color auto="1"/>
      </top>
      <bottom style="double">
        <color indexed="64"/>
      </bottom>
      <diagonal/>
    </border>
    <border>
      <left style="medium">
        <color auto="1"/>
      </left>
      <right style="medium">
        <color auto="1"/>
      </right>
      <top style="double">
        <color auto="1"/>
      </top>
      <bottom style="thin">
        <color indexed="64"/>
      </bottom>
      <diagonal/>
    </border>
    <border>
      <left style="medium">
        <color auto="1"/>
      </left>
      <right/>
      <top style="double">
        <color auto="1"/>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auto="1"/>
      </left>
      <right style="medium">
        <color auto="1"/>
      </right>
      <top style="double">
        <color auto="1"/>
      </top>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auto="1"/>
      </left>
      <right/>
      <top style="thin">
        <color auto="1"/>
      </top>
      <bottom style="medium">
        <color auto="1"/>
      </bottom>
      <diagonal/>
    </border>
    <border>
      <left style="thin">
        <color indexed="64"/>
      </left>
      <right style="hair">
        <color indexed="64"/>
      </right>
      <top style="hair">
        <color indexed="64"/>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bottom/>
      <diagonal/>
    </border>
    <border>
      <left style="hair">
        <color indexed="64"/>
      </left>
      <right style="hair">
        <color indexed="64"/>
      </right>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bottom style="hair">
        <color indexed="64"/>
      </bottom>
      <diagonal/>
    </border>
    <border>
      <left style="thin">
        <color indexed="64"/>
      </left>
      <right style="thick">
        <color indexed="64"/>
      </right>
      <top/>
      <bottom/>
      <diagonal/>
    </border>
    <border>
      <left style="thin">
        <color indexed="64"/>
      </left>
      <right style="hair">
        <color indexed="64"/>
      </right>
      <top style="thin">
        <color indexed="64"/>
      </top>
      <bottom style="thin">
        <color indexed="64"/>
      </bottom>
      <diagonal/>
    </border>
  </borders>
  <cellStyleXfs count="57">
    <xf numFmtId="0" fontId="0" fillId="0" borderId="0"/>
    <xf numFmtId="0" fontId="6" fillId="0" borderId="0"/>
    <xf numFmtId="0" fontId="8" fillId="0" borderId="0" applyNumberFormat="0" applyFill="0" applyBorder="0" applyAlignment="0" applyProtection="0">
      <alignment vertical="top"/>
      <protection locked="0"/>
    </xf>
    <xf numFmtId="0" fontId="3" fillId="0" borderId="0"/>
    <xf numFmtId="43" fontId="3" fillId="0" borderId="0" applyFont="0" applyFill="0" applyBorder="0" applyAlignment="0" applyProtection="0"/>
    <xf numFmtId="3" fontId="29" fillId="12" borderId="1" applyFont="0">
      <alignment horizontal="right" vertical="center"/>
    </xf>
    <xf numFmtId="3" fontId="29" fillId="2" borderId="1" applyFont="0">
      <alignment horizontal="right" vertical="center"/>
      <protection locked="0"/>
    </xf>
    <xf numFmtId="9" fontId="3" fillId="0" borderId="0" applyFont="0" applyFill="0" applyBorder="0" applyAlignment="0" applyProtection="0"/>
    <xf numFmtId="0" fontId="6" fillId="0" borderId="0"/>
    <xf numFmtId="169" fontId="31" fillId="0" borderId="0" applyFont="0" applyFill="0" applyBorder="0" applyAlignment="0" applyProtection="0"/>
    <xf numFmtId="0" fontId="29" fillId="0" borderId="0"/>
    <xf numFmtId="164" fontId="3" fillId="0" borderId="0" applyFont="0" applyFill="0" applyBorder="0" applyAlignment="0" applyProtection="0"/>
    <xf numFmtId="165" fontId="38" fillId="0" borderId="0" applyFont="0" applyFill="0" applyBorder="0" applyAlignment="0" applyProtection="0"/>
    <xf numFmtId="0" fontId="29" fillId="0" borderId="0"/>
    <xf numFmtId="0" fontId="45" fillId="0" borderId="0"/>
    <xf numFmtId="43" fontId="45" fillId="0" borderId="0" applyFont="0" applyFill="0" applyBorder="0" applyAlignment="0" applyProtection="0"/>
    <xf numFmtId="41" fontId="45" fillId="0" borderId="0" applyFont="0" applyFill="0" applyBorder="0" applyAlignment="0" applyProtection="0"/>
    <xf numFmtId="9" fontId="45" fillId="0" borderId="0" applyFont="0" applyFill="0" applyBorder="0" applyAlignment="0" applyProtection="0"/>
    <xf numFmtId="0" fontId="29" fillId="0" borderId="0"/>
    <xf numFmtId="0" fontId="29" fillId="0" borderId="0"/>
    <xf numFmtId="0" fontId="45" fillId="0" borderId="0"/>
    <xf numFmtId="0" fontId="29" fillId="0" borderId="0"/>
    <xf numFmtId="0" fontId="29" fillId="0" borderId="0"/>
    <xf numFmtId="0" fontId="38" fillId="0" borderId="0"/>
    <xf numFmtId="0" fontId="6" fillId="0" borderId="0"/>
    <xf numFmtId="9" fontId="6" fillId="0" borderId="0" applyFont="0" applyFill="0" applyBorder="0" applyAlignment="0" applyProtection="0"/>
    <xf numFmtId="165" fontId="6" fillId="0" borderId="0" applyFont="0" applyFill="0" applyBorder="0" applyAlignment="0" applyProtection="0"/>
    <xf numFmtId="0" fontId="6" fillId="0" borderId="0"/>
    <xf numFmtId="0" fontId="45" fillId="0" borderId="0"/>
    <xf numFmtId="165" fontId="6" fillId="0" borderId="0" applyFont="0" applyFill="0" applyBorder="0" applyAlignment="0" applyProtection="0"/>
    <xf numFmtId="9" fontId="38" fillId="0" borderId="0" applyFont="0" applyFill="0" applyBorder="0" applyAlignment="0" applyProtection="0"/>
    <xf numFmtId="0" fontId="29" fillId="0" borderId="0"/>
    <xf numFmtId="0" fontId="29" fillId="0" borderId="0"/>
    <xf numFmtId="0" fontId="107" fillId="0" borderId="0"/>
    <xf numFmtId="0" fontId="110" fillId="0" borderId="0" applyNumberFormat="0" applyFill="0" applyBorder="0" applyAlignment="0" applyProtection="0"/>
    <xf numFmtId="165" fontId="3" fillId="0" borderId="0" applyFont="0" applyFill="0" applyBorder="0" applyAlignment="0" applyProtection="0"/>
    <xf numFmtId="0" fontId="8" fillId="0" borderId="0" applyNumberFormat="0" applyFill="0" applyBorder="0" applyAlignment="0" applyProtection="0">
      <alignment vertical="top"/>
      <protection locked="0"/>
    </xf>
    <xf numFmtId="0" fontId="29" fillId="0" borderId="0"/>
    <xf numFmtId="0" fontId="110" fillId="0" borderId="0" applyNumberFormat="0" applyFill="0" applyBorder="0" applyAlignment="0" applyProtection="0"/>
    <xf numFmtId="0" fontId="127" fillId="0" borderId="0" applyNumberFormat="0" applyFill="0" applyBorder="0" applyAlignment="0" applyProtection="0"/>
    <xf numFmtId="0" fontId="29" fillId="0" borderId="0">
      <alignment vertical="center"/>
    </xf>
    <xf numFmtId="0" fontId="130" fillId="12" borderId="23" applyFont="0" applyBorder="0">
      <alignment horizontal="center" wrapText="1"/>
    </xf>
    <xf numFmtId="3" fontId="29" fillId="24" borderId="1" applyFont="0">
      <alignment horizontal="right" vertical="center"/>
      <protection locked="0"/>
    </xf>
    <xf numFmtId="0" fontId="29" fillId="10" borderId="1" applyNumberFormat="0" applyFont="0" applyBorder="0">
      <alignment horizontal="center" vertical="center"/>
    </xf>
    <xf numFmtId="0" fontId="29" fillId="0" borderId="0">
      <alignment vertical="center"/>
    </xf>
    <xf numFmtId="0" fontId="3" fillId="0" borderId="0"/>
    <xf numFmtId="0" fontId="3" fillId="0" borderId="0"/>
    <xf numFmtId="43" fontId="38" fillId="0" borderId="0" applyFont="0" applyFill="0" applyBorder="0" applyAlignment="0" applyProtection="0"/>
    <xf numFmtId="0" fontId="29" fillId="0" borderId="0"/>
    <xf numFmtId="0" fontId="45" fillId="0" borderId="0"/>
    <xf numFmtId="0" fontId="38" fillId="0" borderId="0"/>
    <xf numFmtId="0" fontId="29" fillId="0" borderId="0"/>
    <xf numFmtId="0" fontId="38" fillId="0" borderId="0"/>
    <xf numFmtId="0" fontId="29" fillId="0" borderId="0"/>
    <xf numFmtId="0" fontId="29" fillId="0" borderId="0"/>
    <xf numFmtId="0" fontId="29" fillId="0" borderId="0"/>
    <xf numFmtId="0" fontId="45" fillId="0" borderId="0"/>
  </cellStyleXfs>
  <cellXfs count="3070">
    <xf numFmtId="0" fontId="0" fillId="0" borderId="0" xfId="0"/>
    <xf numFmtId="0" fontId="3" fillId="3" borderId="1" xfId="0" applyFont="1" applyFill="1" applyBorder="1"/>
    <xf numFmtId="0" fontId="0" fillId="0" borderId="0" xfId="0" applyFill="1"/>
    <xf numFmtId="0" fontId="5" fillId="0" borderId="0" xfId="3" applyFont="1"/>
    <xf numFmtId="0" fontId="5" fillId="0" borderId="0" xfId="3" applyFont="1" applyBorder="1"/>
    <xf numFmtId="0" fontId="11" fillId="0" borderId="0" xfId="0" applyFont="1"/>
    <xf numFmtId="0" fontId="11" fillId="0" borderId="0" xfId="0" applyFont="1" applyAlignment="1">
      <alignment horizontal="left"/>
    </xf>
    <xf numFmtId="37" fontId="11" fillId="0" borderId="0" xfId="0" applyNumberFormat="1" applyFont="1"/>
    <xf numFmtId="0" fontId="12" fillId="10" borderId="2" xfId="0" applyFont="1" applyFill="1" applyBorder="1"/>
    <xf numFmtId="0" fontId="12" fillId="10" borderId="2" xfId="0" applyFont="1" applyFill="1" applyBorder="1" applyAlignment="1">
      <alignment horizontal="center" wrapText="1"/>
    </xf>
    <xf numFmtId="0" fontId="12" fillId="10" borderId="14" xfId="0" applyFont="1" applyFill="1" applyBorder="1"/>
    <xf numFmtId="0" fontId="12" fillId="10" borderId="15" xfId="0" applyFont="1" applyFill="1" applyBorder="1"/>
    <xf numFmtId="0" fontId="12" fillId="10" borderId="16" xfId="0" applyFont="1" applyFill="1" applyBorder="1" applyAlignment="1">
      <alignment horizontal="center"/>
    </xf>
    <xf numFmtId="0" fontId="12" fillId="10" borderId="3" xfId="0" applyFont="1" applyFill="1" applyBorder="1" applyAlignment="1">
      <alignment horizontal="center"/>
    </xf>
    <xf numFmtId="0" fontId="12" fillId="10" borderId="17" xfId="0" applyFont="1" applyFill="1" applyBorder="1" applyAlignment="1">
      <alignment horizontal="center" wrapText="1"/>
    </xf>
    <xf numFmtId="0" fontId="12" fillId="10" borderId="0" xfId="0" applyFont="1" applyFill="1" applyBorder="1" applyAlignment="1">
      <alignment horizontal="centerContinuous"/>
    </xf>
    <xf numFmtId="0" fontId="12" fillId="10" borderId="17" xfId="0" applyFont="1" applyFill="1" applyBorder="1" applyAlignment="1">
      <alignment horizontal="centerContinuous"/>
    </xf>
    <xf numFmtId="0" fontId="12" fillId="10" borderId="17" xfId="0" applyFont="1" applyFill="1" applyBorder="1" applyAlignment="1">
      <alignment horizontal="center"/>
    </xf>
    <xf numFmtId="0" fontId="12" fillId="10" borderId="3" xfId="0" applyFont="1" applyFill="1" applyBorder="1"/>
    <xf numFmtId="0" fontId="12" fillId="10" borderId="3" xfId="0" applyFont="1" applyFill="1" applyBorder="1" applyAlignment="1">
      <alignment horizontal="center" wrapText="1"/>
    </xf>
    <xf numFmtId="0" fontId="12" fillId="10" borderId="1" xfId="0" applyFont="1" applyFill="1" applyBorder="1" applyAlignment="1">
      <alignment horizontal="center"/>
    </xf>
    <xf numFmtId="0" fontId="12" fillId="10" borderId="18" xfId="0" applyFont="1" applyFill="1" applyBorder="1" applyAlignment="1">
      <alignment horizontal="center"/>
    </xf>
    <xf numFmtId="0" fontId="12" fillId="10" borderId="19" xfId="0" applyFont="1" applyFill="1" applyBorder="1"/>
    <xf numFmtId="0" fontId="13" fillId="0" borderId="3" xfId="0" applyFont="1" applyFill="1" applyBorder="1" applyAlignment="1">
      <alignment horizontal="right"/>
    </xf>
    <xf numFmtId="0" fontId="13" fillId="0" borderId="20" xfId="0" applyNumberFormat="1" applyFont="1" applyFill="1" applyBorder="1"/>
    <xf numFmtId="4" fontId="2" fillId="11" borderId="21" xfId="4" applyNumberFormat="1" applyFont="1" applyFill="1" applyBorder="1"/>
    <xf numFmtId="4" fontId="2" fillId="11" borderId="3" xfId="4" applyNumberFormat="1" applyFont="1" applyFill="1" applyBorder="1"/>
    <xf numFmtId="0" fontId="13" fillId="0" borderId="1" xfId="0" applyFont="1" applyFill="1" applyBorder="1" applyAlignment="1">
      <alignment horizontal="right"/>
    </xf>
    <xf numFmtId="0" fontId="13" fillId="0" borderId="22" xfId="0" applyNumberFormat="1" applyFont="1" applyBorder="1"/>
    <xf numFmtId="49" fontId="2" fillId="5" borderId="23" xfId="4" applyNumberFormat="1" applyFont="1" applyFill="1" applyBorder="1" applyProtection="1">
      <protection locked="0"/>
    </xf>
    <xf numFmtId="4" fontId="2" fillId="11" borderId="23" xfId="4" applyNumberFormat="1" applyFont="1" applyFill="1" applyBorder="1" applyProtection="1"/>
    <xf numFmtId="4" fontId="2" fillId="11" borderId="1" xfId="4" applyNumberFormat="1" applyFont="1" applyFill="1" applyBorder="1" applyProtection="1"/>
    <xf numFmtId="0" fontId="14" fillId="0" borderId="22" xfId="0" applyNumberFormat="1" applyFont="1" applyFill="1" applyBorder="1"/>
    <xf numFmtId="0" fontId="2" fillId="0" borderId="1" xfId="0" applyFont="1" applyFill="1" applyBorder="1" applyAlignment="1">
      <alignment horizontal="right"/>
    </xf>
    <xf numFmtId="0" fontId="2" fillId="0" borderId="22" xfId="0" applyNumberFormat="1" applyFont="1" applyBorder="1"/>
    <xf numFmtId="4" fontId="2" fillId="2" borderId="23" xfId="4" applyNumberFormat="1" applyFont="1" applyFill="1" applyBorder="1" applyProtection="1">
      <protection locked="0"/>
    </xf>
    <xf numFmtId="0" fontId="14" fillId="0" borderId="22" xfId="0" applyNumberFormat="1" applyFont="1" applyBorder="1"/>
    <xf numFmtId="0" fontId="2" fillId="0" borderId="20" xfId="0" applyNumberFormat="1" applyFont="1" applyBorder="1"/>
    <xf numFmtId="4" fontId="2" fillId="11" borderId="23" xfId="4" applyNumberFormat="1" applyFont="1" applyFill="1" applyBorder="1" applyProtection="1">
      <protection locked="0"/>
    </xf>
    <xf numFmtId="0" fontId="13" fillId="0" borderId="22" xfId="0" applyFont="1" applyBorder="1"/>
    <xf numFmtId="0" fontId="14" fillId="0" borderId="22" xfId="0" applyFont="1" applyBorder="1"/>
    <xf numFmtId="0" fontId="2" fillId="0" borderId="22" xfId="0" applyFont="1" applyBorder="1"/>
    <xf numFmtId="0" fontId="2" fillId="0" borderId="23" xfId="0" applyFont="1" applyBorder="1"/>
    <xf numFmtId="0" fontId="15" fillId="0" borderId="1" xfId="0" applyFont="1" applyFill="1" applyBorder="1" applyAlignment="1">
      <alignment horizontal="right"/>
    </xf>
    <xf numFmtId="0" fontId="15" fillId="0" borderId="22" xfId="0" applyFont="1" applyFill="1" applyBorder="1"/>
    <xf numFmtId="0" fontId="2" fillId="0" borderId="22" xfId="0" applyFont="1" applyFill="1" applyBorder="1"/>
    <xf numFmtId="0" fontId="2" fillId="0" borderId="23" xfId="0" applyFont="1" applyFill="1" applyBorder="1" applyAlignment="1">
      <alignment horizontal="right"/>
    </xf>
    <xf numFmtId="0" fontId="2" fillId="0" borderId="21" xfId="0" applyFont="1" applyFill="1" applyBorder="1"/>
    <xf numFmtId="0" fontId="2" fillId="12" borderId="22" xfId="0" applyFont="1" applyFill="1" applyBorder="1"/>
    <xf numFmtId="0" fontId="11" fillId="0" borderId="0" xfId="0" applyFont="1" applyFill="1"/>
    <xf numFmtId="0" fontId="15" fillId="0" borderId="1" xfId="0" quotePrefix="1" applyFont="1" applyFill="1" applyBorder="1" applyAlignment="1">
      <alignment horizontal="right"/>
    </xf>
    <xf numFmtId="4" fontId="2" fillId="5" borderId="23" xfId="4" applyNumberFormat="1" applyFont="1" applyFill="1" applyBorder="1" applyProtection="1">
      <protection locked="0"/>
    </xf>
    <xf numFmtId="0" fontId="2" fillId="0" borderId="1" xfId="0" quotePrefix="1" applyFont="1" applyFill="1" applyBorder="1" applyAlignment="1">
      <alignment horizontal="right"/>
    </xf>
    <xf numFmtId="0" fontId="14" fillId="0" borderId="1" xfId="0" applyFont="1" applyFill="1" applyBorder="1" applyAlignment="1">
      <alignment horizontal="right"/>
    </xf>
    <xf numFmtId="0" fontId="14" fillId="0" borderId="22" xfId="0" applyFont="1" applyFill="1" applyBorder="1" applyAlignment="1">
      <alignment horizontal="left"/>
    </xf>
    <xf numFmtId="0" fontId="2" fillId="0" borderId="22" xfId="0" applyFont="1" applyFill="1" applyBorder="1" applyAlignment="1">
      <alignment horizontal="left"/>
    </xf>
    <xf numFmtId="0" fontId="2" fillId="0" borderId="1" xfId="0" applyFont="1" applyBorder="1" applyAlignment="1">
      <alignment horizontal="right"/>
    </xf>
    <xf numFmtId="0" fontId="14" fillId="0" borderId="1" xfId="0" applyFont="1" applyBorder="1" applyAlignment="1">
      <alignment horizontal="right"/>
    </xf>
    <xf numFmtId="0" fontId="2" fillId="0" borderId="22" xfId="0" applyFont="1" applyBorder="1" applyAlignment="1">
      <alignment horizontal="left"/>
    </xf>
    <xf numFmtId="0" fontId="13" fillId="0" borderId="1" xfId="0" applyFont="1" applyBorder="1" applyAlignment="1">
      <alignment horizontal="right"/>
    </xf>
    <xf numFmtId="0" fontId="14" fillId="0" borderId="1" xfId="0" quotePrefix="1" applyFont="1" applyBorder="1" applyAlignment="1">
      <alignment horizontal="right"/>
    </xf>
    <xf numFmtId="0" fontId="13" fillId="0" borderId="22" xfId="0" applyFont="1" applyFill="1" applyBorder="1"/>
    <xf numFmtId="0" fontId="14" fillId="0" borderId="22" xfId="0" applyFont="1" applyBorder="1" applyAlignment="1">
      <alignment horizontal="left"/>
    </xf>
    <xf numFmtId="0" fontId="14" fillId="0" borderId="22" xfId="0" applyFont="1" applyFill="1" applyBorder="1"/>
    <xf numFmtId="0" fontId="13" fillId="0" borderId="1" xfId="0" quotePrefix="1" applyFont="1" applyBorder="1" applyAlignment="1">
      <alignment horizontal="right"/>
    </xf>
    <xf numFmtId="0" fontId="13" fillId="0" borderId="1" xfId="0" applyFont="1" applyBorder="1"/>
    <xf numFmtId="0" fontId="2" fillId="0" borderId="1" xfId="0" quotePrefix="1" applyFont="1" applyBorder="1" applyAlignment="1">
      <alignment horizontal="right"/>
    </xf>
    <xf numFmtId="0" fontId="15" fillId="0" borderId="1" xfId="0" applyFont="1" applyBorder="1" applyAlignment="1">
      <alignment horizontal="right"/>
    </xf>
    <xf numFmtId="0" fontId="15" fillId="0" borderId="22" xfId="0" applyFont="1" applyBorder="1"/>
    <xf numFmtId="0" fontId="13" fillId="0" borderId="18" xfId="0" applyFont="1" applyFill="1" applyBorder="1" applyAlignment="1">
      <alignment horizontal="left"/>
    </xf>
    <xf numFmtId="49" fontId="2" fillId="5" borderId="21" xfId="4" applyNumberFormat="1" applyFont="1" applyFill="1" applyBorder="1" applyProtection="1">
      <protection locked="0"/>
    </xf>
    <xf numFmtId="4" fontId="2" fillId="2" borderId="21" xfId="4" applyNumberFormat="1" applyFont="1" applyFill="1" applyBorder="1" applyProtection="1">
      <protection locked="0"/>
    </xf>
    <xf numFmtId="0" fontId="15" fillId="0" borderId="20" xfId="0" applyFont="1" applyBorder="1"/>
    <xf numFmtId="0" fontId="13" fillId="0" borderId="20" xfId="0" applyFont="1" applyFill="1" applyBorder="1"/>
    <xf numFmtId="0" fontId="2" fillId="0" borderId="0" xfId="0" applyFont="1" applyBorder="1" applyAlignment="1">
      <alignment horizontal="right"/>
    </xf>
    <xf numFmtId="0" fontId="2" fillId="0" borderId="0" xfId="0" applyFont="1" applyBorder="1"/>
    <xf numFmtId="37" fontId="2" fillId="0" borderId="0" xfId="0" applyNumberFormat="1" applyFont="1" applyBorder="1"/>
    <xf numFmtId="0" fontId="13" fillId="0" borderId="1" xfId="0" applyFont="1" applyFill="1" applyBorder="1"/>
    <xf numFmtId="0" fontId="13" fillId="0" borderId="24" xfId="0" applyFont="1" applyFill="1" applyBorder="1"/>
    <xf numFmtId="0" fontId="14" fillId="0" borderId="1" xfId="0" applyFont="1" applyBorder="1"/>
    <xf numFmtId="0" fontId="2" fillId="0" borderId="1" xfId="0" applyFont="1" applyBorder="1"/>
    <xf numFmtId="0" fontId="2" fillId="0" borderId="1" xfId="0" applyFont="1" applyFill="1" applyBorder="1"/>
    <xf numFmtId="0" fontId="14" fillId="0" borderId="1" xfId="0" applyFont="1" applyFill="1" applyBorder="1"/>
    <xf numFmtId="0" fontId="13" fillId="0" borderId="0" xfId="0" applyFont="1"/>
    <xf numFmtId="0" fontId="14" fillId="0" borderId="1" xfId="0" applyFont="1" applyFill="1" applyBorder="1" applyAlignment="1">
      <alignment horizontal="justify"/>
    </xf>
    <xf numFmtId="0" fontId="15" fillId="0" borderId="1" xfId="0" applyFont="1" applyFill="1" applyBorder="1" applyAlignment="1"/>
    <xf numFmtId="0" fontId="2" fillId="0" borderId="22" xfId="0" applyFont="1" applyBorder="1" applyAlignment="1">
      <alignment horizontal="left" indent="4"/>
    </xf>
    <xf numFmtId="4" fontId="2" fillId="2" borderId="1" xfId="4" applyNumberFormat="1" applyFont="1" applyFill="1" applyBorder="1" applyProtection="1">
      <protection locked="0"/>
    </xf>
    <xf numFmtId="0" fontId="2" fillId="0" borderId="1" xfId="0" applyFont="1" applyFill="1" applyBorder="1" applyAlignment="1"/>
    <xf numFmtId="0" fontId="15" fillId="0" borderId="1" xfId="0" applyFont="1" applyBorder="1"/>
    <xf numFmtId="37" fontId="11" fillId="0" borderId="0" xfId="0" applyNumberFormat="1" applyFont="1" applyFill="1"/>
    <xf numFmtId="0" fontId="16" fillId="0" borderId="1" xfId="0" applyFont="1" applyFill="1" applyBorder="1"/>
    <xf numFmtId="4" fontId="12" fillId="2" borderId="21" xfId="4" applyNumberFormat="1" applyFont="1" applyFill="1" applyBorder="1" applyProtection="1">
      <protection locked="0"/>
    </xf>
    <xf numFmtId="4" fontId="12" fillId="11" borderId="3" xfId="4" applyNumberFormat="1" applyFont="1" applyFill="1" applyBorder="1"/>
    <xf numFmtId="0" fontId="2" fillId="0" borderId="0" xfId="0" applyFont="1"/>
    <xf numFmtId="37" fontId="2" fillId="0" borderId="0" xfId="0" applyNumberFormat="1" applyFont="1"/>
    <xf numFmtId="166" fontId="11" fillId="0" borderId="0" xfId="0" applyNumberFormat="1" applyFont="1"/>
    <xf numFmtId="0" fontId="12" fillId="10" borderId="20" xfId="0" applyFont="1" applyFill="1" applyBorder="1" applyAlignment="1">
      <alignment horizontal="centerContinuous"/>
    </xf>
    <xf numFmtId="0" fontId="2" fillId="0" borderId="24" xfId="0" applyFont="1" applyFill="1" applyBorder="1"/>
    <xf numFmtId="4" fontId="2" fillId="13" borderId="23" xfId="4" applyNumberFormat="1" applyFont="1" applyFill="1" applyBorder="1" applyProtection="1">
      <protection locked="0"/>
    </xf>
    <xf numFmtId="0" fontId="17" fillId="0" borderId="22" xfId="0" applyFont="1" applyFill="1" applyBorder="1"/>
    <xf numFmtId="0" fontId="18" fillId="0" borderId="0" xfId="0" applyFont="1" applyBorder="1"/>
    <xf numFmtId="4" fontId="2" fillId="9" borderId="23" xfId="4" applyNumberFormat="1" applyFont="1" applyFill="1" applyBorder="1" applyProtection="1">
      <protection locked="0"/>
    </xf>
    <xf numFmtId="0" fontId="11" fillId="0" borderId="0" xfId="0" applyFont="1" applyFill="1" applyAlignment="1">
      <alignment horizontal="left"/>
    </xf>
    <xf numFmtId="0" fontId="12" fillId="10" borderId="2" xfId="0" applyFont="1" applyFill="1" applyBorder="1" applyAlignment="1">
      <alignment horizontal="center"/>
    </xf>
    <xf numFmtId="0" fontId="12" fillId="7" borderId="1" xfId="0" applyFont="1" applyFill="1" applyBorder="1" applyAlignment="1">
      <alignment horizontal="center"/>
    </xf>
    <xf numFmtId="167" fontId="12" fillId="10" borderId="22" xfId="0" applyNumberFormat="1" applyFont="1" applyFill="1" applyBorder="1" applyAlignment="1">
      <alignment horizontal="center"/>
    </xf>
    <xf numFmtId="167" fontId="12" fillId="10" borderId="18" xfId="0" applyNumberFormat="1" applyFont="1" applyFill="1" applyBorder="1" applyAlignment="1">
      <alignment horizontal="center"/>
    </xf>
    <xf numFmtId="0" fontId="12" fillId="7" borderId="3" xfId="0" applyFont="1" applyFill="1" applyBorder="1" applyAlignment="1">
      <alignment horizontal="center"/>
    </xf>
    <xf numFmtId="167" fontId="12" fillId="10" borderId="1" xfId="0" applyNumberFormat="1" applyFont="1" applyFill="1" applyBorder="1" applyAlignment="1">
      <alignment horizontal="center"/>
    </xf>
    <xf numFmtId="167" fontId="12" fillId="10" borderId="20" xfId="0" applyNumberFormat="1" applyFont="1" applyFill="1" applyBorder="1" applyAlignment="1">
      <alignment horizontal="center"/>
    </xf>
    <xf numFmtId="0" fontId="13" fillId="0" borderId="0" xfId="0" applyFont="1" applyFill="1"/>
    <xf numFmtId="0" fontId="13" fillId="0" borderId="16" xfId="0" applyFont="1" applyFill="1" applyBorder="1"/>
    <xf numFmtId="4" fontId="2" fillId="11" borderId="24" xfId="4" applyNumberFormat="1" applyFont="1" applyFill="1" applyBorder="1" applyProtection="1"/>
    <xf numFmtId="4" fontId="2" fillId="11" borderId="16" xfId="4" applyNumberFormat="1" applyFont="1" applyFill="1" applyBorder="1" applyProtection="1"/>
    <xf numFmtId="0" fontId="15" fillId="0" borderId="0" xfId="0" applyFont="1" applyFill="1"/>
    <xf numFmtId="0" fontId="15" fillId="0" borderId="16" xfId="0" applyFont="1" applyFill="1" applyBorder="1"/>
    <xf numFmtId="0" fontId="2" fillId="0" borderId="0" xfId="0" applyFont="1" applyFill="1"/>
    <xf numFmtId="0" fontId="2" fillId="0" borderId="16" xfId="0" applyFont="1" applyFill="1" applyBorder="1"/>
    <xf numFmtId="4" fontId="2" fillId="2" borderId="16" xfId="4" applyNumberFormat="1" applyFont="1" applyFill="1" applyBorder="1" applyProtection="1">
      <protection locked="0"/>
    </xf>
    <xf numFmtId="4" fontId="2" fillId="11" borderId="16" xfId="4" applyNumberFormat="1" applyFont="1" applyFill="1" applyBorder="1"/>
    <xf numFmtId="4" fontId="2" fillId="2" borderId="24" xfId="4" applyNumberFormat="1" applyFont="1" applyFill="1" applyBorder="1" applyProtection="1">
      <protection locked="0"/>
    </xf>
    <xf numFmtId="0" fontId="13" fillId="0" borderId="1" xfId="0" applyFont="1" applyFill="1" applyBorder="1" applyAlignment="1">
      <alignment horizontal="center"/>
    </xf>
    <xf numFmtId="4" fontId="13" fillId="11" borderId="23" xfId="4" applyNumberFormat="1" applyFont="1" applyFill="1" applyBorder="1" applyProtection="1"/>
    <xf numFmtId="4" fontId="13" fillId="11" borderId="1" xfId="4" applyNumberFormat="1" applyFont="1" applyFill="1" applyBorder="1" applyProtection="1"/>
    <xf numFmtId="0" fontId="2" fillId="0" borderId="14" xfId="0" applyFont="1" applyFill="1" applyBorder="1"/>
    <xf numFmtId="4" fontId="13" fillId="0" borderId="14" xfId="4" applyNumberFormat="1" applyFont="1" applyFill="1" applyBorder="1" applyProtection="1"/>
    <xf numFmtId="0" fontId="2" fillId="0" borderId="0" xfId="0" applyFont="1" applyFill="1" applyBorder="1"/>
    <xf numFmtId="0" fontId="13" fillId="0" borderId="0" xfId="0" applyFont="1" applyFill="1" applyBorder="1"/>
    <xf numFmtId="168" fontId="2" fillId="0" borderId="0" xfId="4" applyNumberFormat="1" applyFont="1" applyFill="1" applyBorder="1"/>
    <xf numFmtId="4" fontId="2" fillId="0" borderId="0" xfId="4" applyNumberFormat="1" applyFont="1" applyFill="1" applyBorder="1"/>
    <xf numFmtId="0" fontId="13" fillId="0" borderId="14" xfId="0" applyFont="1" applyFill="1" applyBorder="1"/>
    <xf numFmtId="0" fontId="13" fillId="0" borderId="2" xfId="0" applyFont="1" applyFill="1" applyBorder="1"/>
    <xf numFmtId="4" fontId="2" fillId="11" borderId="25" xfId="4" applyNumberFormat="1" applyFont="1" applyFill="1" applyBorder="1" applyProtection="1"/>
    <xf numFmtId="4" fontId="2" fillId="11" borderId="2" xfId="4" applyNumberFormat="1" applyFont="1" applyFill="1" applyBorder="1" applyProtection="1"/>
    <xf numFmtId="4" fontId="11" fillId="0" borderId="0" xfId="0" applyNumberFormat="1" applyFont="1"/>
    <xf numFmtId="4" fontId="13" fillId="2" borderId="16" xfId="4" applyNumberFormat="1" applyFont="1" applyFill="1" applyBorder="1" applyProtection="1">
      <protection locked="0"/>
    </xf>
    <xf numFmtId="4" fontId="13" fillId="2" borderId="24" xfId="4" applyNumberFormat="1" applyFont="1" applyFill="1" applyBorder="1" applyProtection="1">
      <protection locked="0"/>
    </xf>
    <xf numFmtId="0" fontId="19" fillId="0" borderId="0" xfId="0" applyFont="1" applyFill="1"/>
    <xf numFmtId="37" fontId="19" fillId="0" borderId="0" xfId="0" applyNumberFormat="1" applyFont="1"/>
    <xf numFmtId="0" fontId="18" fillId="0" borderId="3" xfId="0" applyFont="1" applyFill="1" applyBorder="1"/>
    <xf numFmtId="0" fontId="18" fillId="0" borderId="14" xfId="0" applyFont="1" applyFill="1" applyBorder="1" applyAlignment="1">
      <alignment horizontal="left"/>
    </xf>
    <xf numFmtId="167" fontId="12" fillId="10" borderId="23" xfId="0" applyNumberFormat="1" applyFont="1" applyFill="1" applyBorder="1" applyAlignment="1">
      <alignment horizontal="center"/>
    </xf>
    <xf numFmtId="167" fontId="12" fillId="10" borderId="18" xfId="0" applyNumberFormat="1" applyFont="1" applyFill="1" applyBorder="1"/>
    <xf numFmtId="167" fontId="12" fillId="10" borderId="16" xfId="0" applyNumberFormat="1" applyFont="1" applyFill="1" applyBorder="1" applyAlignment="1">
      <alignment horizontal="center"/>
    </xf>
    <xf numFmtId="167" fontId="12" fillId="10" borderId="22" xfId="0" applyNumberFormat="1" applyFont="1" applyFill="1" applyBorder="1"/>
    <xf numFmtId="167" fontId="12" fillId="10" borderId="19" xfId="0" applyNumberFormat="1" applyFont="1" applyFill="1" applyBorder="1" applyAlignment="1">
      <alignment horizontal="center"/>
    </xf>
    <xf numFmtId="167" fontId="12" fillId="10" borderId="3" xfId="0" applyNumberFormat="1" applyFont="1" applyFill="1" applyBorder="1" applyAlignment="1">
      <alignment horizontal="center"/>
    </xf>
    <xf numFmtId="0" fontId="13" fillId="0" borderId="25" xfId="0" applyFont="1" applyFill="1" applyBorder="1"/>
    <xf numFmtId="37" fontId="2" fillId="0" borderId="24" xfId="4" applyNumberFormat="1" applyFont="1" applyFill="1" applyBorder="1"/>
    <xf numFmtId="37" fontId="2" fillId="0" borderId="2" xfId="4" applyNumberFormat="1" applyFont="1" applyFill="1" applyBorder="1"/>
    <xf numFmtId="37" fontId="2" fillId="0" borderId="14" xfId="4" applyNumberFormat="1" applyFont="1" applyFill="1" applyBorder="1"/>
    <xf numFmtId="0" fontId="20" fillId="0" borderId="24" xfId="0" applyFont="1" applyFill="1" applyBorder="1"/>
    <xf numFmtId="166" fontId="2" fillId="11" borderId="24" xfId="4" applyNumberFormat="1" applyFont="1" applyFill="1" applyBorder="1"/>
    <xf numFmtId="166" fontId="2" fillId="11" borderId="0" xfId="4" applyNumberFormat="1" applyFont="1" applyFill="1" applyBorder="1"/>
    <xf numFmtId="166" fontId="2" fillId="11" borderId="17" xfId="4" applyNumberFormat="1" applyFont="1" applyFill="1" applyBorder="1"/>
    <xf numFmtId="166" fontId="2" fillId="9" borderId="24" xfId="4" applyNumberFormat="1" applyFont="1" applyFill="1" applyBorder="1" applyProtection="1">
      <protection locked="0"/>
    </xf>
    <xf numFmtId="166" fontId="2" fillId="14" borderId="24" xfId="4" applyNumberFormat="1" applyFont="1" applyFill="1" applyBorder="1"/>
    <xf numFmtId="166" fontId="2" fillId="9" borderId="0" xfId="4" applyNumberFormat="1" applyFont="1" applyFill="1" applyBorder="1" applyProtection="1">
      <protection locked="0"/>
    </xf>
    <xf numFmtId="166" fontId="2" fillId="9" borderId="0" xfId="4" applyNumberFormat="1" applyFont="1" applyFill="1" applyBorder="1"/>
    <xf numFmtId="166" fontId="2" fillId="11" borderId="16" xfId="4" applyNumberFormat="1" applyFont="1" applyFill="1" applyBorder="1"/>
    <xf numFmtId="0" fontId="12" fillId="0" borderId="24" xfId="0" applyFont="1" applyFill="1" applyBorder="1"/>
    <xf numFmtId="166" fontId="2" fillId="14" borderId="0" xfId="4" applyNumberFormat="1" applyFont="1" applyFill="1" applyBorder="1"/>
    <xf numFmtId="166" fontId="2" fillId="14" borderId="17" xfId="4" applyNumberFormat="1" applyFont="1" applyFill="1" applyBorder="1"/>
    <xf numFmtId="0" fontId="2" fillId="0" borderId="3" xfId="0" applyFont="1" applyFill="1" applyBorder="1"/>
    <xf numFmtId="166" fontId="2" fillId="9" borderId="21" xfId="4" applyNumberFormat="1" applyFont="1" applyFill="1" applyBorder="1" applyProtection="1">
      <protection locked="0"/>
    </xf>
    <xf numFmtId="166" fontId="2" fillId="9" borderId="20" xfId="4" applyNumberFormat="1" applyFont="1" applyFill="1" applyBorder="1" applyProtection="1">
      <protection locked="0"/>
    </xf>
    <xf numFmtId="166" fontId="2" fillId="9" borderId="20" xfId="4" applyNumberFormat="1" applyFont="1" applyFill="1" applyBorder="1"/>
    <xf numFmtId="166" fontId="2" fillId="11" borderId="3" xfId="4" applyNumberFormat="1" applyFont="1" applyFill="1" applyBorder="1"/>
    <xf numFmtId="0" fontId="13" fillId="10" borderId="2" xfId="0" applyFont="1" applyFill="1" applyBorder="1"/>
    <xf numFmtId="0" fontId="13" fillId="10" borderId="18" xfId="0" applyFont="1" applyFill="1" applyBorder="1" applyAlignment="1">
      <alignment horizontal="center"/>
    </xf>
    <xf numFmtId="0" fontId="13" fillId="10" borderId="23" xfId="0" applyFont="1" applyFill="1" applyBorder="1" applyAlignment="1">
      <alignment horizontal="center"/>
    </xf>
    <xf numFmtId="0" fontId="13" fillId="10" borderId="22" xfId="0" applyFont="1" applyFill="1" applyBorder="1" applyAlignment="1">
      <alignment horizontal="center"/>
    </xf>
    <xf numFmtId="0" fontId="13" fillId="10" borderId="16" xfId="0" applyFont="1" applyFill="1" applyBorder="1" applyAlignment="1">
      <alignment horizontal="center"/>
    </xf>
    <xf numFmtId="0" fontId="13" fillId="10" borderId="0" xfId="0" applyFont="1" applyFill="1" applyBorder="1" applyAlignment="1">
      <alignment horizontal="center"/>
    </xf>
    <xf numFmtId="167" fontId="13" fillId="10" borderId="2" xfId="0" applyNumberFormat="1" applyFont="1" applyFill="1" applyBorder="1" applyAlignment="1">
      <alignment horizontal="center"/>
    </xf>
    <xf numFmtId="0" fontId="13" fillId="10" borderId="3" xfId="0" applyFont="1" applyFill="1" applyBorder="1"/>
    <xf numFmtId="0" fontId="13" fillId="10" borderId="3" xfId="0" applyFont="1" applyFill="1" applyBorder="1" applyAlignment="1">
      <alignment horizontal="center"/>
    </xf>
    <xf numFmtId="167" fontId="13" fillId="10" borderId="21" xfId="0" applyNumberFormat="1" applyFont="1" applyFill="1" applyBorder="1" applyAlignment="1">
      <alignment horizontal="center"/>
    </xf>
    <xf numFmtId="167" fontId="13" fillId="10" borderId="19" xfId="0" applyNumberFormat="1" applyFont="1" applyFill="1" applyBorder="1" applyAlignment="1">
      <alignment horizontal="center"/>
    </xf>
    <xf numFmtId="167" fontId="13" fillId="10" borderId="3" xfId="0" applyNumberFormat="1" applyFont="1" applyFill="1" applyBorder="1" applyAlignment="1">
      <alignment horizontal="center"/>
    </xf>
    <xf numFmtId="166" fontId="2" fillId="11" borderId="25" xfId="4" applyNumberFormat="1" applyFont="1" applyFill="1" applyBorder="1" applyProtection="1"/>
    <xf numFmtId="166" fontId="2" fillId="11" borderId="15" xfId="4" applyNumberFormat="1" applyFont="1" applyFill="1" applyBorder="1" applyProtection="1"/>
    <xf numFmtId="166" fontId="2" fillId="11" borderId="15" xfId="4" applyNumberFormat="1" applyFont="1" applyFill="1" applyBorder="1"/>
    <xf numFmtId="166" fontId="2" fillId="11" borderId="24" xfId="4" applyNumberFormat="1" applyFont="1" applyFill="1" applyBorder="1" applyProtection="1"/>
    <xf numFmtId="166" fontId="2" fillId="11" borderId="17" xfId="4" applyNumberFormat="1" applyFont="1" applyFill="1" applyBorder="1" applyProtection="1"/>
    <xf numFmtId="166" fontId="2" fillId="9" borderId="17" xfId="4" applyNumberFormat="1" applyFont="1" applyFill="1" applyBorder="1" applyProtection="1">
      <protection locked="0"/>
    </xf>
    <xf numFmtId="166" fontId="2" fillId="2" borderId="17" xfId="4" applyNumberFormat="1" applyFont="1" applyFill="1" applyBorder="1" applyProtection="1">
      <protection locked="0"/>
    </xf>
    <xf numFmtId="166" fontId="2" fillId="2" borderId="24" xfId="4" applyNumberFormat="1" applyFont="1" applyFill="1" applyBorder="1" applyProtection="1">
      <protection locked="0"/>
    </xf>
    <xf numFmtId="0" fontId="2" fillId="0" borderId="16" xfId="0" applyFont="1" applyBorder="1"/>
    <xf numFmtId="166" fontId="2" fillId="2" borderId="21" xfId="4" applyNumberFormat="1" applyFont="1" applyFill="1" applyBorder="1" applyProtection="1">
      <protection locked="0"/>
    </xf>
    <xf numFmtId="166" fontId="2" fillId="2" borderId="19" xfId="4" applyNumberFormat="1" applyFont="1" applyFill="1" applyBorder="1" applyProtection="1">
      <protection locked="0"/>
    </xf>
    <xf numFmtId="166" fontId="2" fillId="11" borderId="19" xfId="4" applyNumberFormat="1" applyFont="1" applyFill="1" applyBorder="1"/>
    <xf numFmtId="166" fontId="2" fillId="11" borderId="3" xfId="4" applyNumberFormat="1" applyFont="1" applyFill="1" applyBorder="1" applyProtection="1"/>
    <xf numFmtId="166" fontId="2" fillId="11" borderId="21" xfId="4" applyNumberFormat="1" applyFont="1" applyFill="1" applyBorder="1" applyProtection="1"/>
    <xf numFmtId="166" fontId="2" fillId="11" borderId="1" xfId="4" applyNumberFormat="1" applyFont="1" applyFill="1" applyBorder="1" applyProtection="1"/>
    <xf numFmtId="166" fontId="2" fillId="11" borderId="19" xfId="4" applyNumberFormat="1" applyFont="1" applyFill="1" applyBorder="1" applyProtection="1"/>
    <xf numFmtId="0" fontId="22" fillId="0" borderId="0" xfId="0" applyFont="1" applyAlignment="1">
      <alignment horizontal="left" vertical="center"/>
    </xf>
    <xf numFmtId="0" fontId="23" fillId="0" borderId="0" xfId="0" applyFont="1" applyAlignment="1">
      <alignment horizontal="center" vertical="center"/>
    </xf>
    <xf numFmtId="0" fontId="23" fillId="0" borderId="0" xfId="0" applyFont="1" applyAlignment="1">
      <alignment vertical="center"/>
    </xf>
    <xf numFmtId="0" fontId="22" fillId="0" borderId="0" xfId="0" applyFont="1" applyAlignment="1">
      <alignment vertical="center"/>
    </xf>
    <xf numFmtId="0" fontId="12" fillId="15" borderId="7" xfId="0" applyFont="1" applyFill="1" applyBorder="1" applyAlignment="1">
      <alignment horizontal="left" vertical="center" wrapText="1" indent="2"/>
    </xf>
    <xf numFmtId="0" fontId="18" fillId="15" borderId="0" xfId="0" applyFont="1" applyFill="1" applyBorder="1" applyAlignment="1">
      <alignment horizontal="center" vertical="center"/>
    </xf>
    <xf numFmtId="0" fontId="12" fillId="15" borderId="0" xfId="0" applyFont="1" applyFill="1" applyBorder="1" applyAlignment="1">
      <alignment horizontal="left" vertical="center" wrapText="1" indent="2"/>
    </xf>
    <xf numFmtId="0" fontId="12" fillId="15" borderId="9" xfId="0" applyFont="1" applyFill="1" applyBorder="1" applyAlignment="1">
      <alignment horizontal="center" vertical="center" wrapText="1"/>
    </xf>
    <xf numFmtId="0" fontId="12" fillId="15" borderId="29" xfId="0" applyFont="1" applyFill="1" applyBorder="1" applyAlignment="1">
      <alignment horizontal="center" vertical="center" wrapText="1"/>
    </xf>
    <xf numFmtId="0" fontId="12" fillId="15" borderId="30" xfId="0" applyFont="1" applyFill="1" applyBorder="1" applyAlignment="1">
      <alignment horizontal="center" vertical="center" wrapText="1"/>
    </xf>
    <xf numFmtId="0" fontId="12" fillId="15" borderId="31" xfId="0" applyFont="1" applyFill="1" applyBorder="1" applyAlignment="1">
      <alignment horizontal="center" vertical="center" wrapText="1"/>
    </xf>
    <xf numFmtId="49" fontId="12" fillId="15" borderId="32" xfId="0" applyNumberFormat="1" applyFont="1" applyFill="1" applyBorder="1" applyAlignment="1">
      <alignment horizontal="center" vertical="center"/>
    </xf>
    <xf numFmtId="0" fontId="12" fillId="0" borderId="1" xfId="0" applyFont="1" applyFill="1" applyBorder="1" applyAlignment="1">
      <alignment horizontal="center" vertical="center"/>
    </xf>
    <xf numFmtId="49" fontId="12" fillId="0" borderId="1" xfId="0" applyNumberFormat="1" applyFont="1" applyFill="1" applyBorder="1" applyAlignment="1">
      <alignment horizontal="left" vertical="center" wrapText="1"/>
    </xf>
    <xf numFmtId="2" fontId="12" fillId="16" borderId="33" xfId="0" applyNumberFormat="1" applyFont="1" applyFill="1" applyBorder="1" applyAlignment="1">
      <alignment horizontal="center" vertical="center" wrapText="1"/>
    </xf>
    <xf numFmtId="0" fontId="23" fillId="0" borderId="0" xfId="0" applyFont="1" applyFill="1" applyAlignment="1">
      <alignment vertical="center"/>
    </xf>
    <xf numFmtId="49" fontId="12" fillId="0" borderId="1" xfId="0" applyNumberFormat="1" applyFont="1" applyFill="1" applyBorder="1" applyAlignment="1">
      <alignment horizontal="center" vertical="center"/>
    </xf>
    <xf numFmtId="4" fontId="12" fillId="16" borderId="33"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18" fillId="0" borderId="1" xfId="0" applyFont="1" applyFill="1" applyBorder="1" applyAlignment="1">
      <alignment horizontal="center" vertical="center"/>
    </xf>
    <xf numFmtId="0" fontId="18" fillId="0" borderId="1" xfId="0" applyFont="1" applyFill="1" applyBorder="1" applyAlignment="1">
      <alignment horizontal="left" vertical="center" wrapText="1" indent="1"/>
    </xf>
    <xf numFmtId="4" fontId="18" fillId="9" borderId="33" xfId="0" applyNumberFormat="1" applyFont="1" applyFill="1" applyBorder="1" applyAlignment="1">
      <alignment horizontal="center" vertical="center" wrapText="1"/>
    </xf>
    <xf numFmtId="0" fontId="18" fillId="0" borderId="1" xfId="0" applyFont="1" applyFill="1" applyBorder="1" applyAlignment="1">
      <alignment horizontal="left" vertical="center" wrapText="1" indent="4"/>
    </xf>
    <xf numFmtId="49" fontId="12" fillId="15" borderId="32" xfId="0" quotePrefix="1" applyNumberFormat="1" applyFont="1" applyFill="1" applyBorder="1" applyAlignment="1">
      <alignment horizontal="center" vertical="center"/>
    </xf>
    <xf numFmtId="0" fontId="18" fillId="0" borderId="1" xfId="0" applyFont="1" applyFill="1" applyBorder="1" applyAlignment="1">
      <alignment horizontal="left" vertical="center" wrapText="1" indent="3"/>
    </xf>
    <xf numFmtId="0" fontId="12" fillId="0" borderId="1" xfId="0" applyFont="1" applyFill="1" applyBorder="1" applyAlignment="1">
      <alignment vertical="center"/>
    </xf>
    <xf numFmtId="4" fontId="12" fillId="16" borderId="33" xfId="0" applyNumberFormat="1" applyFont="1" applyFill="1" applyBorder="1" applyAlignment="1">
      <alignment horizontal="center" vertical="center"/>
    </xf>
    <xf numFmtId="0" fontId="18" fillId="17" borderId="1" xfId="0" applyFont="1" applyFill="1" applyBorder="1" applyAlignment="1">
      <alignment horizontal="left" vertical="center" wrapText="1" indent="4"/>
    </xf>
    <xf numFmtId="0" fontId="12" fillId="17" borderId="1" xfId="0" applyFont="1" applyFill="1" applyBorder="1" applyAlignment="1">
      <alignment horizontal="left" vertical="center" wrapText="1"/>
    </xf>
    <xf numFmtId="0" fontId="24" fillId="0" borderId="0" xfId="0" applyFont="1" applyFill="1" applyAlignment="1">
      <alignment vertical="center"/>
    </xf>
    <xf numFmtId="0" fontId="18" fillId="0" borderId="1" xfId="0" quotePrefix="1" applyFont="1" applyFill="1" applyBorder="1" applyAlignment="1">
      <alignment horizontal="center" vertical="center"/>
    </xf>
    <xf numFmtId="0" fontId="18" fillId="17" borderId="1" xfId="0" applyFont="1" applyFill="1" applyBorder="1" applyAlignment="1">
      <alignment horizontal="left" vertical="center" wrapText="1" indent="1"/>
    </xf>
    <xf numFmtId="4" fontId="18" fillId="16" borderId="33"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17" borderId="1" xfId="0" applyFont="1" applyFill="1" applyBorder="1" applyAlignment="1">
      <alignment horizontal="left" vertical="center" wrapText="1"/>
    </xf>
    <xf numFmtId="4" fontId="12" fillId="7" borderId="33" xfId="0" applyNumberFormat="1" applyFont="1" applyFill="1" applyBorder="1" applyAlignment="1">
      <alignment horizontal="center" vertical="center" wrapText="1"/>
    </xf>
    <xf numFmtId="4" fontId="18" fillId="7" borderId="33" xfId="0" applyNumberFormat="1" applyFont="1" applyFill="1" applyBorder="1" applyAlignment="1">
      <alignment horizontal="center" vertical="center" wrapText="1"/>
    </xf>
    <xf numFmtId="0" fontId="18" fillId="0" borderId="1" xfId="0" applyFont="1" applyFill="1" applyBorder="1" applyAlignment="1">
      <alignment vertical="center"/>
    </xf>
    <xf numFmtId="0" fontId="18" fillId="17" borderId="1" xfId="0" applyFont="1" applyFill="1" applyBorder="1" applyAlignment="1">
      <alignment vertical="center"/>
    </xf>
    <xf numFmtId="4" fontId="18" fillId="16" borderId="33" xfId="0" applyNumberFormat="1" applyFont="1" applyFill="1" applyBorder="1" applyAlignment="1">
      <alignment horizontal="center" vertical="center"/>
    </xf>
    <xf numFmtId="0" fontId="18" fillId="0" borderId="1" xfId="0" applyFont="1" applyFill="1" applyBorder="1" applyAlignment="1">
      <alignment horizontal="left" vertical="center" wrapText="1" indent="6"/>
    </xf>
    <xf numFmtId="4" fontId="12" fillId="13" borderId="33" xfId="0" applyNumberFormat="1" applyFont="1" applyFill="1" applyBorder="1" applyAlignment="1">
      <alignment horizontal="center" vertical="center" wrapText="1"/>
    </xf>
    <xf numFmtId="49" fontId="12" fillId="15" borderId="34" xfId="0" quotePrefix="1" applyNumberFormat="1" applyFont="1" applyFill="1" applyBorder="1" applyAlignment="1">
      <alignment horizontal="center" vertical="center"/>
    </xf>
    <xf numFmtId="0" fontId="12" fillId="0" borderId="35" xfId="0" applyFont="1" applyFill="1" applyBorder="1" applyAlignment="1">
      <alignment horizontal="center" vertical="center"/>
    </xf>
    <xf numFmtId="0" fontId="18" fillId="0" borderId="35" xfId="0" applyFont="1" applyFill="1" applyBorder="1" applyAlignment="1">
      <alignment horizontal="left" vertical="center" wrapText="1"/>
    </xf>
    <xf numFmtId="4" fontId="18" fillId="9" borderId="36" xfId="0" applyNumberFormat="1" applyFont="1" applyFill="1" applyBorder="1" applyAlignment="1">
      <alignment horizontal="center" vertical="center" wrapText="1"/>
    </xf>
    <xf numFmtId="0" fontId="18" fillId="0" borderId="0" xfId="0" applyFont="1" applyAlignment="1">
      <alignment horizontal="center" vertical="center"/>
    </xf>
    <xf numFmtId="0" fontId="18" fillId="0" borderId="0" xfId="0" applyFont="1" applyAlignment="1">
      <alignment vertical="center"/>
    </xf>
    <xf numFmtId="4" fontId="18" fillId="0" borderId="0" xfId="0" applyNumberFormat="1" applyFont="1" applyAlignment="1">
      <alignment horizontal="center" vertical="center"/>
    </xf>
    <xf numFmtId="0" fontId="12" fillId="0" borderId="1" xfId="0" applyFont="1" applyFill="1" applyBorder="1" applyAlignment="1">
      <alignment horizontal="left" vertical="center"/>
    </xf>
    <xf numFmtId="0" fontId="18" fillId="0" borderId="1" xfId="0" applyFont="1" applyFill="1" applyBorder="1" applyAlignment="1">
      <alignment horizontal="left" vertical="center"/>
    </xf>
    <xf numFmtId="0" fontId="18" fillId="0" borderId="35" xfId="0" applyFont="1" applyFill="1" applyBorder="1" applyAlignment="1">
      <alignment horizontal="left" vertical="center"/>
    </xf>
    <xf numFmtId="0" fontId="26" fillId="0" borderId="0" xfId="0" applyFont="1" applyAlignment="1">
      <alignment horizontal="center" vertical="center"/>
    </xf>
    <xf numFmtId="0" fontId="26" fillId="0" borderId="0" xfId="0" applyFont="1" applyAlignment="1">
      <alignment vertical="center"/>
    </xf>
    <xf numFmtId="0" fontId="26" fillId="17" borderId="0" xfId="0" applyFont="1" applyFill="1" applyBorder="1" applyAlignment="1">
      <alignment vertical="center"/>
    </xf>
    <xf numFmtId="0" fontId="12" fillId="15" borderId="29" xfId="0" applyFont="1" applyFill="1" applyBorder="1" applyAlignment="1">
      <alignment horizontal="center" vertical="top" wrapText="1"/>
    </xf>
    <xf numFmtId="0" fontId="12" fillId="15" borderId="30" xfId="0" applyFont="1" applyFill="1" applyBorder="1" applyAlignment="1">
      <alignment horizontal="center" vertical="top" wrapText="1"/>
    </xf>
    <xf numFmtId="49" fontId="28" fillId="15" borderId="32" xfId="0" applyNumberFormat="1" applyFont="1" applyFill="1" applyBorder="1" applyAlignment="1">
      <alignment horizontal="center" vertical="center"/>
    </xf>
    <xf numFmtId="0" fontId="28" fillId="0" borderId="1" xfId="0" applyFont="1" applyFill="1" applyBorder="1" applyAlignment="1">
      <alignment horizontal="left" vertical="center"/>
    </xf>
    <xf numFmtId="4" fontId="12" fillId="7" borderId="33" xfId="0" applyNumberFormat="1" applyFont="1" applyFill="1" applyBorder="1" applyAlignment="1">
      <alignment horizontal="center" vertical="center"/>
    </xf>
    <xf numFmtId="4" fontId="18" fillId="7" borderId="39" xfId="0" applyNumberFormat="1" applyFont="1" applyFill="1" applyBorder="1" applyAlignment="1">
      <alignment horizontal="center" vertical="center" wrapText="1"/>
    </xf>
    <xf numFmtId="4" fontId="18" fillId="9" borderId="40" xfId="0" applyNumberFormat="1" applyFont="1" applyFill="1" applyBorder="1" applyAlignment="1">
      <alignment horizontal="center" vertical="center" wrapText="1"/>
    </xf>
    <xf numFmtId="0" fontId="18" fillId="15" borderId="32" xfId="0" applyFont="1" applyFill="1" applyBorder="1" applyAlignment="1">
      <alignment horizontal="center" vertical="center"/>
    </xf>
    <xf numFmtId="0" fontId="12" fillId="17" borderId="1" xfId="0" applyFont="1" applyFill="1" applyBorder="1" applyAlignment="1" applyProtection="1">
      <alignment horizontal="left" vertical="center" wrapText="1"/>
    </xf>
    <xf numFmtId="4" fontId="12" fillId="9" borderId="33" xfId="0" applyNumberFormat="1" applyFont="1" applyFill="1" applyBorder="1" applyAlignment="1" applyProtection="1">
      <alignment horizontal="center" vertical="center" wrapText="1"/>
    </xf>
    <xf numFmtId="0" fontId="28" fillId="15" borderId="32" xfId="0" applyFont="1" applyFill="1" applyBorder="1" applyAlignment="1">
      <alignment horizontal="center" vertical="center"/>
    </xf>
    <xf numFmtId="0" fontId="12" fillId="0" borderId="1" xfId="0" applyFont="1" applyFill="1" applyBorder="1" applyAlignment="1" applyProtection="1">
      <alignment horizontal="left" vertical="center" wrapText="1"/>
    </xf>
    <xf numFmtId="4" fontId="12" fillId="7" borderId="33"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left" vertical="center" wrapText="1" indent="1"/>
    </xf>
    <xf numFmtId="4" fontId="18" fillId="7" borderId="33"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left" vertical="center" wrapText="1" indent="2"/>
    </xf>
    <xf numFmtId="4" fontId="18" fillId="9" borderId="33" xfId="0" applyNumberFormat="1" applyFont="1" applyFill="1" applyBorder="1" applyAlignment="1" applyProtection="1">
      <alignment horizontal="center" vertical="center" wrapText="1"/>
    </xf>
    <xf numFmtId="0" fontId="28" fillId="15" borderId="32" xfId="0" quotePrefix="1" applyFont="1" applyFill="1" applyBorder="1" applyAlignment="1">
      <alignment horizontal="center" vertical="center"/>
    </xf>
    <xf numFmtId="0" fontId="18" fillId="15" borderId="32" xfId="0" quotePrefix="1" applyFont="1" applyFill="1" applyBorder="1" applyAlignment="1">
      <alignment horizontal="center" vertical="center"/>
    </xf>
    <xf numFmtId="4" fontId="18" fillId="9" borderId="39" xfId="0" applyNumberFormat="1" applyFont="1" applyFill="1" applyBorder="1" applyAlignment="1" applyProtection="1">
      <alignment horizontal="center" vertical="center" wrapText="1"/>
    </xf>
    <xf numFmtId="4" fontId="12" fillId="9" borderId="41" xfId="0" applyNumberFormat="1" applyFont="1" applyFill="1" applyBorder="1" applyAlignment="1" applyProtection="1">
      <alignment horizontal="center" vertical="center" wrapText="1"/>
    </xf>
    <xf numFmtId="0" fontId="18" fillId="15" borderId="34" xfId="0" applyFont="1" applyFill="1" applyBorder="1" applyAlignment="1">
      <alignment horizontal="center" vertical="center"/>
    </xf>
    <xf numFmtId="0" fontId="12" fillId="0" borderId="35" xfId="0" applyFont="1" applyFill="1" applyBorder="1" applyAlignment="1" applyProtection="1">
      <alignment horizontal="left" vertical="center" wrapText="1"/>
    </xf>
    <xf numFmtId="4" fontId="12" fillId="9" borderId="36" xfId="0" applyNumberFormat="1" applyFont="1" applyFill="1" applyBorder="1" applyAlignment="1" applyProtection="1">
      <alignment horizontal="center" vertical="center" wrapText="1"/>
    </xf>
    <xf numFmtId="0" fontId="28" fillId="0" borderId="0" xfId="0" applyFont="1" applyAlignment="1">
      <alignment vertical="center"/>
    </xf>
    <xf numFmtId="0" fontId="28" fillId="0" borderId="0" xfId="0" applyFont="1" applyAlignment="1">
      <alignment horizontal="center" vertical="center"/>
    </xf>
    <xf numFmtId="0" fontId="5" fillId="0" borderId="0" xfId="0" applyFont="1" applyFill="1"/>
    <xf numFmtId="0" fontId="2" fillId="10" borderId="5" xfId="0" applyFont="1" applyFill="1" applyBorder="1"/>
    <xf numFmtId="0" fontId="13" fillId="10" borderId="45" xfId="0" applyFont="1" applyFill="1" applyBorder="1" applyAlignment="1">
      <alignment horizontal="center"/>
    </xf>
    <xf numFmtId="37" fontId="2" fillId="10" borderId="12" xfId="0" applyNumberFormat="1" applyFont="1" applyFill="1" applyBorder="1"/>
    <xf numFmtId="37" fontId="2" fillId="10" borderId="12" xfId="4" applyNumberFormat="1" applyFont="1" applyFill="1" applyBorder="1"/>
    <xf numFmtId="37" fontId="2" fillId="10" borderId="43" xfId="0" applyNumberFormat="1" applyFont="1" applyFill="1" applyBorder="1"/>
    <xf numFmtId="37" fontId="2" fillId="10" borderId="6" xfId="0" applyNumberFormat="1" applyFont="1" applyFill="1" applyBorder="1"/>
    <xf numFmtId="0" fontId="30" fillId="0" borderId="0" xfId="8" applyFont="1" applyFill="1" applyBorder="1" applyAlignment="1">
      <alignment horizontal="center"/>
    </xf>
    <xf numFmtId="0" fontId="2" fillId="10" borderId="10" xfId="0" applyFont="1" applyFill="1" applyBorder="1"/>
    <xf numFmtId="0" fontId="13" fillId="10" borderId="34" xfId="0" applyFont="1" applyFill="1" applyBorder="1" applyAlignment="1">
      <alignment horizontal="center"/>
    </xf>
    <xf numFmtId="4" fontId="13" fillId="10" borderId="46" xfId="0" applyNumberFormat="1" applyFont="1" applyFill="1" applyBorder="1" applyAlignment="1">
      <alignment horizontal="center"/>
    </xf>
    <xf numFmtId="4" fontId="13" fillId="10" borderId="35" xfId="0" applyNumberFormat="1" applyFont="1" applyFill="1" applyBorder="1" applyAlignment="1">
      <alignment horizontal="center"/>
    </xf>
    <xf numFmtId="4" fontId="13" fillId="10" borderId="47" xfId="0" applyNumberFormat="1" applyFont="1" applyFill="1" applyBorder="1" applyAlignment="1">
      <alignment horizontal="center"/>
    </xf>
    <xf numFmtId="4" fontId="13" fillId="10" borderId="47" xfId="4" applyNumberFormat="1" applyFont="1" applyFill="1" applyBorder="1" applyAlignment="1">
      <alignment horizontal="center"/>
    </xf>
    <xf numFmtId="0" fontId="2" fillId="0" borderId="5" xfId="0" applyFont="1" applyBorder="1"/>
    <xf numFmtId="4" fontId="2" fillId="2" borderId="17" xfId="4" applyNumberFormat="1" applyFont="1" applyFill="1" applyBorder="1" applyProtection="1">
      <protection locked="0"/>
    </xf>
    <xf numFmtId="4" fontId="2" fillId="2" borderId="50" xfId="4" applyNumberFormat="1" applyFont="1" applyFill="1" applyBorder="1" applyProtection="1">
      <protection locked="0"/>
    </xf>
    <xf numFmtId="4" fontId="2" fillId="2" borderId="0" xfId="4" applyNumberFormat="1" applyFont="1" applyFill="1" applyBorder="1" applyProtection="1">
      <protection locked="0"/>
    </xf>
    <xf numFmtId="4" fontId="2" fillId="2" borderId="39" xfId="4" applyNumberFormat="1" applyFont="1" applyFill="1" applyBorder="1" applyProtection="1">
      <protection locked="0"/>
    </xf>
    <xf numFmtId="4" fontId="2" fillId="0" borderId="0" xfId="0" applyNumberFormat="1" applyFont="1" applyFill="1"/>
    <xf numFmtId="0" fontId="34" fillId="0" borderId="0" xfId="8" applyFont="1" applyFill="1" applyBorder="1"/>
    <xf numFmtId="43" fontId="35" fillId="0" borderId="0" xfId="9" applyNumberFormat="1" applyFont="1" applyFill="1" applyBorder="1" applyProtection="1">
      <protection locked="0"/>
    </xf>
    <xf numFmtId="0" fontId="2" fillId="0" borderId="8" xfId="0" applyFont="1" applyBorder="1"/>
    <xf numFmtId="4" fontId="2" fillId="0" borderId="16" xfId="10" applyNumberFormat="1" applyFont="1" applyFill="1" applyBorder="1" applyAlignment="1">
      <alignment wrapText="1"/>
    </xf>
    <xf numFmtId="0" fontId="34" fillId="0" borderId="0" xfId="8" applyNumberFormat="1" applyFont="1" applyFill="1" applyBorder="1" applyAlignment="1">
      <alignment horizontal="left"/>
    </xf>
    <xf numFmtId="0" fontId="2" fillId="0" borderId="16" xfId="0" applyFont="1" applyBorder="1" applyAlignment="1">
      <alignment wrapText="1"/>
    </xf>
    <xf numFmtId="0" fontId="34" fillId="0" borderId="0" xfId="8" applyFont="1" applyFill="1" applyBorder="1" applyAlignment="1">
      <alignment wrapText="1"/>
    </xf>
    <xf numFmtId="4" fontId="2" fillId="11" borderId="17" xfId="4" applyNumberFormat="1" applyFont="1" applyFill="1" applyBorder="1"/>
    <xf numFmtId="43" fontId="35" fillId="0" borderId="0" xfId="9" applyNumberFormat="1" applyFont="1" applyFill="1" applyBorder="1"/>
    <xf numFmtId="0" fontId="2" fillId="0" borderId="16" xfId="0" applyNumberFormat="1" applyFont="1" applyBorder="1" applyAlignment="1">
      <alignment horizontal="left" indent="2"/>
    </xf>
    <xf numFmtId="0" fontId="34" fillId="0" borderId="0" xfId="8" applyNumberFormat="1" applyFont="1" applyFill="1" applyBorder="1" applyAlignment="1">
      <alignment horizontal="left" indent="2"/>
    </xf>
    <xf numFmtId="0" fontId="2" fillId="0" borderId="16" xfId="0" applyFont="1" applyBorder="1" applyAlignment="1">
      <alignment horizontal="left" indent="1"/>
    </xf>
    <xf numFmtId="0" fontId="34" fillId="0" borderId="0" xfId="8" applyFont="1" applyFill="1" applyBorder="1" applyAlignment="1">
      <alignment horizontal="left" indent="1"/>
    </xf>
    <xf numFmtId="0" fontId="13" fillId="0" borderId="51" xfId="0" applyFont="1" applyBorder="1" applyAlignment="1">
      <alignment horizontal="right"/>
    </xf>
    <xf numFmtId="0" fontId="13" fillId="0" borderId="52" xfId="0" applyFont="1" applyBorder="1"/>
    <xf numFmtId="4" fontId="13" fillId="11" borderId="53" xfId="4" applyNumberFormat="1" applyFont="1" applyFill="1" applyBorder="1"/>
    <xf numFmtId="0" fontId="37" fillId="0" borderId="0" xfId="8" applyFont="1" applyFill="1" applyBorder="1"/>
    <xf numFmtId="43" fontId="32" fillId="0" borderId="0" xfId="9" applyNumberFormat="1" applyFont="1" applyFill="1" applyBorder="1"/>
    <xf numFmtId="0" fontId="2" fillId="0" borderId="54" xfId="0" applyFont="1" applyBorder="1"/>
    <xf numFmtId="4" fontId="13" fillId="2" borderId="16" xfId="4" applyNumberFormat="1" applyFont="1" applyFill="1" applyBorder="1"/>
    <xf numFmtId="4" fontId="13" fillId="2" borderId="0" xfId="4" applyNumberFormat="1" applyFont="1" applyFill="1" applyBorder="1"/>
    <xf numFmtId="4" fontId="13" fillId="11" borderId="55" xfId="4" applyNumberFormat="1" applyFont="1" applyFill="1" applyBorder="1"/>
    <xf numFmtId="0" fontId="13" fillId="0" borderId="10" xfId="0" applyFont="1" applyBorder="1" applyAlignment="1">
      <alignment horizontal="right"/>
    </xf>
    <xf numFmtId="0" fontId="13" fillId="0" borderId="56" xfId="0" applyFont="1" applyBorder="1"/>
    <xf numFmtId="4" fontId="13" fillId="11" borderId="57" xfId="4" applyNumberFormat="1" applyFont="1" applyFill="1" applyBorder="1"/>
    <xf numFmtId="4" fontId="13" fillId="11" borderId="58" xfId="4" applyNumberFormat="1" applyFont="1" applyFill="1" applyBorder="1"/>
    <xf numFmtId="43" fontId="2" fillId="0" borderId="0" xfId="0" applyNumberFormat="1" applyFont="1"/>
    <xf numFmtId="37" fontId="2" fillId="0" borderId="0" xfId="4" applyNumberFormat="1" applyFont="1"/>
    <xf numFmtId="37" fontId="2" fillId="0" borderId="0" xfId="0" applyNumberFormat="1" applyFont="1" applyFill="1"/>
    <xf numFmtId="0" fontId="2" fillId="0" borderId="56" xfId="0" applyFont="1" applyBorder="1"/>
    <xf numFmtId="4" fontId="13" fillId="11" borderId="53" xfId="4" applyNumberFormat="1" applyFont="1" applyFill="1" applyBorder="1" applyProtection="1"/>
    <xf numFmtId="4" fontId="13" fillId="2" borderId="0" xfId="4" applyNumberFormat="1" applyFont="1" applyFill="1" applyBorder="1" applyProtection="1">
      <protection locked="0"/>
    </xf>
    <xf numFmtId="4" fontId="2" fillId="0" borderId="0" xfId="0" applyNumberFormat="1" applyFont="1"/>
    <xf numFmtId="4" fontId="13" fillId="11" borderId="57" xfId="4" applyNumberFormat="1" applyFont="1" applyFill="1" applyBorder="1" applyProtection="1"/>
    <xf numFmtId="4" fontId="13" fillId="11" borderId="58" xfId="4" applyNumberFormat="1" applyFont="1" applyFill="1" applyBorder="1" applyProtection="1"/>
    <xf numFmtId="0" fontId="13" fillId="0" borderId="0" xfId="0" applyFont="1" applyBorder="1" applyAlignment="1">
      <alignment horizontal="right"/>
    </xf>
    <xf numFmtId="4" fontId="13" fillId="0" borderId="0" xfId="4" applyNumberFormat="1" applyFont="1" applyFill="1" applyBorder="1" applyProtection="1"/>
    <xf numFmtId="4" fontId="33" fillId="0" borderId="0" xfId="4" applyNumberFormat="1" applyFont="1" applyFill="1" applyBorder="1" applyProtection="1"/>
    <xf numFmtId="37" fontId="13" fillId="0" borderId="0" xfId="4" applyNumberFormat="1" applyFont="1" applyBorder="1"/>
    <xf numFmtId="164" fontId="2" fillId="0" borderId="0" xfId="11" applyFont="1" applyFill="1" applyBorder="1" applyProtection="1">
      <protection locked="0"/>
    </xf>
    <xf numFmtId="164" fontId="2" fillId="0" borderId="0" xfId="11" applyFont="1" applyFill="1" applyBorder="1"/>
    <xf numFmtId="4" fontId="2" fillId="2" borderId="6" xfId="4" applyNumberFormat="1" applyFont="1" applyFill="1" applyBorder="1" applyProtection="1">
      <protection locked="0"/>
    </xf>
    <xf numFmtId="4" fontId="2" fillId="2" borderId="9" xfId="4" applyNumberFormat="1" applyFont="1" applyFill="1" applyBorder="1" applyProtection="1">
      <protection locked="0"/>
    </xf>
    <xf numFmtId="4" fontId="13" fillId="11" borderId="27" xfId="4" applyNumberFormat="1" applyFont="1" applyFill="1" applyBorder="1"/>
    <xf numFmtId="4" fontId="13" fillId="11" borderId="13" xfId="4" applyNumberFormat="1" applyFont="1" applyFill="1" applyBorder="1"/>
    <xf numFmtId="37" fontId="13" fillId="0" borderId="0" xfId="4" applyNumberFormat="1" applyFont="1" applyFill="1" applyBorder="1"/>
    <xf numFmtId="37" fontId="12" fillId="0" borderId="0" xfId="4" applyNumberFormat="1" applyFont="1" applyFill="1" applyBorder="1" applyProtection="1"/>
    <xf numFmtId="4" fontId="2" fillId="2" borderId="2" xfId="4" applyNumberFormat="1" applyFont="1" applyFill="1" applyBorder="1" applyProtection="1">
      <protection locked="0"/>
    </xf>
    <xf numFmtId="4" fontId="2" fillId="2" borderId="12" xfId="4" applyNumberFormat="1" applyFont="1" applyFill="1" applyBorder="1" applyProtection="1">
      <protection locked="0"/>
    </xf>
    <xf numFmtId="4" fontId="2" fillId="2" borderId="58" xfId="4" applyNumberFormat="1" applyFont="1" applyFill="1" applyBorder="1" applyProtection="1">
      <protection locked="0"/>
    </xf>
    <xf numFmtId="4" fontId="2" fillId="2" borderId="13" xfId="4" applyNumberFormat="1" applyFont="1" applyFill="1" applyBorder="1" applyProtection="1">
      <protection locked="0"/>
    </xf>
    <xf numFmtId="37" fontId="13" fillId="0" borderId="13" xfId="4" applyNumberFormat="1" applyFont="1" applyBorder="1"/>
    <xf numFmtId="0" fontId="2" fillId="10" borderId="51" xfId="0" applyFont="1" applyFill="1" applyBorder="1" applyAlignment="1">
      <alignment horizontal="center" vertical="center"/>
    </xf>
    <xf numFmtId="0" fontId="13" fillId="10" borderId="52" xfId="0" applyFont="1" applyFill="1" applyBorder="1" applyAlignment="1">
      <alignment horizontal="center" vertical="center"/>
    </xf>
    <xf numFmtId="4" fontId="13" fillId="10" borderId="53" xfId="0" applyNumberFormat="1" applyFont="1" applyFill="1" applyBorder="1" applyAlignment="1">
      <alignment horizontal="center"/>
    </xf>
    <xf numFmtId="4" fontId="13" fillId="10" borderId="59" xfId="0" applyNumberFormat="1" applyFont="1" applyFill="1" applyBorder="1" applyAlignment="1">
      <alignment horizontal="center"/>
    </xf>
    <xf numFmtId="4" fontId="13" fillId="10" borderId="59" xfId="4" applyNumberFormat="1" applyFont="1" applyFill="1" applyBorder="1" applyAlignment="1">
      <alignment horizontal="center"/>
    </xf>
    <xf numFmtId="37" fontId="13" fillId="10" borderId="28" xfId="4" applyNumberFormat="1" applyFont="1" applyFill="1" applyBorder="1" applyAlignment="1">
      <alignment horizontal="center" vertical="center"/>
    </xf>
    <xf numFmtId="0" fontId="2" fillId="0" borderId="54" xfId="0" applyFont="1" applyBorder="1" applyAlignment="1">
      <alignment wrapText="1"/>
    </xf>
    <xf numFmtId="4" fontId="2" fillId="2" borderId="11" xfId="4" applyNumberFormat="1" applyFont="1" applyFill="1" applyBorder="1" applyProtection="1">
      <protection locked="0"/>
    </xf>
    <xf numFmtId="0" fontId="2" fillId="0" borderId="0" xfId="0" applyFont="1" applyBorder="1" applyProtection="1">
      <protection locked="0"/>
    </xf>
    <xf numFmtId="0" fontId="2" fillId="0" borderId="0" xfId="0" applyFont="1" applyFill="1" applyBorder="1" applyProtection="1">
      <protection locked="0"/>
    </xf>
    <xf numFmtId="37" fontId="2" fillId="0" borderId="0" xfId="0" applyNumberFormat="1" applyFont="1" applyAlignment="1">
      <alignment horizontal="right"/>
    </xf>
    <xf numFmtId="0" fontId="13" fillId="10" borderId="52" xfId="0" applyFont="1" applyFill="1" applyBorder="1" applyAlignment="1">
      <alignment horizontal="center"/>
    </xf>
    <xf numFmtId="0" fontId="13" fillId="10" borderId="46" xfId="0" applyFont="1" applyFill="1" applyBorder="1" applyAlignment="1">
      <alignment horizontal="center"/>
    </xf>
    <xf numFmtId="4" fontId="2" fillId="7" borderId="17" xfId="4" applyNumberFormat="1" applyFont="1" applyFill="1" applyBorder="1"/>
    <xf numFmtId="4" fontId="2" fillId="7" borderId="16" xfId="4" applyNumberFormat="1" applyFont="1" applyFill="1" applyBorder="1"/>
    <xf numFmtId="4" fontId="2" fillId="0" borderId="0" xfId="0" applyNumberFormat="1" applyFont="1" applyFill="1" applyBorder="1"/>
    <xf numFmtId="4" fontId="2" fillId="2" borderId="49" xfId="4" applyNumberFormat="1" applyFont="1" applyFill="1" applyBorder="1" applyProtection="1">
      <protection locked="0"/>
    </xf>
    <xf numFmtId="4" fontId="13" fillId="11" borderId="55" xfId="4" applyNumberFormat="1" applyFont="1" applyFill="1" applyBorder="1" applyProtection="1"/>
    <xf numFmtId="0" fontId="13" fillId="0" borderId="3" xfId="0" applyFont="1" applyBorder="1"/>
    <xf numFmtId="4" fontId="13" fillId="11" borderId="13" xfId="4" applyNumberFormat="1" applyFont="1" applyFill="1" applyBorder="1" applyProtection="1"/>
    <xf numFmtId="0" fontId="13" fillId="0" borderId="12" xfId="0" applyFont="1" applyBorder="1"/>
    <xf numFmtId="37" fontId="2" fillId="0" borderId="27" xfId="4" applyNumberFormat="1" applyFont="1" applyBorder="1"/>
    <xf numFmtId="4" fontId="13" fillId="10" borderId="57" xfId="0" applyNumberFormat="1" applyFont="1" applyFill="1" applyBorder="1" applyAlignment="1">
      <alignment horizontal="center"/>
    </xf>
    <xf numFmtId="4" fontId="13" fillId="10" borderId="58" xfId="0" applyNumberFormat="1" applyFont="1" applyFill="1" applyBorder="1" applyAlignment="1">
      <alignment horizontal="center"/>
    </xf>
    <xf numFmtId="4" fontId="13" fillId="10" borderId="60" xfId="0" applyNumberFormat="1" applyFont="1" applyFill="1" applyBorder="1" applyAlignment="1">
      <alignment horizontal="center"/>
    </xf>
    <xf numFmtId="4" fontId="13" fillId="10" borderId="60" xfId="4" applyNumberFormat="1" applyFont="1" applyFill="1" applyBorder="1" applyAlignment="1">
      <alignment horizontal="center"/>
    </xf>
    <xf numFmtId="37" fontId="13" fillId="10" borderId="51" xfId="4" applyNumberFormat="1" applyFont="1" applyFill="1" applyBorder="1" applyAlignment="1">
      <alignment horizontal="center" vertical="center"/>
    </xf>
    <xf numFmtId="4" fontId="2" fillId="7" borderId="50" xfId="4" applyNumberFormat="1" applyFont="1" applyFill="1" applyBorder="1"/>
    <xf numFmtId="0" fontId="2" fillId="0" borderId="16" xfId="0" applyNumberFormat="1" applyFont="1" applyBorder="1" applyAlignment="1">
      <alignment horizontal="left" indent="1"/>
    </xf>
    <xf numFmtId="4" fontId="12" fillId="11" borderId="53" xfId="4" applyNumberFormat="1" applyFont="1" applyFill="1" applyBorder="1"/>
    <xf numFmtId="4" fontId="12" fillId="11" borderId="27" xfId="4" applyNumberFormat="1" applyFont="1" applyFill="1" applyBorder="1"/>
    <xf numFmtId="4" fontId="12" fillId="11" borderId="58" xfId="4" applyNumberFormat="1" applyFont="1" applyFill="1" applyBorder="1"/>
    <xf numFmtId="4" fontId="12" fillId="11" borderId="13" xfId="4" applyNumberFormat="1" applyFont="1" applyFill="1" applyBorder="1"/>
    <xf numFmtId="0" fontId="13" fillId="10" borderId="10" xfId="0" applyFont="1" applyFill="1" applyBorder="1" applyAlignment="1">
      <alignment horizontal="right"/>
    </xf>
    <xf numFmtId="0" fontId="13" fillId="10" borderId="52" xfId="0" applyFont="1" applyFill="1" applyBorder="1" applyAlignment="1">
      <alignment horizontal="left"/>
    </xf>
    <xf numFmtId="4" fontId="12" fillId="11" borderId="53" xfId="0" applyNumberFormat="1" applyFont="1" applyFill="1" applyBorder="1"/>
    <xf numFmtId="37" fontId="2" fillId="0" borderId="0" xfId="0" applyNumberFormat="1" applyFont="1" applyFill="1" applyBorder="1"/>
    <xf numFmtId="43" fontId="2" fillId="0" borderId="0" xfId="4" applyNumberFormat="1" applyFont="1" applyFill="1" applyBorder="1"/>
    <xf numFmtId="37" fontId="2" fillId="0" borderId="0" xfId="4" applyNumberFormat="1" applyFont="1" applyFill="1" applyBorder="1"/>
    <xf numFmtId="37" fontId="2" fillId="0" borderId="0" xfId="4" applyNumberFormat="1" applyFont="1" applyFill="1" applyBorder="1" applyAlignment="1">
      <alignment horizontal="right"/>
    </xf>
    <xf numFmtId="37" fontId="2" fillId="0" borderId="0" xfId="4" applyNumberFormat="1" applyFont="1" applyBorder="1"/>
    <xf numFmtId="0" fontId="5" fillId="0" borderId="0" xfId="0" applyFont="1"/>
    <xf numFmtId="0" fontId="13" fillId="10" borderId="5" xfId="0" applyFont="1" applyFill="1" applyBorder="1" applyAlignment="1">
      <alignment horizontal="center" vertical="center"/>
    </xf>
    <xf numFmtId="0" fontId="2" fillId="10" borderId="8" xfId="0" applyFont="1" applyFill="1" applyBorder="1"/>
    <xf numFmtId="0" fontId="2" fillId="0" borderId="62" xfId="0" applyFont="1" applyBorder="1"/>
    <xf numFmtId="4" fontId="2" fillId="0" borderId="20" xfId="0" quotePrefix="1" applyNumberFormat="1" applyFont="1" applyBorder="1" applyAlignment="1">
      <alignment horizontal="center"/>
    </xf>
    <xf numFmtId="37" fontId="2" fillId="0" borderId="29" xfId="0" quotePrefix="1" applyNumberFormat="1" applyFont="1" applyBorder="1" applyAlignment="1">
      <alignment horizontal="center"/>
    </xf>
    <xf numFmtId="37" fontId="2" fillId="0" borderId="40" xfId="0" quotePrefix="1" applyNumberFormat="1" applyFont="1" applyBorder="1" applyAlignment="1">
      <alignment horizontal="center"/>
    </xf>
    <xf numFmtId="37" fontId="2" fillId="0" borderId="63" xfId="0" quotePrefix="1" applyNumberFormat="1" applyFont="1" applyBorder="1" applyAlignment="1">
      <alignment horizontal="center"/>
    </xf>
    <xf numFmtId="37" fontId="2" fillId="0" borderId="63" xfId="0" quotePrefix="1" applyNumberFormat="1" applyFont="1" applyFill="1" applyBorder="1" applyAlignment="1">
      <alignment horizontal="center"/>
    </xf>
    <xf numFmtId="4" fontId="2" fillId="0" borderId="0" xfId="4" applyNumberFormat="1" applyFont="1" applyBorder="1"/>
    <xf numFmtId="4" fontId="2" fillId="11" borderId="54" xfId="4" applyNumberFormat="1" applyFont="1" applyFill="1" applyBorder="1" applyProtection="1"/>
    <xf numFmtId="4" fontId="2" fillId="11" borderId="39" xfId="4" applyNumberFormat="1" applyFont="1" applyFill="1" applyBorder="1" applyProtection="1"/>
    <xf numFmtId="4" fontId="2" fillId="11" borderId="54" xfId="4" applyNumberFormat="1" applyFont="1" applyFill="1" applyBorder="1" applyAlignment="1" applyProtection="1"/>
    <xf numFmtId="4" fontId="2" fillId="11" borderId="39" xfId="4" applyNumberFormat="1" applyFont="1" applyFill="1" applyBorder="1" applyAlignment="1" applyProtection="1"/>
    <xf numFmtId="4" fontId="2" fillId="11" borderId="8" xfId="4" applyNumberFormat="1" applyFont="1" applyFill="1" applyBorder="1" applyProtection="1"/>
    <xf numFmtId="4" fontId="2" fillId="2" borderId="8" xfId="4" applyNumberFormat="1" applyFont="1" applyFill="1" applyBorder="1"/>
    <xf numFmtId="39" fontId="11" fillId="0" borderId="0" xfId="0" applyNumberFormat="1" applyFont="1"/>
    <xf numFmtId="4" fontId="2" fillId="2" borderId="0" xfId="4" applyNumberFormat="1" applyFont="1" applyFill="1" applyBorder="1"/>
    <xf numFmtId="0" fontId="2" fillId="0" borderId="18" xfId="0" applyFont="1" applyBorder="1"/>
    <xf numFmtId="43" fontId="2" fillId="0" borderId="43" xfId="4" applyNumberFormat="1" applyFont="1" applyBorder="1"/>
    <xf numFmtId="0" fontId="2" fillId="0" borderId="43" xfId="0" applyFont="1" applyBorder="1"/>
    <xf numFmtId="4" fontId="36" fillId="0" borderId="62" xfId="4" applyNumberFormat="1" applyFont="1" applyFill="1" applyBorder="1" applyProtection="1"/>
    <xf numFmtId="0" fontId="2" fillId="0" borderId="64" xfId="0" applyFont="1" applyBorder="1"/>
    <xf numFmtId="43" fontId="2" fillId="0" borderId="22" xfId="4" applyNumberFormat="1" applyFont="1" applyBorder="1"/>
    <xf numFmtId="4" fontId="36" fillId="0" borderId="64" xfId="4" applyNumberFormat="1" applyFont="1" applyFill="1" applyBorder="1" applyProtection="1"/>
    <xf numFmtId="43" fontId="2" fillId="0" borderId="22" xfId="4" applyNumberFormat="1" applyFont="1" applyBorder="1" applyAlignment="1">
      <alignment horizontal="right"/>
    </xf>
    <xf numFmtId="43" fontId="13" fillId="0" borderId="64" xfId="4" quotePrefix="1" applyFont="1" applyFill="1" applyBorder="1" applyAlignment="1" applyProtection="1">
      <alignment horizontal="center"/>
    </xf>
    <xf numFmtId="0" fontId="2" fillId="0" borderId="65" xfId="0" applyFont="1" applyBorder="1"/>
    <xf numFmtId="0" fontId="2" fillId="0" borderId="46" xfId="0" applyFont="1" applyBorder="1"/>
    <xf numFmtId="43" fontId="2" fillId="0" borderId="48" xfId="4" applyNumberFormat="1" applyFont="1" applyBorder="1"/>
    <xf numFmtId="43" fontId="2" fillId="0" borderId="48" xfId="4" applyNumberFormat="1" applyFont="1" applyBorder="1" applyAlignment="1">
      <alignment horizontal="right"/>
    </xf>
    <xf numFmtId="0" fontId="2" fillId="0" borderId="48" xfId="0" applyFont="1" applyBorder="1"/>
    <xf numFmtId="43" fontId="13" fillId="0" borderId="65" xfId="4" quotePrefix="1" applyFont="1" applyFill="1" applyBorder="1" applyAlignment="1" applyProtection="1">
      <alignment horizontal="center"/>
    </xf>
    <xf numFmtId="49" fontId="2" fillId="0" borderId="12" xfId="4" applyNumberFormat="1" applyFont="1" applyFill="1" applyBorder="1" applyAlignment="1">
      <alignment wrapText="1"/>
    </xf>
    <xf numFmtId="49" fontId="36" fillId="0" borderId="12" xfId="4" applyNumberFormat="1" applyFont="1" applyFill="1" applyBorder="1" applyAlignment="1">
      <alignment wrapText="1"/>
    </xf>
    <xf numFmtId="43" fontId="2" fillId="0" borderId="0" xfId="4" applyNumberFormat="1" applyFont="1" applyBorder="1"/>
    <xf numFmtId="43" fontId="13" fillId="0" borderId="0" xfId="4" quotePrefix="1" applyFont="1" applyFill="1" applyBorder="1" applyAlignment="1" applyProtection="1">
      <alignment horizontal="center"/>
    </xf>
    <xf numFmtId="0" fontId="2" fillId="0" borderId="42" xfId="0" quotePrefix="1" applyFont="1" applyFill="1" applyBorder="1" applyAlignment="1">
      <alignment horizontal="center"/>
    </xf>
    <xf numFmtId="0" fontId="2" fillId="0" borderId="62" xfId="0" quotePrefix="1" applyFont="1" applyFill="1" applyBorder="1" applyAlignment="1">
      <alignment horizontal="center"/>
    </xf>
    <xf numFmtId="4" fontId="2" fillId="0" borderId="7" xfId="4" applyNumberFormat="1" applyFont="1" applyFill="1" applyBorder="1"/>
    <xf numFmtId="4" fontId="2" fillId="11" borderId="7" xfId="4" applyNumberFormat="1" applyFont="1" applyFill="1" applyBorder="1" applyAlignment="1" applyProtection="1"/>
    <xf numFmtId="0" fontId="2" fillId="0" borderId="38" xfId="0" applyFont="1" applyBorder="1"/>
    <xf numFmtId="43" fontId="2" fillId="0" borderId="43" xfId="4" applyNumberFormat="1" applyFont="1" applyFill="1" applyBorder="1"/>
    <xf numFmtId="43" fontId="2" fillId="0" borderId="22" xfId="4" applyNumberFormat="1" applyFont="1" applyFill="1" applyBorder="1"/>
    <xf numFmtId="43" fontId="2" fillId="0" borderId="22" xfId="4" applyNumberFormat="1" applyFont="1" applyFill="1" applyBorder="1" applyAlignment="1">
      <alignment horizontal="right"/>
    </xf>
    <xf numFmtId="0" fontId="1" fillId="0" borderId="0" xfId="0" applyFont="1" applyFill="1"/>
    <xf numFmtId="43" fontId="2" fillId="0" borderId="48" xfId="4" applyNumberFormat="1" applyFont="1" applyFill="1" applyBorder="1"/>
    <xf numFmtId="43" fontId="2" fillId="0" borderId="48" xfId="4" applyNumberFormat="1" applyFont="1" applyFill="1" applyBorder="1" applyAlignment="1">
      <alignment horizontal="right"/>
    </xf>
    <xf numFmtId="4" fontId="2" fillId="11" borderId="65" xfId="4" applyNumberFormat="1" applyFont="1" applyFill="1" applyBorder="1"/>
    <xf numFmtId="4" fontId="13" fillId="10" borderId="48" xfId="0" applyNumberFormat="1" applyFont="1" applyFill="1" applyBorder="1" applyAlignment="1">
      <alignment horizontal="center"/>
    </xf>
    <xf numFmtId="4" fontId="13" fillId="10" borderId="49" xfId="0" applyNumberFormat="1" applyFont="1" applyFill="1" applyBorder="1" applyAlignment="1">
      <alignment horizontal="center"/>
    </xf>
    <xf numFmtId="4" fontId="13" fillId="11" borderId="8" xfId="4" applyNumberFormat="1" applyFont="1" applyFill="1" applyBorder="1" applyProtection="1"/>
    <xf numFmtId="4" fontId="13" fillId="11" borderId="10" xfId="4" applyNumberFormat="1" applyFont="1" applyFill="1" applyBorder="1" applyProtection="1"/>
    <xf numFmtId="4" fontId="13" fillId="11" borderId="10" xfId="4" applyNumberFormat="1" applyFont="1" applyFill="1" applyBorder="1"/>
    <xf numFmtId="4" fontId="13" fillId="11" borderId="51" xfId="4" applyNumberFormat="1" applyFont="1" applyFill="1" applyBorder="1" applyProtection="1"/>
    <xf numFmtId="4" fontId="2" fillId="2" borderId="61" xfId="4" applyNumberFormat="1" applyFont="1" applyFill="1" applyBorder="1" applyProtection="1">
      <protection locked="0"/>
    </xf>
    <xf numFmtId="4" fontId="13" fillId="10" borderId="11" xfId="0" applyNumberFormat="1" applyFont="1" applyFill="1" applyBorder="1" applyAlignment="1">
      <alignment horizontal="center"/>
    </xf>
    <xf numFmtId="37" fontId="2" fillId="10" borderId="44" xfId="0" applyNumberFormat="1" applyFont="1" applyFill="1" applyBorder="1"/>
    <xf numFmtId="4" fontId="13" fillId="10" borderId="36" xfId="0" applyNumberFormat="1" applyFont="1" applyFill="1" applyBorder="1" applyAlignment="1">
      <alignment horizontal="center"/>
    </xf>
    <xf numFmtId="0" fontId="13" fillId="10" borderId="45" xfId="0" applyFont="1" applyFill="1" applyBorder="1" applyAlignment="1">
      <alignment horizontal="left"/>
    </xf>
    <xf numFmtId="4" fontId="13" fillId="11" borderId="28" xfId="4" applyNumberFormat="1" applyFont="1" applyFill="1" applyBorder="1"/>
    <xf numFmtId="4" fontId="13" fillId="11" borderId="11" xfId="4" applyNumberFormat="1" applyFont="1" applyFill="1" applyBorder="1"/>
    <xf numFmtId="4" fontId="13" fillId="11" borderId="51" xfId="4" applyNumberFormat="1" applyFont="1" applyFill="1" applyBorder="1"/>
    <xf numFmtId="4" fontId="13" fillId="10" borderId="67" xfId="0" applyNumberFormat="1" applyFont="1" applyFill="1" applyBorder="1" applyAlignment="1">
      <alignment horizontal="center"/>
    </xf>
    <xf numFmtId="4" fontId="2" fillId="11" borderId="0" xfId="4" applyNumberFormat="1" applyFont="1" applyFill="1" applyBorder="1" applyProtection="1"/>
    <xf numFmtId="4" fontId="2" fillId="11" borderId="0" xfId="4" applyNumberFormat="1" applyFont="1" applyFill="1" applyBorder="1" applyAlignment="1" applyProtection="1"/>
    <xf numFmtId="4" fontId="2" fillId="11" borderId="56" xfId="4" applyNumberFormat="1" applyFont="1" applyFill="1" applyBorder="1" applyAlignment="1" applyProtection="1"/>
    <xf numFmtId="4" fontId="2" fillId="11" borderId="62" xfId="4" applyNumberFormat="1" applyFont="1" applyFill="1" applyBorder="1" applyProtection="1"/>
    <xf numFmtId="4" fontId="2" fillId="11" borderId="64" xfId="4" applyNumberFormat="1" applyFont="1" applyFill="1" applyBorder="1" applyProtection="1"/>
    <xf numFmtId="43" fontId="13" fillId="13" borderId="64" xfId="4" quotePrefix="1" applyFont="1" applyFill="1" applyBorder="1" applyAlignment="1" applyProtection="1">
      <alignment horizontal="center"/>
    </xf>
    <xf numFmtId="43" fontId="13" fillId="13" borderId="65" xfId="4" quotePrefix="1" applyFont="1" applyFill="1" applyBorder="1" applyAlignment="1" applyProtection="1">
      <alignment horizontal="center"/>
    </xf>
    <xf numFmtId="4" fontId="2" fillId="11" borderId="10" xfId="4" applyNumberFormat="1" applyFont="1" applyFill="1" applyBorder="1" applyProtection="1"/>
    <xf numFmtId="4" fontId="2" fillId="11" borderId="66" xfId="4" applyNumberFormat="1" applyFont="1" applyFill="1" applyBorder="1" applyAlignment="1" applyProtection="1"/>
    <xf numFmtId="4" fontId="2" fillId="11" borderId="62" xfId="4" applyNumberFormat="1" applyFont="1" applyFill="1" applyBorder="1"/>
    <xf numFmtId="4" fontId="2" fillId="11" borderId="64" xfId="4" applyNumberFormat="1" applyFont="1" applyFill="1" applyBorder="1"/>
    <xf numFmtId="0" fontId="22" fillId="0" borderId="0" xfId="0" applyFont="1" applyAlignment="1">
      <alignment horizontal="left" vertical="center"/>
    </xf>
    <xf numFmtId="49" fontId="39" fillId="0" borderId="1" xfId="13" applyNumberFormat="1" applyFont="1" applyFill="1" applyBorder="1" applyAlignment="1">
      <alignment horizontal="center" vertical="center" wrapText="1"/>
    </xf>
    <xf numFmtId="49" fontId="39" fillId="0" borderId="1" xfId="13" applyNumberFormat="1" applyFont="1" applyFill="1" applyBorder="1" applyAlignment="1">
      <alignment horizontal="left" vertical="center" wrapText="1" indent="1"/>
    </xf>
    <xf numFmtId="49" fontId="40" fillId="0" borderId="1" xfId="13" applyNumberFormat="1" applyFont="1" applyFill="1" applyBorder="1" applyAlignment="1">
      <alignment horizontal="left" vertical="center" wrapText="1" indent="1"/>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2" fontId="41" fillId="15" borderId="18" xfId="0" applyNumberFormat="1" applyFont="1" applyFill="1" applyBorder="1" applyAlignment="1">
      <alignment horizontal="center" vertical="center" wrapText="1"/>
    </xf>
    <xf numFmtId="2" fontId="24" fillId="13" borderId="18" xfId="0" applyNumberFormat="1" applyFont="1" applyFill="1" applyBorder="1" applyAlignment="1">
      <alignment horizontal="center" vertical="center" wrapText="1"/>
    </xf>
    <xf numFmtId="0" fontId="24" fillId="0" borderId="1" xfId="13" applyFont="1" applyFill="1" applyBorder="1" applyAlignment="1">
      <alignment horizontal="left" vertical="center" wrapText="1"/>
    </xf>
    <xf numFmtId="2" fontId="24" fillId="16" borderId="18" xfId="13" applyNumberFormat="1" applyFont="1" applyFill="1" applyBorder="1" applyAlignment="1">
      <alignment horizontal="right" vertical="top" wrapText="1"/>
    </xf>
    <xf numFmtId="0" fontId="23" fillId="0" borderId="1" xfId="13" applyFont="1" applyFill="1" applyBorder="1" applyAlignment="1">
      <alignment horizontal="left" vertical="center" wrapText="1" indent="2"/>
    </xf>
    <xf numFmtId="0" fontId="23" fillId="0" borderId="1" xfId="13" applyFont="1" applyFill="1" applyBorder="1" applyAlignment="1">
      <alignment horizontal="left" vertical="center" wrapText="1" indent="4"/>
    </xf>
    <xf numFmtId="2" fontId="23" fillId="16" borderId="18" xfId="13" applyNumberFormat="1" applyFont="1" applyFill="1" applyBorder="1" applyAlignment="1">
      <alignment horizontal="right" vertical="top" wrapText="1"/>
    </xf>
    <xf numFmtId="0" fontId="23" fillId="0" borderId="1" xfId="13" applyFont="1" applyFill="1" applyBorder="1" applyAlignment="1">
      <alignment horizontal="left" vertical="center" wrapText="1" indent="3"/>
    </xf>
    <xf numFmtId="0" fontId="42" fillId="0" borderId="1" xfId="13" applyFont="1" applyFill="1" applyBorder="1" applyAlignment="1">
      <alignment horizontal="left" vertical="center" wrapText="1" indent="4"/>
    </xf>
    <xf numFmtId="2" fontId="43" fillId="9" borderId="18" xfId="13" applyNumberFormat="1" applyFont="1" applyFill="1" applyBorder="1" applyAlignment="1">
      <alignment horizontal="right" vertical="top" wrapText="1"/>
    </xf>
    <xf numFmtId="0" fontId="24" fillId="0" borderId="1" xfId="13" applyFont="1" applyFill="1" applyBorder="1" applyAlignment="1">
      <alignment vertical="center" wrapText="1"/>
    </xf>
    <xf numFmtId="2" fontId="43" fillId="13" borderId="18" xfId="13" applyNumberFormat="1" applyFont="1" applyFill="1" applyBorder="1" applyAlignment="1">
      <alignment horizontal="right" vertical="top" wrapText="1"/>
    </xf>
    <xf numFmtId="0" fontId="24" fillId="0" borderId="1" xfId="13" applyFont="1" applyFill="1" applyBorder="1" applyAlignment="1">
      <alignment horizontal="left" vertical="center" wrapText="1" indent="1"/>
    </xf>
    <xf numFmtId="2" fontId="44" fillId="9" borderId="18" xfId="13" applyNumberFormat="1" applyFont="1" applyFill="1" applyBorder="1" applyAlignment="1">
      <alignment horizontal="right" vertical="center" wrapText="1"/>
    </xf>
    <xf numFmtId="2" fontId="44" fillId="13" borderId="18" xfId="13" applyNumberFormat="1" applyFont="1" applyFill="1" applyBorder="1" applyAlignment="1">
      <alignment horizontal="right" vertical="center" wrapText="1"/>
    </xf>
    <xf numFmtId="0" fontId="24" fillId="0" borderId="1" xfId="13" applyFont="1" applyFill="1" applyBorder="1" applyAlignment="1">
      <alignment horizontal="left" vertical="center" wrapText="1" indent="2"/>
    </xf>
    <xf numFmtId="0" fontId="45" fillId="0" borderId="0" xfId="14" applyFill="1" applyBorder="1"/>
    <xf numFmtId="0" fontId="46" fillId="0" borderId="0" xfId="14" applyFont="1" applyFill="1" applyBorder="1"/>
    <xf numFmtId="0" fontId="12" fillId="15" borderId="68" xfId="14" applyFont="1" applyFill="1" applyBorder="1" applyAlignment="1">
      <alignment horizontal="center"/>
    </xf>
    <xf numFmtId="0" fontId="12" fillId="15" borderId="50" xfId="14" applyFont="1" applyFill="1" applyBorder="1" applyAlignment="1">
      <alignment horizontal="center"/>
    </xf>
    <xf numFmtId="0" fontId="12" fillId="15" borderId="12" xfId="14" applyFont="1" applyFill="1" applyBorder="1" applyAlignment="1">
      <alignment horizontal="center"/>
    </xf>
    <xf numFmtId="0" fontId="12" fillId="15" borderId="61" xfId="14" applyFont="1" applyFill="1" applyBorder="1" applyAlignment="1">
      <alignment horizontal="center"/>
    </xf>
    <xf numFmtId="0" fontId="2" fillId="0" borderId="0" xfId="14" applyFont="1" applyFill="1" applyBorder="1"/>
    <xf numFmtId="0" fontId="18" fillId="0" borderId="29" xfId="14" applyFont="1" applyFill="1" applyBorder="1"/>
    <xf numFmtId="0" fontId="18" fillId="0" borderId="30" xfId="14" applyFont="1" applyBorder="1"/>
    <xf numFmtId="0" fontId="18" fillId="13" borderId="30" xfId="14" applyFont="1" applyFill="1" applyBorder="1" applyAlignment="1">
      <alignment horizontal="center"/>
    </xf>
    <xf numFmtId="2" fontId="18" fillId="7" borderId="31" xfId="14" applyNumberFormat="1" applyFont="1" applyFill="1" applyBorder="1"/>
    <xf numFmtId="43" fontId="2" fillId="0" borderId="0" xfId="15" applyNumberFormat="1" applyFont="1" applyFill="1" applyBorder="1"/>
    <xf numFmtId="0" fontId="18" fillId="0" borderId="32" xfId="14" applyFont="1" applyFill="1" applyBorder="1"/>
    <xf numFmtId="0" fontId="18" fillId="0" borderId="1" xfId="14" applyFont="1" applyBorder="1"/>
    <xf numFmtId="4" fontId="18" fillId="7" borderId="33" xfId="14" applyNumberFormat="1" applyFont="1" applyFill="1" applyBorder="1"/>
    <xf numFmtId="0" fontId="18" fillId="13" borderId="1" xfId="14" applyFont="1" applyFill="1" applyBorder="1" applyAlignment="1">
      <alignment horizontal="center"/>
    </xf>
    <xf numFmtId="2" fontId="18" fillId="7" borderId="33" xfId="14" applyNumberFormat="1" applyFont="1" applyFill="1" applyBorder="1"/>
    <xf numFmtId="0" fontId="13" fillId="0" borderId="0" xfId="14" applyFont="1" applyFill="1" applyBorder="1" applyAlignment="1">
      <alignment horizontal="center"/>
    </xf>
    <xf numFmtId="43" fontId="13" fillId="0" borderId="0" xfId="15" applyNumberFormat="1" applyFont="1" applyFill="1" applyBorder="1" applyAlignment="1">
      <alignment horizontal="center"/>
    </xf>
    <xf numFmtId="9" fontId="18" fillId="13" borderId="1" xfId="0" applyNumberFormat="1" applyFont="1" applyFill="1" applyBorder="1" applyAlignment="1">
      <alignment horizontal="center" vertical="center" wrapText="1"/>
    </xf>
    <xf numFmtId="43" fontId="2" fillId="0" borderId="0" xfId="15" applyNumberFormat="1" applyFont="1" applyFill="1" applyBorder="1" applyProtection="1">
      <protection locked="0"/>
    </xf>
    <xf numFmtId="43" fontId="2" fillId="0" borderId="0" xfId="14" applyNumberFormat="1" applyFont="1" applyFill="1" applyBorder="1"/>
    <xf numFmtId="0" fontId="18" fillId="0" borderId="34" xfId="14" applyFont="1" applyFill="1" applyBorder="1"/>
    <xf numFmtId="0" fontId="48" fillId="0" borderId="0" xfId="14" applyFont="1" applyFill="1" applyBorder="1"/>
    <xf numFmtId="0" fontId="45" fillId="0" borderId="0" xfId="14" applyFont="1" applyFill="1" applyBorder="1"/>
    <xf numFmtId="43" fontId="45" fillId="0" borderId="0" xfId="15" applyNumberFormat="1" applyFont="1" applyFill="1" applyBorder="1" applyProtection="1">
      <protection locked="0"/>
    </xf>
    <xf numFmtId="0" fontId="47" fillId="0" borderId="0" xfId="14" applyFont="1" applyFill="1" applyBorder="1"/>
    <xf numFmtId="0" fontId="2" fillId="0" borderId="0" xfId="14" applyNumberFormat="1" applyFont="1" applyFill="1" applyBorder="1" applyAlignment="1">
      <alignment horizontal="left" indent="2"/>
    </xf>
    <xf numFmtId="0" fontId="2" fillId="0" borderId="0" xfId="14" applyFont="1" applyFill="1" applyBorder="1" applyAlignment="1">
      <alignment wrapText="1"/>
    </xf>
    <xf numFmtId="0" fontId="49" fillId="0" borderId="0" xfId="14" applyFont="1" applyFill="1" applyBorder="1" applyAlignment="1">
      <alignment horizontal="right"/>
    </xf>
    <xf numFmtId="0" fontId="13" fillId="0" borderId="0" xfId="14" applyFont="1" applyFill="1" applyBorder="1"/>
    <xf numFmtId="43" fontId="13" fillId="0" borderId="0" xfId="15" applyNumberFormat="1" applyFont="1" applyFill="1" applyBorder="1"/>
    <xf numFmtId="0" fontId="2" fillId="0" borderId="0" xfId="14" applyFont="1" applyFill="1" applyBorder="1" applyAlignment="1">
      <alignment horizontal="left" indent="1"/>
    </xf>
    <xf numFmtId="0" fontId="2" fillId="0" borderId="0" xfId="14" applyFont="1" applyFill="1" applyBorder="1" applyAlignment="1">
      <alignment horizontal="center"/>
    </xf>
    <xf numFmtId="0" fontId="50" fillId="0" borderId="0" xfId="14" applyFont="1" applyFill="1" applyBorder="1"/>
    <xf numFmtId="41" fontId="2" fillId="0" borderId="0" xfId="16" applyNumberFormat="1" applyFont="1" applyFill="1" applyBorder="1" applyProtection="1">
      <protection locked="0"/>
    </xf>
    <xf numFmtId="170" fontId="2" fillId="0" borderId="0" xfId="16" applyNumberFormat="1" applyFont="1" applyFill="1" applyBorder="1"/>
    <xf numFmtId="41" fontId="2" fillId="0" borderId="0" xfId="16" applyNumberFormat="1" applyFont="1" applyFill="1" applyBorder="1"/>
    <xf numFmtId="0" fontId="13" fillId="0" borderId="0" xfId="14" applyFont="1" applyFill="1" applyBorder="1" applyAlignment="1">
      <alignment horizontal="left"/>
    </xf>
    <xf numFmtId="0" fontId="47" fillId="0" borderId="0" xfId="14" applyFont="1" applyFill="1" applyBorder="1" applyAlignment="1">
      <alignment horizontal="center" vertical="center"/>
    </xf>
    <xf numFmtId="0" fontId="13" fillId="0" borderId="0" xfId="14" applyFont="1" applyFill="1" applyBorder="1" applyAlignment="1">
      <alignment horizontal="center" vertical="center"/>
    </xf>
    <xf numFmtId="43" fontId="13" fillId="0" borderId="0" xfId="15" applyNumberFormat="1" applyFont="1" applyFill="1" applyBorder="1" applyAlignment="1">
      <alignment horizontal="center" vertical="center"/>
    </xf>
    <xf numFmtId="0" fontId="2" fillId="0" borderId="0" xfId="14" applyFont="1" applyFill="1" applyBorder="1" applyProtection="1">
      <protection locked="0"/>
    </xf>
    <xf numFmtId="4" fontId="2" fillId="0" borderId="0" xfId="14" applyNumberFormat="1" applyFont="1" applyFill="1" applyBorder="1"/>
    <xf numFmtId="4" fontId="2" fillId="0" borderId="0" xfId="14" applyNumberFormat="1" applyFont="1" applyFill="1" applyBorder="1" applyAlignment="1">
      <alignment horizontal="right"/>
    </xf>
    <xf numFmtId="4" fontId="13" fillId="0" borderId="0" xfId="14" applyNumberFormat="1" applyFont="1" applyFill="1" applyBorder="1" applyAlignment="1">
      <alignment horizontal="center" vertical="center" wrapText="1"/>
    </xf>
    <xf numFmtId="0" fontId="2" fillId="0" borderId="0" xfId="14" applyFont="1" applyFill="1" applyBorder="1" applyAlignment="1">
      <alignment horizontal="center" vertical="center" wrapText="1"/>
    </xf>
    <xf numFmtId="0" fontId="2" fillId="0" borderId="0" xfId="14" quotePrefix="1" applyFont="1" applyFill="1" applyBorder="1" applyAlignment="1">
      <alignment horizontal="center"/>
    </xf>
    <xf numFmtId="171" fontId="2" fillId="0" borderId="0" xfId="14" applyNumberFormat="1" applyFont="1" applyFill="1" applyBorder="1"/>
    <xf numFmtId="43" fontId="2" fillId="0" borderId="0" xfId="15" applyNumberFormat="1" applyFont="1" applyFill="1" applyBorder="1" applyAlignment="1"/>
    <xf numFmtId="2" fontId="47" fillId="0" borderId="0" xfId="14" applyNumberFormat="1" applyFont="1" applyFill="1" applyBorder="1"/>
    <xf numFmtId="43" fontId="2" fillId="0" borderId="0" xfId="15" applyNumberFormat="1" applyFont="1" applyFill="1" applyBorder="1" applyAlignment="1">
      <alignment horizontal="right"/>
    </xf>
    <xf numFmtId="9" fontId="13" fillId="0" borderId="0" xfId="17" quotePrefix="1" applyFont="1" applyFill="1" applyBorder="1" applyAlignment="1">
      <alignment horizontal="center"/>
    </xf>
    <xf numFmtId="0" fontId="51" fillId="0" borderId="0" xfId="18" applyFont="1" applyFill="1" applyBorder="1" applyAlignment="1">
      <alignment vertical="center"/>
    </xf>
    <xf numFmtId="0" fontId="1" fillId="9" borderId="0" xfId="0" applyFont="1" applyFill="1"/>
    <xf numFmtId="0" fontId="53" fillId="9" borderId="0" xfId="3" applyFont="1" applyFill="1" applyAlignment="1">
      <alignment vertical="center"/>
    </xf>
    <xf numFmtId="0" fontId="54" fillId="0" borderId="0" xfId="3" applyFont="1" applyAlignment="1">
      <alignment vertical="center"/>
    </xf>
    <xf numFmtId="0" fontId="41" fillId="0" borderId="0" xfId="19" applyFont="1" applyFill="1" applyAlignment="1">
      <alignment horizontal="left" vertical="center"/>
    </xf>
    <xf numFmtId="0" fontId="51" fillId="0" borderId="0" xfId="18" applyFont="1" applyFill="1" applyBorder="1" applyAlignment="1">
      <alignment horizontal="centerContinuous" vertical="top" wrapText="1"/>
    </xf>
    <xf numFmtId="0" fontId="54" fillId="0" borderId="0" xfId="3" applyFont="1"/>
    <xf numFmtId="0" fontId="41" fillId="0" borderId="0" xfId="19" applyFont="1" applyFill="1" applyAlignment="1">
      <alignment vertical="center"/>
    </xf>
    <xf numFmtId="0" fontId="51" fillId="0" borderId="0" xfId="18" applyFont="1" applyFill="1" applyBorder="1" applyAlignment="1">
      <alignment vertical="top"/>
    </xf>
    <xf numFmtId="0" fontId="51" fillId="0" borderId="0" xfId="18" applyFont="1" applyFill="1" applyBorder="1" applyAlignment="1">
      <alignment horizontal="centerContinuous" vertical="center"/>
    </xf>
    <xf numFmtId="0" fontId="51" fillId="0" borderId="0" xfId="18" applyFont="1" applyFill="1" applyBorder="1" applyAlignment="1">
      <alignment horizontal="center" vertical="center"/>
    </xf>
    <xf numFmtId="0" fontId="54" fillId="0" borderId="0" xfId="18" applyFont="1" applyBorder="1" applyAlignment="1">
      <alignment horizontal="center" vertical="top"/>
    </xf>
    <xf numFmtId="0" fontId="54" fillId="0" borderId="0" xfId="18" applyFont="1" applyBorder="1"/>
    <xf numFmtId="0" fontId="51" fillId="0" borderId="0" xfId="18" applyFont="1" applyBorder="1" applyAlignment="1">
      <alignment horizontal="right"/>
    </xf>
    <xf numFmtId="0" fontId="51" fillId="0" borderId="0" xfId="18" applyFont="1" applyBorder="1" applyAlignment="1">
      <alignment vertical="center" wrapText="1"/>
    </xf>
    <xf numFmtId="0" fontId="54" fillId="0" borderId="45" xfId="3" applyFont="1" applyBorder="1"/>
    <xf numFmtId="0" fontId="54" fillId="12" borderId="12" xfId="18" applyFont="1" applyFill="1" applyBorder="1" applyAlignment="1">
      <alignment vertical="center" wrapText="1"/>
    </xf>
    <xf numFmtId="0" fontId="54" fillId="0" borderId="54" xfId="3" applyFont="1" applyBorder="1"/>
    <xf numFmtId="0" fontId="54" fillId="12" borderId="0" xfId="18" applyFont="1" applyFill="1" applyBorder="1" applyAlignment="1">
      <alignment vertical="center" wrapText="1"/>
    </xf>
    <xf numFmtId="0" fontId="54" fillId="0" borderId="22" xfId="21" applyFont="1" applyFill="1" applyBorder="1" applyAlignment="1">
      <alignment horizontal="centerContinuous" vertical="center"/>
    </xf>
    <xf numFmtId="0" fontId="54" fillId="0" borderId="71" xfId="3" applyFont="1" applyBorder="1"/>
    <xf numFmtId="0" fontId="54" fillId="12" borderId="19" xfId="18" applyFont="1" applyFill="1" applyBorder="1" applyAlignment="1">
      <alignment vertical="center" wrapText="1"/>
    </xf>
    <xf numFmtId="0" fontId="54" fillId="12" borderId="1" xfId="18" quotePrefix="1" applyFont="1" applyFill="1" applyBorder="1" applyAlignment="1">
      <alignment horizontal="center" vertical="center" wrapText="1"/>
    </xf>
    <xf numFmtId="0" fontId="54" fillId="0" borderId="1" xfId="18" quotePrefix="1" applyFont="1" applyFill="1" applyBorder="1" applyAlignment="1">
      <alignment horizontal="center" vertical="center" wrapText="1"/>
    </xf>
    <xf numFmtId="9" fontId="54" fillId="12" borderId="1" xfId="18" quotePrefix="1" applyNumberFormat="1" applyFont="1" applyFill="1" applyBorder="1" applyAlignment="1">
      <alignment horizontal="center" vertical="center" wrapText="1"/>
    </xf>
    <xf numFmtId="9" fontId="54" fillId="0" borderId="1" xfId="18" quotePrefix="1" applyNumberFormat="1" applyFont="1" applyFill="1" applyBorder="1" applyAlignment="1">
      <alignment horizontal="center" vertical="center" wrapText="1"/>
    </xf>
    <xf numFmtId="9" fontId="54" fillId="12" borderId="1" xfId="22" quotePrefix="1" applyNumberFormat="1" applyFont="1" applyFill="1" applyBorder="1" applyAlignment="1">
      <alignment horizontal="center" vertical="center" wrapText="1"/>
    </xf>
    <xf numFmtId="49" fontId="54" fillId="12" borderId="1" xfId="22" quotePrefix="1" applyNumberFormat="1" applyFont="1" applyFill="1" applyBorder="1" applyAlignment="1">
      <alignment horizontal="center" vertical="center" wrapText="1"/>
    </xf>
    <xf numFmtId="0" fontId="54" fillId="12" borderId="71" xfId="18" quotePrefix="1" applyFont="1" applyFill="1" applyBorder="1" applyAlignment="1">
      <alignment horizontal="center" vertical="center" wrapText="1"/>
    </xf>
    <xf numFmtId="0" fontId="54" fillId="13" borderId="0" xfId="18" applyFont="1" applyFill="1" applyBorder="1" applyAlignment="1">
      <alignment horizontal="center" vertical="center" wrapText="1"/>
    </xf>
    <xf numFmtId="0" fontId="54" fillId="0" borderId="32" xfId="18" quotePrefix="1" applyFont="1" applyFill="1" applyBorder="1" applyAlignment="1">
      <alignment horizontal="center" vertical="center" wrapText="1"/>
    </xf>
    <xf numFmtId="9" fontId="54" fillId="13" borderId="0" xfId="18" quotePrefix="1" applyNumberFormat="1" applyFont="1" applyFill="1" applyBorder="1" applyAlignment="1">
      <alignment vertical="center" wrapText="1"/>
    </xf>
    <xf numFmtId="9" fontId="54" fillId="13" borderId="0" xfId="18" quotePrefix="1" applyNumberFormat="1" applyFont="1" applyFill="1" applyBorder="1" applyAlignment="1">
      <alignment horizontal="center" vertical="center" wrapText="1"/>
    </xf>
    <xf numFmtId="9" fontId="54" fillId="13" borderId="9" xfId="18" quotePrefix="1" applyNumberFormat="1" applyFont="1" applyFill="1" applyBorder="1" applyAlignment="1">
      <alignment vertical="center" wrapText="1"/>
    </xf>
    <xf numFmtId="0" fontId="54" fillId="0" borderId="0" xfId="3" applyFont="1" applyFill="1"/>
    <xf numFmtId="0" fontId="54" fillId="0" borderId="0" xfId="18" applyFont="1" applyFill="1" applyBorder="1" applyAlignment="1">
      <alignment horizontal="center" vertical="center" wrapText="1"/>
    </xf>
    <xf numFmtId="0" fontId="54" fillId="12" borderId="54" xfId="18" quotePrefix="1" applyFont="1" applyFill="1" applyBorder="1" applyAlignment="1">
      <alignment horizontal="center" vertical="center" wrapText="1"/>
    </xf>
    <xf numFmtId="9" fontId="54" fillId="13" borderId="72" xfId="18" quotePrefix="1" applyNumberFormat="1" applyFont="1" applyFill="1" applyBorder="1" applyAlignment="1">
      <alignment vertical="center" wrapText="1"/>
    </xf>
    <xf numFmtId="0" fontId="54" fillId="0" borderId="32" xfId="3" applyFont="1" applyBorder="1"/>
    <xf numFmtId="9" fontId="54" fillId="0" borderId="20" xfId="20" applyNumberFormat="1" applyFont="1" applyFill="1" applyBorder="1" applyAlignment="1">
      <alignment horizontal="left" vertical="center" wrapText="1"/>
    </xf>
    <xf numFmtId="0" fontId="54" fillId="13" borderId="20" xfId="18" applyFont="1" applyFill="1" applyBorder="1" applyAlignment="1">
      <alignment horizontal="left" vertical="center" wrapText="1"/>
    </xf>
    <xf numFmtId="1" fontId="54" fillId="9" borderId="1" xfId="18" quotePrefix="1" applyNumberFormat="1" applyFont="1" applyFill="1" applyBorder="1" applyAlignment="1">
      <alignment vertical="center" wrapText="1"/>
    </xf>
    <xf numFmtId="9" fontId="54" fillId="9" borderId="1" xfId="18" quotePrefix="1" applyNumberFormat="1" applyFont="1" applyFill="1" applyBorder="1" applyAlignment="1">
      <alignment horizontal="center" vertical="center" wrapText="1"/>
    </xf>
    <xf numFmtId="9" fontId="54" fillId="9" borderId="1" xfId="18" applyNumberFormat="1" applyFont="1" applyFill="1" applyBorder="1" applyAlignment="1">
      <alignment horizontal="center" vertical="center" wrapText="1"/>
    </xf>
    <xf numFmtId="0" fontId="54" fillId="12" borderId="32" xfId="18" quotePrefix="1" applyFont="1" applyFill="1" applyBorder="1" applyAlignment="1">
      <alignment horizontal="center" vertical="center" wrapText="1"/>
    </xf>
    <xf numFmtId="9" fontId="54" fillId="0" borderId="22" xfId="20" applyNumberFormat="1" applyFont="1" applyFill="1" applyBorder="1" applyAlignment="1">
      <alignment horizontal="left" vertical="center" wrapText="1"/>
    </xf>
    <xf numFmtId="0" fontId="54" fillId="9" borderId="1" xfId="18" applyFont="1" applyFill="1" applyBorder="1" applyAlignment="1">
      <alignment horizontal="left" vertical="center" wrapText="1"/>
    </xf>
    <xf numFmtId="1" fontId="54" fillId="16" borderId="1" xfId="18" quotePrefix="1" applyNumberFormat="1" applyFont="1" applyFill="1" applyBorder="1" applyAlignment="1">
      <alignment horizontal="center" vertical="center" wrapText="1"/>
    </xf>
    <xf numFmtId="1" fontId="54" fillId="16" borderId="1" xfId="18" quotePrefix="1" applyNumberFormat="1" applyFont="1" applyFill="1" applyBorder="1" applyAlignment="1">
      <alignment vertical="center" wrapText="1"/>
    </xf>
    <xf numFmtId="9" fontId="54" fillId="13" borderId="1" xfId="18" quotePrefix="1" applyNumberFormat="1" applyFont="1" applyFill="1" applyBorder="1" applyAlignment="1">
      <alignment horizontal="center" vertical="center" wrapText="1"/>
    </xf>
    <xf numFmtId="9" fontId="54" fillId="13" borderId="33" xfId="18" quotePrefix="1" applyNumberFormat="1" applyFont="1" applyFill="1" applyBorder="1" applyAlignment="1">
      <alignment horizontal="center" vertical="center" wrapText="1"/>
    </xf>
    <xf numFmtId="9" fontId="54" fillId="9" borderId="1" xfId="18" quotePrefix="1" applyNumberFormat="1" applyFont="1" applyFill="1" applyBorder="1" applyAlignment="1">
      <alignment vertical="center" wrapText="1"/>
    </xf>
    <xf numFmtId="0" fontId="54" fillId="0" borderId="0" xfId="3" applyFont="1" applyBorder="1"/>
    <xf numFmtId="49" fontId="54" fillId="0" borderId="32" xfId="18" applyNumberFormat="1" applyFont="1" applyFill="1" applyBorder="1" applyAlignment="1">
      <alignment horizontal="center" vertical="center" wrapText="1"/>
    </xf>
    <xf numFmtId="9" fontId="54" fillId="13" borderId="21" xfId="18" quotePrefix="1" applyNumberFormat="1" applyFont="1" applyFill="1" applyBorder="1" applyAlignment="1">
      <alignment horizontal="center" vertical="center" wrapText="1"/>
    </xf>
    <xf numFmtId="9" fontId="54" fillId="13" borderId="20" xfId="18" quotePrefix="1" applyNumberFormat="1" applyFont="1" applyFill="1" applyBorder="1" applyAlignment="1">
      <alignment horizontal="center" vertical="center" wrapText="1"/>
    </xf>
    <xf numFmtId="0" fontId="54" fillId="9" borderId="1" xfId="18" applyFont="1" applyFill="1" applyBorder="1" applyAlignment="1">
      <alignment vertical="center" wrapText="1"/>
    </xf>
    <xf numFmtId="0" fontId="54" fillId="9" borderId="1" xfId="18" applyFont="1" applyFill="1" applyBorder="1" applyAlignment="1">
      <alignment vertical="center"/>
    </xf>
    <xf numFmtId="0" fontId="54" fillId="16" borderId="1" xfId="18" applyFont="1" applyFill="1" applyBorder="1" applyAlignment="1">
      <alignment vertical="center"/>
    </xf>
    <xf numFmtId="0" fontId="54" fillId="9" borderId="33" xfId="18" applyFont="1" applyFill="1" applyBorder="1" applyAlignment="1">
      <alignment vertical="center"/>
    </xf>
    <xf numFmtId="0" fontId="54" fillId="17" borderId="38" xfId="3" applyFont="1" applyFill="1" applyBorder="1"/>
    <xf numFmtId="0" fontId="54" fillId="17" borderId="56" xfId="3" quotePrefix="1" applyFont="1" applyFill="1" applyBorder="1" applyAlignment="1">
      <alignment horizontal="center" vertical="center"/>
    </xf>
    <xf numFmtId="0" fontId="54" fillId="0" borderId="60" xfId="18" applyFont="1" applyFill="1" applyBorder="1" applyAlignment="1">
      <alignment horizontal="left" vertical="center" wrapText="1"/>
    </xf>
    <xf numFmtId="0" fontId="10" fillId="0" borderId="0" xfId="3" applyFont="1"/>
    <xf numFmtId="0" fontId="23" fillId="18" borderId="0" xfId="22" applyFont="1" applyFill="1" applyBorder="1" applyAlignment="1">
      <alignment horizontal="left" vertical="center" wrapText="1"/>
    </xf>
    <xf numFmtId="0" fontId="23" fillId="18" borderId="0" xfId="22" applyFont="1" applyFill="1" applyBorder="1" applyAlignment="1">
      <alignment vertical="center"/>
    </xf>
    <xf numFmtId="0" fontId="52" fillId="0" borderId="0" xfId="3" applyFont="1" applyFill="1" applyAlignment="1">
      <alignment vertical="center"/>
    </xf>
    <xf numFmtId="0" fontId="53" fillId="0" borderId="0" xfId="3" applyFont="1" applyFill="1" applyAlignment="1">
      <alignment vertical="center"/>
    </xf>
    <xf numFmtId="0" fontId="57" fillId="0" borderId="0" xfId="19" applyFont="1" applyBorder="1" applyAlignment="1">
      <alignment horizontal="centerContinuous" vertical="center"/>
    </xf>
    <xf numFmtId="0" fontId="22" fillId="17" borderId="0" xfId="1" applyFont="1" applyFill="1"/>
    <xf numFmtId="0" fontId="38" fillId="0" borderId="0" xfId="23"/>
    <xf numFmtId="0" fontId="6" fillId="0" borderId="0" xfId="1"/>
    <xf numFmtId="0" fontId="0" fillId="0" borderId="0" xfId="1" applyFont="1"/>
    <xf numFmtId="0" fontId="6" fillId="17" borderId="0" xfId="1" applyFont="1" applyFill="1"/>
    <xf numFmtId="0" fontId="58" fillId="0" borderId="0" xfId="1" applyFont="1"/>
    <xf numFmtId="0" fontId="6" fillId="0" borderId="0" xfId="1" applyFont="1"/>
    <xf numFmtId="0" fontId="7" fillId="0" borderId="0" xfId="1" applyFont="1"/>
    <xf numFmtId="0" fontId="6" fillId="0" borderId="0" xfId="1" applyBorder="1"/>
    <xf numFmtId="0" fontId="11" fillId="0" borderId="0" xfId="1" applyFont="1" applyFill="1" applyProtection="1">
      <protection locked="0"/>
    </xf>
    <xf numFmtId="0" fontId="7" fillId="15" borderId="4" xfId="24" applyFont="1" applyFill="1" applyBorder="1" applyAlignment="1">
      <alignment horizontal="center" vertical="center" wrapText="1"/>
    </xf>
    <xf numFmtId="0" fontId="7" fillId="15" borderId="4" xfId="1" applyFont="1" applyFill="1" applyBorder="1" applyAlignment="1">
      <alignment horizontal="center" vertical="center" wrapText="1"/>
    </xf>
    <xf numFmtId="0" fontId="7" fillId="15" borderId="76" xfId="1" applyFont="1" applyFill="1" applyBorder="1" applyAlignment="1">
      <alignment horizontal="center" vertical="center" wrapText="1"/>
    </xf>
    <xf numFmtId="0" fontId="7" fillId="7" borderId="51" xfId="1" applyFont="1" applyFill="1" applyBorder="1" applyAlignment="1">
      <alignment horizontal="center" vertical="center" wrapText="1"/>
    </xf>
    <xf numFmtId="0" fontId="7" fillId="15" borderId="77" xfId="1" applyFont="1" applyFill="1" applyBorder="1" applyAlignment="1">
      <alignment horizontal="center" vertical="center"/>
    </xf>
    <xf numFmtId="0" fontId="7" fillId="15" borderId="78" xfId="1" applyFont="1" applyFill="1" applyBorder="1" applyAlignment="1">
      <alignment horizontal="center" vertical="center"/>
    </xf>
    <xf numFmtId="0" fontId="6" fillId="7" borderId="51" xfId="1" applyFill="1" applyBorder="1"/>
    <xf numFmtId="0" fontId="7" fillId="13" borderId="8" xfId="1" applyFont="1" applyFill="1" applyBorder="1" applyAlignment="1">
      <alignment horizontal="left" vertical="center"/>
    </xf>
    <xf numFmtId="0" fontId="7" fillId="13" borderId="8" xfId="1" applyFont="1" applyFill="1" applyBorder="1" applyAlignment="1">
      <alignment horizontal="center" vertical="center"/>
    </xf>
    <xf numFmtId="49" fontId="7" fillId="19" borderId="79" xfId="1" applyNumberFormat="1" applyFont="1" applyFill="1" applyBorder="1"/>
    <xf numFmtId="10" fontId="6" fillId="19" borderId="0" xfId="1" applyNumberFormat="1" applyFill="1"/>
    <xf numFmtId="49" fontId="7" fillId="19" borderId="8" xfId="1" applyNumberFormat="1" applyFont="1" applyFill="1" applyBorder="1"/>
    <xf numFmtId="49" fontId="59" fillId="6" borderId="8" xfId="1" applyNumberFormat="1" applyFont="1" applyFill="1" applyBorder="1"/>
    <xf numFmtId="4" fontId="7" fillId="9" borderId="8" xfId="1" applyNumberFormat="1" applyFont="1" applyFill="1" applyBorder="1"/>
    <xf numFmtId="49" fontId="7" fillId="9" borderId="8" xfId="1" applyNumberFormat="1" applyFont="1" applyFill="1" applyBorder="1"/>
    <xf numFmtId="4" fontId="7" fillId="7" borderId="8" xfId="1" applyNumberFormat="1" applyFont="1" applyFill="1" applyBorder="1"/>
    <xf numFmtId="0" fontId="7" fillId="9" borderId="8" xfId="1" applyNumberFormat="1" applyFont="1" applyFill="1" applyBorder="1"/>
    <xf numFmtId="49" fontId="59" fillId="19" borderId="8" xfId="1" applyNumberFormat="1" applyFont="1" applyFill="1" applyBorder="1"/>
    <xf numFmtId="2" fontId="7" fillId="13" borderId="80" xfId="25" applyNumberFormat="1" applyFont="1" applyFill="1" applyBorder="1"/>
    <xf numFmtId="165" fontId="7" fillId="13" borderId="8" xfId="12" applyFont="1" applyFill="1" applyBorder="1"/>
    <xf numFmtId="0" fontId="7" fillId="15" borderId="82" xfId="24" applyFont="1" applyFill="1" applyBorder="1" applyAlignment="1">
      <alignment horizontal="center" vertical="center" wrapText="1"/>
    </xf>
    <xf numFmtId="0" fontId="7" fillId="15" borderId="86" xfId="24" applyFont="1" applyFill="1" applyBorder="1" applyAlignment="1">
      <alignment horizontal="center" vertical="center" wrapText="1"/>
    </xf>
    <xf numFmtId="0" fontId="7" fillId="13" borderId="90" xfId="24" applyFont="1" applyFill="1" applyBorder="1"/>
    <xf numFmtId="0" fontId="7" fillId="13" borderId="90" xfId="24" applyFont="1" applyFill="1" applyBorder="1" applyAlignment="1">
      <alignment horizontal="center" vertical="center" wrapText="1"/>
    </xf>
    <xf numFmtId="2" fontId="7" fillId="9" borderId="82" xfId="1" applyNumberFormat="1" applyFont="1" applyFill="1" applyBorder="1"/>
    <xf numFmtId="4" fontId="60" fillId="16" borderId="82" xfId="1" applyNumberFormat="1" applyFont="1" applyFill="1" applyBorder="1"/>
    <xf numFmtId="4" fontId="7" fillId="16" borderId="82" xfId="1" applyNumberFormat="1" applyFont="1" applyFill="1" applyBorder="1"/>
    <xf numFmtId="4" fontId="7" fillId="16" borderId="86" xfId="1" applyNumberFormat="1" applyFont="1" applyFill="1" applyBorder="1" applyAlignment="1"/>
    <xf numFmtId="49" fontId="7" fillId="6" borderId="79" xfId="1" applyNumberFormat="1" applyFont="1" applyFill="1" applyBorder="1"/>
    <xf numFmtId="165" fontId="0" fillId="0" borderId="0" xfId="26" applyFont="1"/>
    <xf numFmtId="165" fontId="7" fillId="15" borderId="4" xfId="26" applyFont="1" applyFill="1" applyBorder="1" applyAlignment="1">
      <alignment horizontal="center" vertical="center" wrapText="1"/>
    </xf>
    <xf numFmtId="0" fontId="7" fillId="15" borderId="4" xfId="1" applyFont="1" applyFill="1" applyBorder="1" applyAlignment="1">
      <alignment horizontal="center" vertical="center"/>
    </xf>
    <xf numFmtId="0" fontId="7" fillId="15" borderId="91" xfId="1" applyFont="1" applyFill="1" applyBorder="1" applyAlignment="1">
      <alignment horizontal="center" vertical="center"/>
    </xf>
    <xf numFmtId="0" fontId="7" fillId="13" borderId="1" xfId="1" applyFont="1" applyFill="1" applyBorder="1" applyAlignment="1">
      <alignment horizontal="center" vertical="center"/>
    </xf>
    <xf numFmtId="0" fontId="7" fillId="13" borderId="1" xfId="1" applyFont="1" applyFill="1" applyBorder="1" applyAlignment="1">
      <alignment horizontal="left" vertical="center"/>
    </xf>
    <xf numFmtId="49" fontId="7" fillId="19" borderId="1" xfId="1" applyNumberFormat="1" applyFont="1" applyFill="1" applyBorder="1"/>
    <xf numFmtId="49" fontId="7" fillId="6" borderId="1" xfId="1" applyNumberFormat="1" applyFont="1" applyFill="1" applyBorder="1"/>
    <xf numFmtId="2" fontId="7" fillId="9" borderId="1" xfId="1" applyNumberFormat="1" applyFont="1" applyFill="1" applyBorder="1"/>
    <xf numFmtId="2" fontId="7" fillId="9" borderId="1" xfId="1" applyNumberFormat="1" applyFont="1" applyFill="1" applyBorder="1" applyAlignment="1">
      <alignment horizontal="center"/>
    </xf>
    <xf numFmtId="165" fontId="61" fillId="7" borderId="1" xfId="26" applyFont="1" applyFill="1" applyBorder="1" applyAlignment="1">
      <alignment horizontal="center" vertical="center"/>
    </xf>
    <xf numFmtId="165" fontId="7" fillId="7" borderId="1" xfId="26" applyFont="1" applyFill="1" applyBorder="1"/>
    <xf numFmtId="0" fontId="6" fillId="15" borderId="5" xfId="1" applyFill="1" applyBorder="1"/>
    <xf numFmtId="0" fontId="7" fillId="15" borderId="51" xfId="1" applyFont="1" applyFill="1" applyBorder="1" applyAlignment="1">
      <alignment horizontal="center" vertical="center" wrapText="1"/>
    </xf>
    <xf numFmtId="165" fontId="6" fillId="0" borderId="0" xfId="12" applyFont="1"/>
    <xf numFmtId="0" fontId="12" fillId="15" borderId="50" xfId="28" applyFont="1" applyFill="1" applyBorder="1" applyAlignment="1">
      <alignment horizontal="center"/>
    </xf>
    <xf numFmtId="0" fontId="12" fillId="15" borderId="12" xfId="28" applyFont="1" applyFill="1" applyBorder="1" applyAlignment="1">
      <alignment horizontal="center" wrapText="1"/>
    </xf>
    <xf numFmtId="0" fontId="12" fillId="15" borderId="53" xfId="28" applyFont="1" applyFill="1" applyBorder="1" applyAlignment="1">
      <alignment horizontal="center" wrapText="1"/>
    </xf>
    <xf numFmtId="40" fontId="12" fillId="15" borderId="61" xfId="28" applyNumberFormat="1" applyFont="1" applyFill="1" applyBorder="1" applyAlignment="1">
      <alignment horizontal="center"/>
    </xf>
    <xf numFmtId="0" fontId="12" fillId="15" borderId="61" xfId="28" applyFont="1" applyFill="1" applyBorder="1" applyAlignment="1">
      <alignment horizontal="center"/>
    </xf>
    <xf numFmtId="0" fontId="12" fillId="13" borderId="69" xfId="28" applyFont="1" applyFill="1" applyBorder="1"/>
    <xf numFmtId="40" fontId="18" fillId="13" borderId="23" xfId="28" applyNumberFormat="1" applyFont="1" applyFill="1" applyBorder="1"/>
    <xf numFmtId="4" fontId="12" fillId="7" borderId="33" xfId="28" applyNumberFormat="1" applyFont="1" applyFill="1" applyBorder="1"/>
    <xf numFmtId="0" fontId="18" fillId="0" borderId="1" xfId="28" applyFont="1" applyBorder="1"/>
    <xf numFmtId="9" fontId="12" fillId="13" borderId="23" xfId="28" applyNumberFormat="1" applyFont="1" applyFill="1" applyBorder="1"/>
    <xf numFmtId="9" fontId="12" fillId="13" borderId="1" xfId="28" applyNumberFormat="1" applyFont="1" applyFill="1" applyBorder="1"/>
    <xf numFmtId="40" fontId="12" fillId="7" borderId="23" xfId="29" applyNumberFormat="1" applyFont="1" applyFill="1" applyBorder="1"/>
    <xf numFmtId="40" fontId="18" fillId="13" borderId="25" xfId="28" applyNumberFormat="1" applyFont="1" applyFill="1" applyBorder="1"/>
    <xf numFmtId="40" fontId="6" fillId="0" borderId="0" xfId="1" applyNumberFormat="1"/>
    <xf numFmtId="40" fontId="6" fillId="0" borderId="0" xfId="1" applyNumberFormat="1" applyBorder="1"/>
    <xf numFmtId="0" fontId="62" fillId="0" borderId="0" xfId="1" applyFont="1"/>
    <xf numFmtId="165" fontId="12" fillId="7" borderId="31" xfId="26" applyFont="1" applyFill="1" applyBorder="1"/>
    <xf numFmtId="0" fontId="62" fillId="13" borderId="1" xfId="1" applyFont="1" applyFill="1" applyBorder="1"/>
    <xf numFmtId="0" fontId="63" fillId="0" borderId="0" xfId="1" applyFont="1" applyAlignment="1">
      <alignment vertical="center"/>
    </xf>
    <xf numFmtId="9" fontId="64" fillId="13" borderId="1" xfId="1" applyNumberFormat="1" applyFont="1" applyFill="1" applyBorder="1" applyAlignment="1">
      <alignment vertical="center"/>
    </xf>
    <xf numFmtId="165" fontId="12" fillId="7" borderId="1" xfId="26" applyFont="1" applyFill="1" applyBorder="1" applyAlignment="1">
      <alignment horizontal="center"/>
    </xf>
    <xf numFmtId="0" fontId="63" fillId="0" borderId="1" xfId="1" applyFont="1" applyBorder="1" applyAlignment="1">
      <alignment vertical="center"/>
    </xf>
    <xf numFmtId="0" fontId="18" fillId="13" borderId="1" xfId="1" applyFont="1" applyFill="1" applyBorder="1" applyAlignment="1">
      <alignment horizontal="left" vertical="center" wrapText="1"/>
    </xf>
    <xf numFmtId="0" fontId="65" fillId="13" borderId="1" xfId="1" applyFont="1" applyFill="1" applyBorder="1" applyAlignment="1">
      <alignment horizontal="center" vertical="center" wrapText="1"/>
    </xf>
    <xf numFmtId="0" fontId="6" fillId="19" borderId="1" xfId="1" applyFill="1" applyBorder="1"/>
    <xf numFmtId="0" fontId="18" fillId="13" borderId="2" xfId="1" applyFont="1" applyFill="1" applyBorder="1" applyAlignment="1">
      <alignment horizontal="left" vertical="center" wrapText="1"/>
    </xf>
    <xf numFmtId="9" fontId="65" fillId="13" borderId="2" xfId="1" applyNumberFormat="1" applyFont="1" applyFill="1" applyBorder="1" applyAlignment="1">
      <alignment horizontal="center" vertical="center" wrapText="1"/>
    </xf>
    <xf numFmtId="0" fontId="6" fillId="13" borderId="1" xfId="1" applyFill="1" applyBorder="1" applyAlignment="1">
      <alignment horizontal="left" vertical="top" wrapText="1"/>
    </xf>
    <xf numFmtId="0" fontId="6" fillId="15" borderId="1" xfId="1" applyFill="1" applyBorder="1"/>
    <xf numFmtId="0" fontId="6" fillId="13" borderId="1" xfId="1" applyFill="1" applyBorder="1"/>
    <xf numFmtId="165" fontId="6" fillId="0" borderId="0" xfId="1" applyNumberFormat="1"/>
    <xf numFmtId="0" fontId="18" fillId="13" borderId="33" xfId="28" applyFont="1" applyFill="1" applyBorder="1"/>
    <xf numFmtId="0" fontId="6" fillId="13" borderId="0" xfId="1" applyFill="1"/>
    <xf numFmtId="0" fontId="6" fillId="19" borderId="0" xfId="1" applyFill="1"/>
    <xf numFmtId="0" fontId="63" fillId="0" borderId="2" xfId="1" applyFont="1" applyBorder="1" applyAlignment="1">
      <alignment vertical="center"/>
    </xf>
    <xf numFmtId="0" fontId="18" fillId="13" borderId="41" xfId="28" applyFont="1" applyFill="1" applyBorder="1"/>
    <xf numFmtId="165" fontId="18" fillId="7" borderId="31" xfId="26" applyFont="1" applyFill="1" applyBorder="1"/>
    <xf numFmtId="165" fontId="18" fillId="7" borderId="1" xfId="26" applyFont="1" applyFill="1" applyBorder="1" applyAlignment="1">
      <alignment horizontal="center"/>
    </xf>
    <xf numFmtId="0" fontId="12" fillId="15" borderId="68" xfId="31" applyFont="1" applyFill="1" applyBorder="1" applyAlignment="1">
      <alignment horizontal="center"/>
    </xf>
    <xf numFmtId="0" fontId="12" fillId="0" borderId="0" xfId="31" applyFont="1" applyFill="1" applyBorder="1" applyAlignment="1">
      <alignment horizontal="center"/>
    </xf>
    <xf numFmtId="0" fontId="18" fillId="0" borderId="29" xfId="31" applyFont="1" applyFill="1" applyBorder="1"/>
    <xf numFmtId="0" fontId="12" fillId="13" borderId="69" xfId="31" applyFont="1" applyFill="1" applyBorder="1"/>
    <xf numFmtId="165" fontId="12" fillId="7" borderId="69" xfId="12" applyFont="1" applyFill="1" applyBorder="1"/>
    <xf numFmtId="0" fontId="18" fillId="0" borderId="0" xfId="31" applyFont="1" applyFill="1" applyBorder="1"/>
    <xf numFmtId="0" fontId="18" fillId="0" borderId="32" xfId="31" applyFont="1" applyFill="1" applyBorder="1"/>
    <xf numFmtId="0" fontId="63" fillId="0" borderId="0" xfId="0" applyFont="1" applyAlignment="1">
      <alignment vertical="center"/>
    </xf>
    <xf numFmtId="4" fontId="12" fillId="7" borderId="23" xfId="31" applyNumberFormat="1" applyFont="1" applyFill="1" applyBorder="1"/>
    <xf numFmtId="0" fontId="18" fillId="0" borderId="1" xfId="31" applyFont="1" applyBorder="1"/>
    <xf numFmtId="0" fontId="67" fillId="0" borderId="0" xfId="0" applyFont="1"/>
    <xf numFmtId="0" fontId="0" fillId="0" borderId="1" xfId="0" applyBorder="1"/>
    <xf numFmtId="0" fontId="63" fillId="0" borderId="1" xfId="0" applyFont="1" applyBorder="1" applyAlignment="1">
      <alignment vertical="center"/>
    </xf>
    <xf numFmtId="0" fontId="0" fillId="13" borderId="1" xfId="0" applyFill="1" applyBorder="1"/>
    <xf numFmtId="0" fontId="68" fillId="0" borderId="0" xfId="0" applyFont="1" applyAlignment="1">
      <alignment horizontal="left" vertical="center" indent="8"/>
    </xf>
    <xf numFmtId="0" fontId="18" fillId="15" borderId="92" xfId="31" applyFont="1" applyFill="1" applyBorder="1"/>
    <xf numFmtId="0" fontId="69" fillId="15" borderId="92" xfId="0" applyFont="1" applyFill="1" applyBorder="1" applyAlignment="1">
      <alignment vertical="center"/>
    </xf>
    <xf numFmtId="0" fontId="70" fillId="15" borderId="92" xfId="0" applyFont="1" applyFill="1" applyBorder="1" applyAlignment="1">
      <alignment horizontal="center" vertical="center"/>
    </xf>
    <xf numFmtId="0" fontId="70" fillId="15" borderId="92" xfId="0" applyFont="1" applyFill="1" applyBorder="1" applyAlignment="1">
      <alignment horizontal="center" vertical="center" wrapText="1"/>
    </xf>
    <xf numFmtId="0" fontId="70" fillId="15" borderId="93" xfId="0" applyFont="1" applyFill="1" applyBorder="1" applyAlignment="1">
      <alignment horizontal="center" vertical="center"/>
    </xf>
    <xf numFmtId="0" fontId="69" fillId="7" borderId="3" xfId="0" applyFont="1" applyFill="1" applyBorder="1" applyAlignment="1">
      <alignment vertical="center"/>
    </xf>
    <xf numFmtId="0" fontId="70" fillId="7" borderId="3" xfId="0" applyFont="1" applyFill="1" applyBorder="1" applyAlignment="1">
      <alignment horizontal="center" vertical="center"/>
    </xf>
    <xf numFmtId="165" fontId="70" fillId="7" borderId="3" xfId="12" applyFont="1" applyFill="1" applyBorder="1" applyAlignment="1">
      <alignment horizontal="center" vertical="center"/>
    </xf>
    <xf numFmtId="165" fontId="68" fillId="13" borderId="3" xfId="12" applyFont="1" applyFill="1" applyBorder="1" applyAlignment="1">
      <alignment horizontal="center" vertical="center"/>
    </xf>
    <xf numFmtId="10" fontId="71" fillId="13" borderId="1" xfId="30" applyNumberFormat="1" applyFont="1" applyFill="1" applyBorder="1" applyAlignment="1">
      <alignment horizontal="center" vertical="center"/>
    </xf>
    <xf numFmtId="4" fontId="72" fillId="13" borderId="1" xfId="0" applyNumberFormat="1" applyFont="1" applyFill="1" applyBorder="1"/>
    <xf numFmtId="0" fontId="0" fillId="19" borderId="1" xfId="0" applyFill="1" applyBorder="1"/>
    <xf numFmtId="0" fontId="70" fillId="19" borderId="3" xfId="0" applyFont="1" applyFill="1" applyBorder="1" applyAlignment="1">
      <alignment vertical="center"/>
    </xf>
    <xf numFmtId="165" fontId="70" fillId="9" borderId="3" xfId="12" applyFont="1" applyFill="1" applyBorder="1" applyAlignment="1">
      <alignment vertical="center"/>
    </xf>
    <xf numFmtId="0" fontId="70" fillId="19" borderId="1" xfId="0" applyFont="1" applyFill="1" applyBorder="1" applyAlignment="1">
      <alignment vertical="center"/>
    </xf>
    <xf numFmtId="165" fontId="70" fillId="9" borderId="1" xfId="12" applyFont="1" applyFill="1" applyBorder="1" applyAlignment="1">
      <alignment vertical="center"/>
    </xf>
    <xf numFmtId="0" fontId="69" fillId="19" borderId="1" xfId="0" applyFont="1" applyFill="1" applyBorder="1"/>
    <xf numFmtId="0" fontId="68" fillId="0" borderId="0" xfId="0" applyFont="1" applyAlignment="1">
      <alignment vertical="center"/>
    </xf>
    <xf numFmtId="0" fontId="74" fillId="0" borderId="0" xfId="0" applyFont="1" applyAlignment="1">
      <alignment vertical="center"/>
    </xf>
    <xf numFmtId="0" fontId="69" fillId="19" borderId="1" xfId="0" applyFont="1" applyFill="1" applyBorder="1" applyAlignment="1"/>
    <xf numFmtId="0" fontId="68" fillId="19" borderId="1" xfId="0" applyFont="1" applyFill="1" applyBorder="1" applyAlignment="1">
      <alignment vertical="center"/>
    </xf>
    <xf numFmtId="0" fontId="0" fillId="9" borderId="1" xfId="0" applyFill="1" applyBorder="1"/>
    <xf numFmtId="0" fontId="7" fillId="15" borderId="94" xfId="1" applyFont="1" applyFill="1" applyBorder="1" applyAlignment="1">
      <alignment horizontal="center" vertical="center" wrapText="1"/>
    </xf>
    <xf numFmtId="0" fontId="7" fillId="16" borderId="1" xfId="1" applyFont="1" applyFill="1" applyBorder="1" applyAlignment="1">
      <alignment horizontal="center" vertical="center" wrapText="1"/>
    </xf>
    <xf numFmtId="2" fontId="7" fillId="16" borderId="1" xfId="1" applyNumberFormat="1" applyFont="1" applyFill="1" applyBorder="1" applyAlignment="1">
      <alignment horizontal="center" vertical="center" wrapText="1"/>
    </xf>
    <xf numFmtId="49" fontId="7" fillId="19" borderId="3" xfId="1" applyNumberFormat="1" applyFont="1" applyFill="1" applyBorder="1" applyAlignment="1">
      <alignment horizontal="center" vertical="center" wrapText="1"/>
    </xf>
    <xf numFmtId="2" fontId="7" fillId="9" borderId="3" xfId="1" applyNumberFormat="1" applyFont="1" applyFill="1" applyBorder="1" applyAlignment="1">
      <alignment horizontal="center" wrapText="1"/>
    </xf>
    <xf numFmtId="49" fontId="7" fillId="19" borderId="1" xfId="1" applyNumberFormat="1" applyFont="1" applyFill="1" applyBorder="1" applyAlignment="1">
      <alignment horizontal="center" vertical="center" wrapText="1"/>
    </xf>
    <xf numFmtId="2" fontId="7" fillId="9" borderId="1" xfId="1" applyNumberFormat="1" applyFont="1" applyFill="1" applyBorder="1" applyAlignment="1">
      <alignment horizontal="center" wrapText="1"/>
    </xf>
    <xf numFmtId="0" fontId="75" fillId="0" borderId="0" xfId="1" applyFont="1"/>
    <xf numFmtId="165" fontId="71" fillId="7" borderId="1" xfId="12" applyFont="1" applyFill="1" applyBorder="1" applyAlignment="1">
      <alignment horizontal="center" vertical="center"/>
    </xf>
    <xf numFmtId="40" fontId="7" fillId="7" borderId="8" xfId="25" applyNumberFormat="1" applyFont="1" applyFill="1" applyBorder="1"/>
    <xf numFmtId="40" fontId="0" fillId="7" borderId="81" xfId="25" applyNumberFormat="1" applyFont="1" applyFill="1" applyBorder="1"/>
    <xf numFmtId="40" fontId="61" fillId="7" borderId="1" xfId="26" applyNumberFormat="1" applyFont="1" applyFill="1" applyBorder="1" applyAlignment="1">
      <alignment horizontal="center" vertical="center"/>
    </xf>
    <xf numFmtId="40" fontId="7" fillId="7" borderId="1" xfId="25" applyNumberFormat="1" applyFont="1" applyFill="1" applyBorder="1"/>
    <xf numFmtId="1" fontId="61" fillId="13" borderId="1" xfId="1" applyNumberFormat="1" applyFont="1" applyFill="1" applyBorder="1" applyAlignment="1">
      <alignment horizontal="center" vertical="center"/>
    </xf>
    <xf numFmtId="40" fontId="62" fillId="7" borderId="81" xfId="25" applyNumberFormat="1" applyFont="1" applyFill="1" applyBorder="1"/>
    <xf numFmtId="4" fontId="61" fillId="7" borderId="8" xfId="1" applyNumberFormat="1" applyFont="1" applyFill="1" applyBorder="1"/>
    <xf numFmtId="40" fontId="61" fillId="7" borderId="8" xfId="25" applyNumberFormat="1" applyFont="1" applyFill="1" applyBorder="1"/>
    <xf numFmtId="2" fontId="61" fillId="13" borderId="80" xfId="25" applyNumberFormat="1" applyFont="1" applyFill="1" applyBorder="1"/>
    <xf numFmtId="40" fontId="18" fillId="7" borderId="33" xfId="14" applyNumberFormat="1" applyFont="1" applyFill="1" applyBorder="1"/>
    <xf numFmtId="40" fontId="18" fillId="7" borderId="36" xfId="14" applyNumberFormat="1" applyFont="1" applyFill="1" applyBorder="1"/>
    <xf numFmtId="40" fontId="7" fillId="7" borderId="8" xfId="12" applyNumberFormat="1" applyFont="1" applyFill="1" applyBorder="1"/>
    <xf numFmtId="40" fontId="7" fillId="7" borderId="1" xfId="1" applyNumberFormat="1" applyFont="1" applyFill="1" applyBorder="1"/>
    <xf numFmtId="40" fontId="70" fillId="7" borderId="3" xfId="30" applyNumberFormat="1" applyFont="1" applyFill="1" applyBorder="1" applyAlignment="1">
      <alignment horizontal="center" vertical="center"/>
    </xf>
    <xf numFmtId="40" fontId="70" fillId="7" borderId="3" xfId="30" applyNumberFormat="1" applyFont="1" applyFill="1" applyBorder="1" applyAlignment="1">
      <alignment vertical="center" wrapText="1"/>
    </xf>
    <xf numFmtId="40" fontId="70" fillId="7" borderId="1" xfId="30" applyNumberFormat="1" applyFont="1" applyFill="1" applyBorder="1" applyAlignment="1">
      <alignment vertical="center" wrapText="1"/>
    </xf>
    <xf numFmtId="40" fontId="73" fillId="7" borderId="1" xfId="30" applyNumberFormat="1" applyFont="1" applyFill="1" applyBorder="1" applyAlignment="1">
      <alignment horizontal="center" vertical="center"/>
    </xf>
    <xf numFmtId="9" fontId="66" fillId="13" borderId="1" xfId="30" applyFont="1" applyFill="1" applyBorder="1" applyAlignment="1">
      <alignment vertical="center"/>
    </xf>
    <xf numFmtId="9" fontId="12" fillId="13" borderId="23" xfId="30" applyFont="1" applyFill="1" applyBorder="1"/>
    <xf numFmtId="40" fontId="71" fillId="7" borderId="1" xfId="12" applyNumberFormat="1" applyFont="1" applyFill="1" applyBorder="1" applyAlignment="1">
      <alignment horizontal="center" vertical="center"/>
    </xf>
    <xf numFmtId="0" fontId="54" fillId="0" borderId="12" xfId="18" applyFont="1" applyBorder="1" applyAlignment="1"/>
    <xf numFmtId="0" fontId="54" fillId="0" borderId="43" xfId="18" applyFont="1" applyBorder="1" applyAlignment="1"/>
    <xf numFmtId="0" fontId="54" fillId="0" borderId="44" xfId="18" applyFont="1" applyBorder="1" applyAlignment="1"/>
    <xf numFmtId="0" fontId="56" fillId="9" borderId="2" xfId="18" applyFont="1" applyFill="1" applyBorder="1" applyAlignment="1">
      <alignment vertical="center"/>
    </xf>
    <xf numFmtId="0" fontId="19" fillId="0" borderId="0" xfId="0" applyFont="1" applyAlignment="1">
      <alignment horizontal="center"/>
    </xf>
    <xf numFmtId="0" fontId="54" fillId="9" borderId="1" xfId="19" applyFont="1" applyFill="1" applyBorder="1" applyAlignment="1">
      <alignment horizontal="left" vertical="center" wrapText="1"/>
    </xf>
    <xf numFmtId="0" fontId="76" fillId="13" borderId="1" xfId="19" applyFont="1" applyFill="1" applyBorder="1" applyAlignment="1">
      <alignment vertical="center" wrapText="1"/>
    </xf>
    <xf numFmtId="0" fontId="76" fillId="9" borderId="1" xfId="19" applyFont="1" applyFill="1" applyBorder="1" applyAlignment="1">
      <alignment vertical="center" wrapText="1"/>
    </xf>
    <xf numFmtId="0" fontId="54" fillId="13" borderId="1" xfId="19" applyFont="1" applyFill="1" applyBorder="1" applyAlignment="1">
      <alignment horizontal="center" vertical="center" wrapText="1"/>
    </xf>
    <xf numFmtId="0" fontId="54" fillId="13" borderId="1" xfId="19" applyFont="1" applyFill="1" applyBorder="1" applyAlignment="1">
      <alignment wrapText="1"/>
    </xf>
    <xf numFmtId="0" fontId="54" fillId="0" borderId="71" xfId="18" quotePrefix="1" applyFont="1" applyFill="1" applyBorder="1" applyAlignment="1">
      <alignment horizontal="center" vertical="center" wrapText="1"/>
    </xf>
    <xf numFmtId="0" fontId="51" fillId="12" borderId="1" xfId="18" applyFont="1" applyFill="1" applyBorder="1" applyAlignment="1">
      <alignment vertical="center" wrapText="1"/>
    </xf>
    <xf numFmtId="0" fontId="54" fillId="13" borderId="1" xfId="18" applyFont="1" applyFill="1" applyBorder="1" applyAlignment="1">
      <alignment horizontal="center" vertical="center" wrapText="1"/>
    </xf>
    <xf numFmtId="0" fontId="54" fillId="9" borderId="1" xfId="18" quotePrefix="1" applyNumberFormat="1" applyFont="1" applyFill="1" applyBorder="1" applyAlignment="1">
      <alignment vertical="center" wrapText="1"/>
    </xf>
    <xf numFmtId="0" fontId="54" fillId="16" borderId="1" xfId="18" applyFont="1" applyFill="1" applyBorder="1" applyAlignment="1">
      <alignment horizontal="center" vertical="center" wrapText="1"/>
    </xf>
    <xf numFmtId="0" fontId="54" fillId="9" borderId="1" xfId="18" applyFont="1" applyFill="1" applyBorder="1" applyAlignment="1">
      <alignment horizontal="center" vertical="center" wrapText="1"/>
    </xf>
    <xf numFmtId="9" fontId="54" fillId="13" borderId="1" xfId="18" quotePrefix="1" applyNumberFormat="1" applyFont="1" applyFill="1" applyBorder="1" applyAlignment="1">
      <alignment vertical="center" wrapText="1"/>
    </xf>
    <xf numFmtId="0" fontId="54" fillId="13" borderId="1" xfId="18" applyFont="1" applyFill="1" applyBorder="1" applyAlignment="1">
      <alignment horizontal="left" vertical="center" wrapText="1"/>
    </xf>
    <xf numFmtId="0" fontId="54" fillId="16" borderId="1" xfId="18" applyFont="1" applyFill="1" applyBorder="1" applyAlignment="1">
      <alignment horizontal="left" vertical="center" wrapText="1"/>
    </xf>
    <xf numFmtId="9" fontId="54" fillId="13" borderId="1" xfId="18" applyNumberFormat="1" applyFont="1" applyFill="1" applyBorder="1" applyAlignment="1">
      <alignment horizontal="center" vertical="center" wrapText="1"/>
    </xf>
    <xf numFmtId="0" fontId="54" fillId="13" borderId="1" xfId="3" applyFont="1" applyFill="1" applyBorder="1"/>
    <xf numFmtId="0" fontId="54" fillId="9" borderId="2" xfId="18" applyFont="1" applyFill="1" applyBorder="1" applyAlignment="1">
      <alignment horizontal="left" vertical="center" wrapText="1"/>
    </xf>
    <xf numFmtId="9" fontId="54" fillId="12" borderId="1" xfId="20" applyNumberFormat="1" applyFont="1" applyFill="1" applyBorder="1" applyAlignment="1">
      <alignment horizontal="center" vertical="center" wrapText="1"/>
    </xf>
    <xf numFmtId="0" fontId="54" fillId="13" borderId="1" xfId="18" applyFont="1" applyFill="1" applyBorder="1" applyAlignment="1">
      <alignment vertical="center" wrapText="1"/>
    </xf>
    <xf numFmtId="0" fontId="54" fillId="13" borderId="1" xfId="18" applyFont="1" applyFill="1" applyBorder="1" applyAlignment="1">
      <alignment vertical="center"/>
    </xf>
    <xf numFmtId="0" fontId="54" fillId="9" borderId="1" xfId="3" applyFont="1" applyFill="1" applyBorder="1"/>
    <xf numFmtId="0" fontId="56" fillId="13" borderId="1" xfId="18" applyFont="1" applyFill="1" applyBorder="1" applyAlignment="1">
      <alignment horizontal="left" vertical="center" wrapText="1"/>
    </xf>
    <xf numFmtId="0" fontId="56" fillId="13" borderId="1" xfId="18" applyFont="1" applyFill="1" applyBorder="1" applyAlignment="1">
      <alignment vertical="center" wrapText="1"/>
    </xf>
    <xf numFmtId="0" fontId="56" fillId="13" borderId="1" xfId="18" applyFont="1" applyFill="1" applyBorder="1" applyAlignment="1">
      <alignment vertical="center"/>
    </xf>
    <xf numFmtId="0" fontId="56" fillId="9" borderId="1" xfId="18" applyFont="1" applyFill="1" applyBorder="1" applyAlignment="1">
      <alignment vertical="center"/>
    </xf>
    <xf numFmtId="0" fontId="54" fillId="9" borderId="33" xfId="18" applyFont="1" applyFill="1" applyBorder="1" applyAlignment="1">
      <alignment horizontal="center" vertical="center" wrapText="1"/>
    </xf>
    <xf numFmtId="9" fontId="54" fillId="13" borderId="33" xfId="18" quotePrefix="1" applyNumberFormat="1" applyFont="1" applyFill="1" applyBorder="1" applyAlignment="1">
      <alignment vertical="center" wrapText="1"/>
    </xf>
    <xf numFmtId="0" fontId="54" fillId="17" borderId="32" xfId="3" quotePrefix="1" applyFont="1" applyFill="1" applyBorder="1" applyAlignment="1">
      <alignment horizontal="center" vertical="center"/>
    </xf>
    <xf numFmtId="0" fontId="56" fillId="9" borderId="33" xfId="18" applyFont="1" applyFill="1" applyBorder="1" applyAlignment="1">
      <alignment vertical="center"/>
    </xf>
    <xf numFmtId="0" fontId="54" fillId="9" borderId="47" xfId="18" applyFont="1" applyFill="1" applyBorder="1" applyAlignment="1">
      <alignment horizontal="left" vertical="center" wrapText="1"/>
    </xf>
    <xf numFmtId="0" fontId="56" fillId="9" borderId="48" xfId="18" applyFont="1" applyFill="1" applyBorder="1" applyAlignment="1">
      <alignment vertical="center"/>
    </xf>
    <xf numFmtId="0" fontId="54" fillId="9" borderId="48" xfId="18" applyFont="1" applyFill="1" applyBorder="1" applyAlignment="1">
      <alignment horizontal="left" vertical="center" wrapText="1"/>
    </xf>
    <xf numFmtId="0" fontId="56" fillId="9" borderId="95" xfId="18" applyFont="1" applyFill="1" applyBorder="1" applyAlignment="1">
      <alignment vertical="center"/>
    </xf>
    <xf numFmtId="9" fontId="55" fillId="0" borderId="25" xfId="18" applyNumberFormat="1" applyFont="1" applyFill="1" applyBorder="1" applyAlignment="1">
      <alignment horizontal="right" vertical="center" wrapText="1" indent="2"/>
    </xf>
    <xf numFmtId="9" fontId="54" fillId="13" borderId="25" xfId="18" quotePrefix="1" applyNumberFormat="1" applyFont="1" applyFill="1" applyBorder="1" applyAlignment="1">
      <alignment horizontal="center" vertical="center" wrapText="1"/>
    </xf>
    <xf numFmtId="9" fontId="54" fillId="13" borderId="14" xfId="18" quotePrefix="1" applyNumberFormat="1" applyFont="1" applyFill="1" applyBorder="1" applyAlignment="1">
      <alignment horizontal="center" vertical="center" wrapText="1"/>
    </xf>
    <xf numFmtId="9" fontId="54" fillId="13" borderId="14" xfId="18" quotePrefix="1" applyNumberFormat="1" applyFont="1" applyFill="1" applyBorder="1" applyAlignment="1">
      <alignment vertical="center" wrapText="1"/>
    </xf>
    <xf numFmtId="0" fontId="54" fillId="13" borderId="14" xfId="18" applyFont="1" applyFill="1" applyBorder="1" applyAlignment="1">
      <alignment horizontal="left" vertical="center" wrapText="1"/>
    </xf>
    <xf numFmtId="0" fontId="54" fillId="13" borderId="14" xfId="3" applyFont="1" applyFill="1" applyBorder="1"/>
    <xf numFmtId="9" fontId="54" fillId="13" borderId="96" xfId="18" quotePrefix="1" applyNumberFormat="1" applyFont="1" applyFill="1" applyBorder="1" applyAlignment="1">
      <alignment horizontal="center" vertical="center" wrapText="1"/>
    </xf>
    <xf numFmtId="9" fontId="51" fillId="0" borderId="21" xfId="22" applyNumberFormat="1" applyFont="1" applyFill="1" applyBorder="1" applyAlignment="1">
      <alignment horizontal="left" vertical="center" wrapText="1" indent="2"/>
    </xf>
    <xf numFmtId="9" fontId="54" fillId="13" borderId="20" xfId="18" quotePrefix="1" applyNumberFormat="1" applyFont="1" applyFill="1" applyBorder="1" applyAlignment="1">
      <alignment vertical="center" wrapText="1"/>
    </xf>
    <xf numFmtId="0" fontId="54" fillId="13" borderId="20" xfId="3" applyFont="1" applyFill="1" applyBorder="1"/>
    <xf numFmtId="9" fontId="54" fillId="13" borderId="72" xfId="18" quotePrefix="1" applyNumberFormat="1" applyFont="1" applyFill="1" applyBorder="1" applyAlignment="1">
      <alignment horizontal="center" vertical="center" wrapText="1"/>
    </xf>
    <xf numFmtId="0" fontId="41" fillId="0" borderId="0" xfId="19" applyFont="1" applyFill="1" applyAlignment="1">
      <alignment horizontal="left" vertical="center"/>
    </xf>
    <xf numFmtId="0" fontId="5" fillId="0" borderId="0" xfId="3" applyFont="1" applyFill="1" applyBorder="1"/>
    <xf numFmtId="0" fontId="5" fillId="3" borderId="1" xfId="0" applyFont="1" applyFill="1" applyBorder="1"/>
    <xf numFmtId="49" fontId="54" fillId="12" borderId="1" xfId="22" applyNumberFormat="1" applyFont="1" applyFill="1" applyBorder="1" applyAlignment="1">
      <alignment horizontal="center" vertical="center" wrapText="1"/>
    </xf>
    <xf numFmtId="49" fontId="54" fillId="12" borderId="33" xfId="22" applyNumberFormat="1" applyFont="1" applyFill="1" applyBorder="1" applyAlignment="1">
      <alignment horizontal="center" vertical="center" wrapText="1"/>
    </xf>
    <xf numFmtId="0" fontId="51" fillId="0" borderId="1" xfId="18" applyFont="1" applyFill="1" applyBorder="1" applyAlignment="1">
      <alignment vertical="center" wrapText="1"/>
    </xf>
    <xf numFmtId="0" fontId="51" fillId="0" borderId="1" xfId="18" applyFont="1" applyFill="1" applyBorder="1" applyAlignment="1">
      <alignment horizontal="left" vertical="center" wrapText="1"/>
    </xf>
    <xf numFmtId="9" fontId="54" fillId="0" borderId="1" xfId="20" applyNumberFormat="1" applyFont="1" applyFill="1" applyBorder="1" applyAlignment="1">
      <alignment horizontal="left" vertical="center" wrapText="1"/>
    </xf>
    <xf numFmtId="2" fontId="0" fillId="0" borderId="0" xfId="0" applyNumberFormat="1"/>
    <xf numFmtId="0" fontId="77" fillId="0" borderId="1" xfId="0" applyFont="1" applyBorder="1"/>
    <xf numFmtId="2" fontId="77" fillId="7" borderId="15" xfId="0" applyNumberFormat="1" applyFont="1" applyFill="1" applyBorder="1"/>
    <xf numFmtId="40" fontId="77" fillId="7" borderId="18" xfId="0" applyNumberFormat="1" applyFont="1" applyFill="1" applyBorder="1"/>
    <xf numFmtId="49" fontId="78" fillId="0" borderId="1" xfId="13" applyNumberFormat="1" applyFont="1" applyFill="1" applyBorder="1" applyAlignment="1">
      <alignment horizontal="center" vertical="center"/>
    </xf>
    <xf numFmtId="0" fontId="79" fillId="0" borderId="1" xfId="13" applyFont="1" applyFill="1" applyBorder="1" applyAlignment="1">
      <alignment horizontal="left" vertical="center" wrapText="1" indent="4"/>
    </xf>
    <xf numFmtId="49" fontId="78" fillId="0" borderId="1" xfId="13" applyNumberFormat="1" applyFont="1" applyFill="1" applyBorder="1" applyAlignment="1">
      <alignment horizontal="center" vertical="center" wrapText="1"/>
    </xf>
    <xf numFmtId="49" fontId="80" fillId="0" borderId="1" xfId="13" applyNumberFormat="1" applyFont="1" applyFill="1" applyBorder="1" applyAlignment="1">
      <alignment horizontal="left" vertical="center" wrapText="1" indent="1"/>
    </xf>
    <xf numFmtId="0" fontId="81" fillId="0" borderId="1" xfId="13" applyFont="1" applyFill="1" applyBorder="1" applyAlignment="1">
      <alignment horizontal="left" vertical="center" wrapText="1" indent="4"/>
    </xf>
    <xf numFmtId="49" fontId="78" fillId="0" borderId="1" xfId="13" applyNumberFormat="1" applyFont="1" applyFill="1" applyBorder="1" applyAlignment="1">
      <alignment horizontal="left" vertical="center" indent="1"/>
    </xf>
    <xf numFmtId="0" fontId="78" fillId="0" borderId="1" xfId="13" applyNumberFormat="1" applyFont="1" applyFill="1" applyBorder="1" applyAlignment="1">
      <alignment horizontal="center" vertical="center" wrapText="1"/>
    </xf>
    <xf numFmtId="0" fontId="78" fillId="0" borderId="1" xfId="13" applyNumberFormat="1" applyFont="1" applyFill="1" applyBorder="1" applyAlignment="1">
      <alignment horizontal="left" vertical="center" wrapText="1" indent="1"/>
    </xf>
    <xf numFmtId="0" fontId="82" fillId="0" borderId="1" xfId="13" applyFont="1" applyFill="1" applyBorder="1" applyAlignment="1">
      <alignment horizontal="left" vertical="center" wrapText="1" indent="1"/>
    </xf>
    <xf numFmtId="0" fontId="80" fillId="0" borderId="1" xfId="13" applyNumberFormat="1" applyFont="1" applyFill="1" applyBorder="1" applyAlignment="1">
      <alignment horizontal="left" vertical="center" wrapText="1" indent="1"/>
    </xf>
    <xf numFmtId="0" fontId="83" fillId="0" borderId="1" xfId="0" applyFont="1" applyFill="1" applyBorder="1" applyAlignment="1">
      <alignment wrapText="1"/>
    </xf>
    <xf numFmtId="0" fontId="84" fillId="13" borderId="1" xfId="0" applyFont="1" applyFill="1" applyBorder="1" applyAlignment="1">
      <alignment horizontal="center" vertical="center" wrapText="1"/>
    </xf>
    <xf numFmtId="9" fontId="84" fillId="13" borderId="35" xfId="0" applyNumberFormat="1" applyFont="1" applyFill="1" applyBorder="1" applyAlignment="1">
      <alignment horizontal="center" vertical="center" wrapText="1"/>
    </xf>
    <xf numFmtId="49" fontId="85" fillId="12" borderId="1" xfId="22" quotePrefix="1" applyNumberFormat="1" applyFont="1" applyFill="1" applyBorder="1" applyAlignment="1">
      <alignment horizontal="center" vertical="center" wrapText="1"/>
    </xf>
    <xf numFmtId="49" fontId="85" fillId="12" borderId="1" xfId="22" applyNumberFormat="1" applyFont="1" applyFill="1" applyBorder="1" applyAlignment="1">
      <alignment horizontal="center" vertical="center" wrapText="1"/>
    </xf>
    <xf numFmtId="49" fontId="85" fillId="12" borderId="33" xfId="22" applyNumberFormat="1" applyFont="1" applyFill="1" applyBorder="1" applyAlignment="1">
      <alignment horizontal="center" vertical="center" wrapText="1"/>
    </xf>
    <xf numFmtId="1" fontId="85" fillId="16" borderId="1" xfId="18" quotePrefix="1" applyNumberFormat="1" applyFont="1" applyFill="1" applyBorder="1" applyAlignment="1">
      <alignment horizontal="center" vertical="center" wrapText="1"/>
    </xf>
    <xf numFmtId="0" fontId="87" fillId="0" borderId="1" xfId="18" applyFont="1" applyFill="1" applyBorder="1" applyAlignment="1">
      <alignment vertical="center" wrapText="1"/>
    </xf>
    <xf numFmtId="1" fontId="85" fillId="16" borderId="1" xfId="18" quotePrefix="1" applyNumberFormat="1" applyFont="1" applyFill="1" applyBorder="1" applyAlignment="1">
      <alignment vertical="center" wrapText="1"/>
    </xf>
    <xf numFmtId="0" fontId="87" fillId="0" borderId="1" xfId="18" applyFont="1" applyFill="1" applyBorder="1" applyAlignment="1">
      <alignment horizontal="left" vertical="center" wrapText="1"/>
    </xf>
    <xf numFmtId="0" fontId="85" fillId="16" borderId="1" xfId="18" applyFont="1" applyFill="1" applyBorder="1" applyAlignment="1">
      <alignment horizontal="center" vertical="center" wrapText="1"/>
    </xf>
    <xf numFmtId="0" fontId="85" fillId="16" borderId="1" xfId="18" applyFont="1" applyFill="1" applyBorder="1" applyAlignment="1">
      <alignment vertical="center"/>
    </xf>
    <xf numFmtId="0" fontId="85" fillId="0" borderId="32" xfId="18" quotePrefix="1" applyFont="1" applyFill="1" applyBorder="1" applyAlignment="1">
      <alignment horizontal="center" vertical="center" wrapText="1"/>
    </xf>
    <xf numFmtId="9" fontId="85" fillId="12" borderId="1" xfId="20" applyNumberFormat="1" applyFont="1" applyFill="1" applyBorder="1" applyAlignment="1">
      <alignment horizontal="center" vertical="center" wrapText="1"/>
    </xf>
    <xf numFmtId="9" fontId="85" fillId="0" borderId="1" xfId="20" applyNumberFormat="1" applyFont="1" applyFill="1" applyBorder="1" applyAlignment="1">
      <alignment horizontal="left" vertical="center" wrapText="1"/>
    </xf>
    <xf numFmtId="16" fontId="83" fillId="0" borderId="0" xfId="0" quotePrefix="1" applyNumberFormat="1" applyFont="1" applyAlignment="1">
      <alignment horizontal="right"/>
    </xf>
    <xf numFmtId="0" fontId="83" fillId="0" borderId="0" xfId="0" quotePrefix="1" applyFont="1"/>
    <xf numFmtId="0" fontId="83" fillId="0" borderId="0" xfId="0" applyFont="1"/>
    <xf numFmtId="0" fontId="57" fillId="0" borderId="0" xfId="19" applyFont="1" applyBorder="1" applyAlignment="1">
      <alignment horizontal="center" vertical="center"/>
    </xf>
    <xf numFmtId="0" fontId="90" fillId="0" borderId="0" xfId="19" applyFont="1"/>
    <xf numFmtId="0" fontId="26" fillId="0" borderId="0" xfId="19" applyFont="1" applyAlignment="1">
      <alignment wrapText="1"/>
    </xf>
    <xf numFmtId="0" fontId="91" fillId="0" borderId="0" xfId="19" applyFont="1" applyBorder="1" applyAlignment="1">
      <alignment horizontal="left" vertical="top" wrapText="1"/>
    </xf>
    <xf numFmtId="0" fontId="91" fillId="0" borderId="0" xfId="19" applyFont="1" applyBorder="1" applyAlignment="1">
      <alignment horizontal="left" vertical="top"/>
    </xf>
    <xf numFmtId="0" fontId="90" fillId="0" borderId="0" xfId="19" applyFont="1" applyAlignment="1">
      <alignment horizontal="center" wrapText="1"/>
    </xf>
    <xf numFmtId="0" fontId="92" fillId="0" borderId="0" xfId="19" applyFont="1" applyBorder="1" applyAlignment="1">
      <alignment horizontal="left" vertical="top"/>
    </xf>
    <xf numFmtId="0" fontId="92" fillId="0" borderId="0" xfId="19" applyFont="1" applyBorder="1" applyAlignment="1">
      <alignment horizontal="centerContinuous" vertical="center"/>
    </xf>
    <xf numFmtId="0" fontId="92" fillId="0" borderId="0" xfId="19" applyFont="1" applyBorder="1" applyAlignment="1">
      <alignment horizontal="center" vertical="center"/>
    </xf>
    <xf numFmtId="0" fontId="93" fillId="0" borderId="0" xfId="19" applyFont="1" applyFill="1" applyAlignment="1">
      <alignment vertical="center"/>
    </xf>
    <xf numFmtId="0" fontId="91" fillId="0" borderId="0" xfId="19" applyFont="1" applyBorder="1" applyAlignment="1">
      <alignment horizontal="centerContinuous" vertical="center"/>
    </xf>
    <xf numFmtId="0" fontId="94" fillId="0" borderId="0" xfId="19" applyFont="1" applyBorder="1" applyAlignment="1">
      <alignment horizontal="center" vertical="center"/>
    </xf>
    <xf numFmtId="0" fontId="3" fillId="0" borderId="0" xfId="0" applyFont="1" applyFill="1" applyBorder="1"/>
    <xf numFmtId="0" fontId="92" fillId="0" borderId="0" xfId="19" applyFont="1" applyBorder="1" applyAlignment="1">
      <alignment horizontal="left" vertical="top" wrapText="1"/>
    </xf>
    <xf numFmtId="0" fontId="94" fillId="0" borderId="0" xfId="19" applyFont="1" applyBorder="1" applyAlignment="1">
      <alignment horizontal="left" vertical="center" wrapText="1"/>
    </xf>
    <xf numFmtId="0" fontId="85" fillId="0" borderId="45" xfId="19" applyFont="1" applyFill="1" applyBorder="1" applyAlignment="1">
      <alignment vertical="center"/>
    </xf>
    <xf numFmtId="0" fontId="85" fillId="12" borderId="74" xfId="19" applyFont="1" applyFill="1" applyBorder="1" applyAlignment="1">
      <alignment vertical="center" wrapText="1"/>
    </xf>
    <xf numFmtId="0" fontId="87" fillId="12" borderId="50" xfId="19" applyFont="1" applyFill="1" applyBorder="1" applyAlignment="1">
      <alignment horizontal="center" vertical="center" wrapText="1"/>
    </xf>
    <xf numFmtId="0" fontId="87" fillId="12" borderId="43" xfId="19" applyFont="1" applyFill="1" applyBorder="1" applyAlignment="1">
      <alignment vertical="center" wrapText="1"/>
    </xf>
    <xf numFmtId="0" fontId="87" fillId="12" borderId="12" xfId="19" applyFont="1" applyFill="1" applyBorder="1" applyAlignment="1">
      <alignment vertical="center" wrapText="1"/>
    </xf>
    <xf numFmtId="0" fontId="95" fillId="0" borderId="70" xfId="19" applyFont="1" applyFill="1" applyBorder="1" applyAlignment="1">
      <alignment vertical="center"/>
    </xf>
    <xf numFmtId="0" fontId="87" fillId="12" borderId="70" xfId="19" applyFont="1" applyFill="1" applyBorder="1" applyAlignment="1">
      <alignment horizontal="center" vertical="center" wrapText="1"/>
    </xf>
    <xf numFmtId="0" fontId="95" fillId="0" borderId="0" xfId="19" applyFont="1" applyFill="1" applyBorder="1" applyAlignment="1">
      <alignment vertical="center"/>
    </xf>
    <xf numFmtId="0" fontId="96" fillId="0" borderId="0" xfId="21" applyFont="1"/>
    <xf numFmtId="0" fontId="85" fillId="0" borderId="54" xfId="19" applyFont="1" applyFill="1" applyBorder="1" applyAlignment="1">
      <alignment vertical="center"/>
    </xf>
    <xf numFmtId="0" fontId="85" fillId="12" borderId="17" xfId="19" applyFont="1" applyFill="1" applyBorder="1" applyAlignment="1">
      <alignment vertical="center" wrapText="1"/>
    </xf>
    <xf numFmtId="0" fontId="87" fillId="12" borderId="2" xfId="19" applyFont="1" applyFill="1" applyBorder="1" applyAlignment="1">
      <alignment horizontal="center" vertical="center" wrapText="1"/>
    </xf>
    <xf numFmtId="0" fontId="87" fillId="12" borderId="1" xfId="19" applyFont="1" applyFill="1" applyBorder="1" applyAlignment="1">
      <alignment horizontal="center" vertical="center" wrapText="1"/>
    </xf>
    <xf numFmtId="0" fontId="87" fillId="12" borderId="16" xfId="19" applyFont="1" applyFill="1" applyBorder="1" applyAlignment="1">
      <alignment horizontal="center" vertical="center" wrapText="1"/>
    </xf>
    <xf numFmtId="0" fontId="85" fillId="12" borderId="19" xfId="19" applyFont="1" applyFill="1" applyBorder="1" applyAlignment="1">
      <alignment vertical="center" wrapText="1"/>
    </xf>
    <xf numFmtId="0" fontId="87" fillId="12" borderId="2" xfId="19" quotePrefix="1" applyFont="1" applyFill="1" applyBorder="1" applyAlignment="1">
      <alignment horizontal="center" vertical="center" wrapText="1"/>
    </xf>
    <xf numFmtId="0" fontId="87" fillId="12" borderId="1" xfId="19" quotePrefix="1" applyFont="1" applyFill="1" applyBorder="1" applyAlignment="1">
      <alignment horizontal="center" vertical="center" wrapText="1"/>
    </xf>
    <xf numFmtId="0" fontId="87" fillId="12" borderId="16" xfId="19" quotePrefix="1" applyFont="1" applyFill="1" applyBorder="1" applyAlignment="1">
      <alignment horizontal="center" vertical="center" wrapText="1"/>
    </xf>
    <xf numFmtId="0" fontId="87" fillId="12" borderId="41" xfId="19" applyFont="1" applyFill="1" applyBorder="1" applyAlignment="1">
      <alignment horizontal="center" vertical="center" wrapText="1"/>
    </xf>
    <xf numFmtId="0" fontId="97" fillId="0" borderId="0" xfId="19" applyFont="1" applyFill="1" applyBorder="1" applyAlignment="1">
      <alignment vertical="center"/>
    </xf>
    <xf numFmtId="0" fontId="85" fillId="0" borderId="73" xfId="19" quotePrefix="1" applyFont="1" applyBorder="1" applyAlignment="1">
      <alignment wrapText="1"/>
    </xf>
    <xf numFmtId="0" fontId="87" fillId="12" borderId="1" xfId="19" applyFont="1" applyFill="1" applyBorder="1" applyAlignment="1">
      <alignment horizontal="left" vertical="center" wrapText="1"/>
    </xf>
    <xf numFmtId="0" fontId="98" fillId="9" borderId="1" xfId="19" applyFont="1" applyFill="1" applyBorder="1" applyAlignment="1">
      <alignment wrapText="1"/>
    </xf>
    <xf numFmtId="0" fontId="99" fillId="7" borderId="1" xfId="19" applyFont="1" applyFill="1" applyBorder="1" applyAlignment="1">
      <alignment horizontal="centerContinuous" vertical="center"/>
    </xf>
    <xf numFmtId="0" fontId="100" fillId="9" borderId="1" xfId="19" applyFont="1" applyFill="1" applyBorder="1" applyAlignment="1">
      <alignment vertical="center" wrapText="1"/>
    </xf>
    <xf numFmtId="0" fontId="90" fillId="0" borderId="0" xfId="19" applyFont="1" applyBorder="1" applyAlignment="1">
      <alignment wrapText="1"/>
    </xf>
    <xf numFmtId="0" fontId="90" fillId="0" borderId="0" xfId="21" applyFont="1"/>
    <xf numFmtId="0" fontId="85" fillId="0" borderId="54" xfId="19" quotePrefix="1" applyFont="1" applyBorder="1" applyAlignment="1">
      <alignment wrapText="1"/>
    </xf>
    <xf numFmtId="0" fontId="85" fillId="12" borderId="1" xfId="19" applyFont="1" applyFill="1" applyBorder="1" applyAlignment="1">
      <alignment horizontal="left" vertical="center" wrapText="1"/>
    </xf>
    <xf numFmtId="0" fontId="101" fillId="12" borderId="17" xfId="19" applyFont="1" applyFill="1" applyBorder="1" applyAlignment="1">
      <alignment horizontal="left" vertical="center" wrapText="1"/>
    </xf>
    <xf numFmtId="0" fontId="98" fillId="9" borderId="1" xfId="19" applyFont="1" applyFill="1" applyBorder="1" applyAlignment="1">
      <alignment horizontal="left" vertical="center" wrapText="1"/>
    </xf>
    <xf numFmtId="0" fontId="90" fillId="9" borderId="1" xfId="19" applyFont="1" applyFill="1" applyBorder="1" applyAlignment="1">
      <alignment vertical="center" wrapText="1"/>
    </xf>
    <xf numFmtId="172" fontId="90" fillId="0" borderId="0" xfId="19" applyNumberFormat="1" applyFont="1" applyBorder="1" applyAlignment="1">
      <alignment wrapText="1"/>
    </xf>
    <xf numFmtId="0" fontId="98" fillId="13" borderId="1" xfId="19" applyFont="1" applyFill="1" applyBorder="1" applyAlignment="1">
      <alignment horizontal="left" vertical="center" wrapText="1"/>
    </xf>
    <xf numFmtId="0" fontId="90" fillId="13" borderId="1" xfId="19" applyFont="1" applyFill="1" applyBorder="1" applyAlignment="1">
      <alignment vertical="center" wrapText="1"/>
    </xf>
    <xf numFmtId="0" fontId="90" fillId="9" borderId="1" xfId="19" applyFont="1" applyFill="1" applyBorder="1" applyAlignment="1">
      <alignment wrapText="1"/>
    </xf>
    <xf numFmtId="0" fontId="98" fillId="13" borderId="1" xfId="19" applyFont="1" applyFill="1" applyBorder="1" applyAlignment="1">
      <alignment horizontal="center" vertical="center" wrapText="1"/>
    </xf>
    <xf numFmtId="0" fontId="98" fillId="9" borderId="1" xfId="19" applyFont="1" applyFill="1" applyBorder="1" applyAlignment="1">
      <alignment horizontal="center" vertical="center" wrapText="1"/>
    </xf>
    <xf numFmtId="0" fontId="98" fillId="13" borderId="1" xfId="19" applyFont="1" applyFill="1" applyBorder="1" applyAlignment="1">
      <alignment wrapText="1"/>
    </xf>
    <xf numFmtId="0" fontId="98" fillId="12" borderId="1" xfId="19" applyFont="1" applyFill="1" applyBorder="1" applyAlignment="1">
      <alignment horizontal="left" vertical="center" wrapText="1"/>
    </xf>
    <xf numFmtId="0" fontId="90" fillId="0" borderId="0" xfId="19" applyFont="1" applyFill="1" applyAlignment="1">
      <alignment wrapText="1"/>
    </xf>
    <xf numFmtId="0" fontId="102" fillId="0" borderId="0" xfId="19" applyFont="1" applyFill="1" applyBorder="1" applyAlignment="1">
      <alignment horizontal="left" vertical="center" wrapText="1"/>
    </xf>
    <xf numFmtId="0" fontId="90" fillId="0" borderId="0" xfId="19" applyFont="1" applyFill="1" applyBorder="1" applyAlignment="1">
      <alignment wrapText="1"/>
    </xf>
    <xf numFmtId="0" fontId="3" fillId="3" borderId="23" xfId="0" applyFont="1" applyFill="1" applyBorder="1"/>
    <xf numFmtId="0" fontId="90" fillId="0" borderId="0" xfId="19" applyFont="1" applyAlignment="1">
      <alignment wrapText="1"/>
    </xf>
    <xf numFmtId="0" fontId="103" fillId="0" borderId="0" xfId="19" applyFont="1" applyAlignment="1">
      <alignment horizontal="center"/>
    </xf>
    <xf numFmtId="0" fontId="9" fillId="0" borderId="0" xfId="0" applyFont="1" applyAlignment="1">
      <alignment horizontal="center"/>
    </xf>
    <xf numFmtId="0" fontId="104" fillId="0" borderId="0" xfId="19" applyFont="1" applyBorder="1" applyAlignment="1">
      <alignment horizontal="center" vertical="center"/>
    </xf>
    <xf numFmtId="0" fontId="98" fillId="0" borderId="45" xfId="19" applyFont="1" applyFill="1" applyBorder="1" applyAlignment="1">
      <alignment vertical="center"/>
    </xf>
    <xf numFmtId="0" fontId="98" fillId="12" borderId="74" xfId="19" applyFont="1" applyFill="1" applyBorder="1" applyAlignment="1">
      <alignment vertical="center" wrapText="1"/>
    </xf>
    <xf numFmtId="0" fontId="87" fillId="12" borderId="70" xfId="19" applyFont="1" applyFill="1" applyBorder="1" applyAlignment="1">
      <alignment vertical="center" wrapText="1"/>
    </xf>
    <xf numFmtId="0" fontId="98" fillId="0" borderId="54" xfId="19" applyFont="1" applyFill="1" applyBorder="1" applyAlignment="1">
      <alignment vertical="center"/>
    </xf>
    <xf numFmtId="0" fontId="98" fillId="12" borderId="17" xfId="19" applyFont="1" applyFill="1" applyBorder="1" applyAlignment="1">
      <alignment vertical="center" wrapText="1"/>
    </xf>
    <xf numFmtId="0" fontId="98" fillId="12" borderId="19" xfId="19" applyFont="1" applyFill="1" applyBorder="1" applyAlignment="1">
      <alignment vertical="center" wrapText="1"/>
    </xf>
    <xf numFmtId="0" fontId="99" fillId="16" borderId="1" xfId="19" applyFont="1" applyFill="1" applyBorder="1" applyAlignment="1">
      <alignment horizontal="centerContinuous" vertical="center"/>
    </xf>
    <xf numFmtId="0" fontId="52" fillId="13" borderId="1" xfId="19" applyFont="1" applyFill="1" applyBorder="1" applyAlignment="1">
      <alignment horizontal="center" vertical="center" wrapText="1"/>
    </xf>
    <xf numFmtId="0" fontId="105" fillId="13" borderId="1" xfId="32" applyFont="1" applyFill="1" applyBorder="1" applyAlignment="1">
      <alignment vertical="center" wrapText="1"/>
    </xf>
    <xf numFmtId="0" fontId="83" fillId="13" borderId="1" xfId="0" applyFont="1" applyFill="1" applyBorder="1"/>
    <xf numFmtId="0" fontId="83" fillId="9" borderId="1" xfId="0" applyFont="1" applyFill="1" applyBorder="1"/>
    <xf numFmtId="0" fontId="90" fillId="0" borderId="0" xfId="19" applyFont="1" applyAlignment="1"/>
    <xf numFmtId="0" fontId="11" fillId="0" borderId="0" xfId="0" applyFont="1" applyAlignment="1"/>
    <xf numFmtId="0" fontId="83" fillId="0" borderId="0" xfId="0" applyFont="1" applyAlignment="1"/>
    <xf numFmtId="0" fontId="3" fillId="3" borderId="1" xfId="0" applyFont="1" applyFill="1" applyBorder="1" applyAlignment="1"/>
    <xf numFmtId="0" fontId="0" fillId="0" borderId="0" xfId="0" applyAlignment="1"/>
    <xf numFmtId="0" fontId="108" fillId="0" borderId="0" xfId="33" applyFont="1"/>
    <xf numFmtId="0" fontId="109" fillId="21" borderId="68" xfId="1" applyFont="1" applyFill="1" applyBorder="1" applyAlignment="1">
      <alignment vertical="center"/>
    </xf>
    <xf numFmtId="0" fontId="109" fillId="21" borderId="6" xfId="1" applyFont="1" applyFill="1" applyBorder="1" applyAlignment="1">
      <alignment vertical="center"/>
    </xf>
    <xf numFmtId="0" fontId="109" fillId="21" borderId="5" xfId="1" applyFont="1" applyFill="1" applyBorder="1" applyAlignment="1">
      <alignment horizontal="center" vertical="center"/>
    </xf>
    <xf numFmtId="0" fontId="109" fillId="21" borderId="12" xfId="1" applyFont="1" applyFill="1" applyBorder="1" applyAlignment="1">
      <alignment horizontal="center" vertical="center" wrapText="1"/>
    </xf>
    <xf numFmtId="0" fontId="109" fillId="21" borderId="5" xfId="1" applyFont="1" applyFill="1" applyBorder="1" applyAlignment="1">
      <alignment horizontal="center" vertical="center" wrapText="1"/>
    </xf>
    <xf numFmtId="0" fontId="108" fillId="0" borderId="5" xfId="33" applyFont="1" applyBorder="1" applyAlignment="1">
      <alignment horizontal="center"/>
    </xf>
    <xf numFmtId="0" fontId="111" fillId="0" borderId="5" xfId="34" applyFont="1" applyBorder="1"/>
    <xf numFmtId="0" fontId="34" fillId="0" borderId="5" xfId="33" applyFont="1" applyBorder="1" applyAlignment="1">
      <alignment horizontal="center" vertical="center"/>
    </xf>
    <xf numFmtId="0" fontId="108" fillId="0" borderId="8" xfId="33" applyFont="1" applyBorder="1" applyAlignment="1">
      <alignment horizontal="center"/>
    </xf>
    <xf numFmtId="0" fontId="111" fillId="0" borderId="8" xfId="34" applyFont="1" applyBorder="1"/>
    <xf numFmtId="0" fontId="34" fillId="0" borderId="8" xfId="33" applyFont="1" applyBorder="1"/>
    <xf numFmtId="0" fontId="34" fillId="0" borderId="8" xfId="33" applyFont="1" applyBorder="1" applyAlignment="1">
      <alignment horizontal="center" vertical="center"/>
    </xf>
    <xf numFmtId="0" fontId="111" fillId="0" borderId="8" xfId="34" applyFont="1" applyBorder="1" applyAlignment="1">
      <alignment horizontal="left"/>
    </xf>
    <xf numFmtId="0" fontId="108" fillId="0" borderId="8" xfId="33" applyFont="1" applyBorder="1" applyAlignment="1">
      <alignment horizontal="center" vertical="center"/>
    </xf>
    <xf numFmtId="0" fontId="108" fillId="0" borderId="10" xfId="33" applyFont="1" applyBorder="1" applyAlignment="1">
      <alignment horizontal="center"/>
    </xf>
    <xf numFmtId="0" fontId="111" fillId="0" borderId="10" xfId="34" applyFont="1" applyBorder="1"/>
    <xf numFmtId="0" fontId="34" fillId="0" borderId="10" xfId="33" applyFont="1" applyBorder="1"/>
    <xf numFmtId="0" fontId="34" fillId="0" borderId="10" xfId="33" applyFont="1" applyBorder="1" applyAlignment="1">
      <alignment horizontal="center" vertical="center"/>
    </xf>
    <xf numFmtId="0" fontId="108" fillId="0" borderId="0" xfId="33" applyFont="1" applyBorder="1" applyAlignment="1">
      <alignment horizontal="center"/>
    </xf>
    <xf numFmtId="0" fontId="111" fillId="0" borderId="5" xfId="34" quotePrefix="1" applyFont="1" applyBorder="1" applyAlignment="1" applyProtection="1">
      <alignment horizontal="left" vertical="center"/>
    </xf>
    <xf numFmtId="2" fontId="112" fillId="0" borderId="5" xfId="35" applyNumberFormat="1" applyFont="1" applyFill="1" applyBorder="1"/>
    <xf numFmtId="0" fontId="111" fillId="0" borderId="8" xfId="34" quotePrefix="1" applyFont="1" applyBorder="1" applyAlignment="1" applyProtection="1">
      <alignment horizontal="left" vertical="center"/>
    </xf>
    <xf numFmtId="2" fontId="112" fillId="0" borderId="8" xfId="35" applyNumberFormat="1" applyFont="1" applyFill="1" applyBorder="1"/>
    <xf numFmtId="0" fontId="111" fillId="0" borderId="10" xfId="34" quotePrefix="1" applyFont="1" applyBorder="1" applyAlignment="1" applyProtection="1">
      <alignment horizontal="left" vertical="center"/>
    </xf>
    <xf numFmtId="2" fontId="112" fillId="0" borderId="10" xfId="35" applyNumberFormat="1" applyFont="1" applyFill="1" applyBorder="1"/>
    <xf numFmtId="0" fontId="112" fillId="0" borderId="5" xfId="33" applyFont="1" applyBorder="1" applyAlignment="1">
      <alignment horizontal="center" vertical="center"/>
    </xf>
    <xf numFmtId="0" fontId="111" fillId="0" borderId="5" xfId="34" applyFont="1" applyBorder="1" applyAlignment="1" applyProtection="1">
      <alignment horizontal="left" vertical="top"/>
    </xf>
    <xf numFmtId="0" fontId="112" fillId="0" borderId="5" xfId="33" applyFont="1" applyBorder="1"/>
    <xf numFmtId="0" fontId="108" fillId="0" borderId="68" xfId="1" applyFont="1" applyBorder="1" applyAlignment="1">
      <alignment horizontal="center"/>
    </xf>
    <xf numFmtId="0" fontId="112" fillId="0" borderId="8" xfId="33" applyFont="1" applyBorder="1" applyAlignment="1">
      <alignment horizontal="center" vertical="center"/>
    </xf>
    <xf numFmtId="0" fontId="111" fillId="0" borderId="8" xfId="34" applyFont="1" applyBorder="1" applyAlignment="1" applyProtection="1">
      <alignment horizontal="left" vertical="top"/>
    </xf>
    <xf numFmtId="0" fontId="112" fillId="0" borderId="8" xfId="33" applyFont="1" applyBorder="1"/>
    <xf numFmtId="0" fontId="108" fillId="0" borderId="7" xfId="1" applyFont="1" applyBorder="1" applyAlignment="1">
      <alignment horizontal="center"/>
    </xf>
    <xf numFmtId="0" fontId="108" fillId="0" borderId="8" xfId="1" applyFont="1" applyBorder="1" applyAlignment="1">
      <alignment horizontal="center"/>
    </xf>
    <xf numFmtId="0" fontId="112" fillId="0" borderId="10" xfId="33" applyFont="1" applyBorder="1" applyAlignment="1">
      <alignment horizontal="center" vertical="center"/>
    </xf>
    <xf numFmtId="0" fontId="111" fillId="0" borderId="10" xfId="34" applyFont="1" applyBorder="1" applyAlignment="1" applyProtection="1">
      <alignment horizontal="left" vertical="top"/>
    </xf>
    <xf numFmtId="0" fontId="112" fillId="0" borderId="10" xfId="33" applyFont="1" applyBorder="1"/>
    <xf numFmtId="0" fontId="108" fillId="0" borderId="66" xfId="1" applyFont="1" applyBorder="1" applyAlignment="1">
      <alignment horizontal="center"/>
    </xf>
    <xf numFmtId="0" fontId="108" fillId="0" borderId="5" xfId="33" applyFont="1" applyBorder="1" applyAlignment="1">
      <alignment horizontal="center" vertical="center"/>
    </xf>
    <xf numFmtId="0" fontId="111" fillId="0" borderId="5" xfId="36" applyFont="1" applyBorder="1" applyAlignment="1" applyProtection="1">
      <alignment horizontal="left"/>
    </xf>
    <xf numFmtId="0" fontId="108" fillId="0" borderId="5" xfId="33" applyFont="1" applyBorder="1"/>
    <xf numFmtId="0" fontId="111" fillId="0" borderId="8" xfId="36" applyFont="1" applyFill="1" applyBorder="1" applyAlignment="1" applyProtection="1">
      <alignment horizontal="left"/>
    </xf>
    <xf numFmtId="0" fontId="108" fillId="0" borderId="8" xfId="33" applyFont="1" applyBorder="1"/>
    <xf numFmtId="0" fontId="111" fillId="0" borderId="8" xfId="36" applyFont="1" applyBorder="1" applyAlignment="1" applyProtection="1">
      <alignment horizontal="left"/>
    </xf>
    <xf numFmtId="0" fontId="108" fillId="0" borderId="8" xfId="33" applyFont="1" applyFill="1" applyBorder="1"/>
    <xf numFmtId="0" fontId="108" fillId="0" borderId="8" xfId="33" applyFont="1" applyFill="1" applyBorder="1" applyAlignment="1">
      <alignment wrapText="1"/>
    </xf>
    <xf numFmtId="0" fontId="108" fillId="0" borderId="10" xfId="33" applyFont="1" applyBorder="1" applyAlignment="1">
      <alignment horizontal="center" vertical="center"/>
    </xf>
    <xf numFmtId="0" fontId="111" fillId="0" borderId="10" xfId="36" applyFont="1" applyBorder="1" applyAlignment="1" applyProtection="1">
      <alignment horizontal="left"/>
    </xf>
    <xf numFmtId="0" fontId="112" fillId="0" borderId="5" xfId="37" applyFont="1" applyFill="1" applyBorder="1" applyAlignment="1">
      <alignment horizontal="center" vertical="center"/>
    </xf>
    <xf numFmtId="0" fontId="8" fillId="0" borderId="5" xfId="36" applyFill="1" applyBorder="1" applyAlignment="1" applyProtection="1">
      <alignment horizontal="left" vertical="center"/>
    </xf>
    <xf numFmtId="0" fontId="113" fillId="0" borderId="5" xfId="37" applyFont="1" applyFill="1" applyBorder="1" applyAlignment="1">
      <alignment horizontal="left" vertical="center"/>
    </xf>
    <xf numFmtId="0" fontId="112" fillId="0" borderId="8" xfId="37" applyFont="1" applyFill="1" applyBorder="1" applyAlignment="1">
      <alignment horizontal="center" vertical="center"/>
    </xf>
    <xf numFmtId="0" fontId="111" fillId="0" borderId="8" xfId="38" applyFont="1" applyFill="1" applyBorder="1" applyAlignment="1">
      <alignment horizontal="left" vertical="center"/>
    </xf>
    <xf numFmtId="0" fontId="112" fillId="0" borderId="8" xfId="37" applyFont="1" applyFill="1" applyBorder="1" applyAlignment="1">
      <alignment horizontal="left" vertical="center"/>
    </xf>
    <xf numFmtId="0" fontId="113" fillId="0" borderId="8" xfId="37" applyFont="1" applyFill="1" applyBorder="1" applyAlignment="1">
      <alignment horizontal="left" vertical="center"/>
    </xf>
    <xf numFmtId="0" fontId="111" fillId="0" borderId="5" xfId="34" applyFont="1" applyBorder="1" applyAlignment="1">
      <alignment horizontal="left"/>
    </xf>
    <xf numFmtId="0" fontId="111" fillId="0" borderId="51" xfId="34" applyFont="1" applyBorder="1"/>
    <xf numFmtId="0" fontId="34" fillId="0" borderId="51" xfId="33" applyFont="1" applyBorder="1"/>
    <xf numFmtId="0" fontId="108" fillId="0" borderId="27" xfId="33" applyFont="1" applyBorder="1" applyAlignment="1">
      <alignment horizontal="center"/>
    </xf>
    <xf numFmtId="0" fontId="34" fillId="0" borderId="51" xfId="33" applyFont="1" applyBorder="1" applyAlignment="1">
      <alignment horizontal="center" vertical="center"/>
    </xf>
    <xf numFmtId="0" fontId="108" fillId="0" borderId="7" xfId="33" applyFont="1" applyBorder="1" applyAlignment="1">
      <alignment horizontal="center"/>
    </xf>
    <xf numFmtId="0" fontId="108" fillId="0" borderId="0" xfId="33" applyFont="1" applyAlignment="1">
      <alignment horizontal="left"/>
    </xf>
    <xf numFmtId="0" fontId="34" fillId="0" borderId="0" xfId="33" applyFont="1" applyAlignment="1">
      <alignment horizontal="center" vertical="center"/>
    </xf>
    <xf numFmtId="0" fontId="108" fillId="0" borderId="0" xfId="33" applyFont="1" applyAlignment="1">
      <alignment horizontal="center"/>
    </xf>
    <xf numFmtId="0" fontId="34" fillId="0" borderId="68" xfId="33" applyFont="1" applyBorder="1"/>
    <xf numFmtId="0" fontId="34" fillId="0" borderId="7" xfId="33" applyFont="1" applyBorder="1"/>
    <xf numFmtId="0" fontId="34" fillId="0" borderId="66" xfId="33" applyFont="1" applyBorder="1"/>
    <xf numFmtId="0" fontId="34" fillId="0" borderId="6" xfId="33" applyFont="1" applyBorder="1" applyAlignment="1">
      <alignment horizontal="center" vertical="center"/>
    </xf>
    <xf numFmtId="0" fontId="34" fillId="0" borderId="9" xfId="33" applyFont="1" applyBorder="1" applyAlignment="1">
      <alignment horizontal="center" vertical="center"/>
    </xf>
    <xf numFmtId="0" fontId="5" fillId="0" borderId="0" xfId="0" applyFont="1" applyAlignment="1">
      <alignment horizontal="left"/>
    </xf>
    <xf numFmtId="2" fontId="114" fillId="0" borderId="0" xfId="35" applyNumberFormat="1" applyFont="1" applyFill="1"/>
    <xf numFmtId="0" fontId="117" fillId="22" borderId="13" xfId="0" applyFont="1" applyFill="1" applyBorder="1" applyAlignment="1">
      <alignment horizontal="center" vertical="center" wrapText="1"/>
    </xf>
    <xf numFmtId="0" fontId="118" fillId="22" borderId="10" xfId="0" applyFont="1" applyFill="1" applyBorder="1" applyAlignment="1">
      <alignment horizontal="center" vertical="center" wrapText="1"/>
    </xf>
    <xf numFmtId="0" fontId="117" fillId="22" borderId="11" xfId="0" applyFont="1" applyFill="1" applyBorder="1" applyAlignment="1">
      <alignment horizontal="center" vertical="center" wrapText="1"/>
    </xf>
    <xf numFmtId="0" fontId="115" fillId="0" borderId="10" xfId="0" applyFont="1" applyFill="1" applyBorder="1" applyAlignment="1">
      <alignment horizontal="center" vertical="center"/>
    </xf>
    <xf numFmtId="0" fontId="115" fillId="0" borderId="13" xfId="0" applyFont="1" applyFill="1" applyBorder="1" applyAlignment="1">
      <alignment horizontal="left" vertical="center" wrapText="1" indent="1"/>
    </xf>
    <xf numFmtId="0" fontId="3" fillId="13" borderId="21" xfId="0" applyFont="1" applyFill="1" applyBorder="1" applyAlignment="1">
      <alignment horizontal="center"/>
    </xf>
    <xf numFmtId="0" fontId="3" fillId="13" borderId="63" xfId="0" applyFont="1" applyFill="1" applyBorder="1" applyAlignment="1">
      <alignment horizontal="center"/>
    </xf>
    <xf numFmtId="0" fontId="118" fillId="9" borderId="11" xfId="0" applyFont="1" applyFill="1" applyBorder="1" applyAlignment="1">
      <alignment vertical="center" wrapText="1"/>
    </xf>
    <xf numFmtId="0" fontId="0" fillId="9" borderId="66" xfId="0" applyFill="1" applyBorder="1" applyAlignment="1">
      <alignment vertical="center" wrapText="1"/>
    </xf>
    <xf numFmtId="0" fontId="116" fillId="9" borderId="51" xfId="0" applyFont="1" applyFill="1" applyBorder="1" applyAlignment="1">
      <alignment vertical="center" wrapText="1"/>
    </xf>
    <xf numFmtId="0" fontId="116" fillId="15" borderId="11" xfId="0" applyFont="1" applyFill="1" applyBorder="1" applyAlignment="1">
      <alignment vertical="center" wrapText="1"/>
    </xf>
    <xf numFmtId="49" fontId="117" fillId="0" borderId="51" xfId="0" applyNumberFormat="1" applyFont="1" applyFill="1" applyBorder="1" applyAlignment="1">
      <alignment horizontal="center" vertical="center"/>
    </xf>
    <xf numFmtId="0" fontId="117" fillId="0" borderId="51" xfId="0" applyFont="1" applyFill="1" applyBorder="1" applyAlignment="1">
      <alignment horizontal="left" vertical="center" wrapText="1" indent="3"/>
    </xf>
    <xf numFmtId="0" fontId="115" fillId="0" borderId="0" xfId="0" applyFont="1" applyFill="1" applyBorder="1" applyAlignment="1">
      <alignment horizontal="left" vertical="center" wrapText="1" indent="1"/>
    </xf>
    <xf numFmtId="0" fontId="116" fillId="15" borderId="66" xfId="0" applyFont="1" applyFill="1" applyBorder="1" applyAlignment="1">
      <alignment vertical="center" wrapText="1"/>
    </xf>
    <xf numFmtId="0" fontId="116" fillId="15" borderId="51" xfId="0" applyFont="1" applyFill="1" applyBorder="1" applyAlignment="1">
      <alignment vertical="center" wrapText="1"/>
    </xf>
    <xf numFmtId="0" fontId="0" fillId="0" borderId="0" xfId="0" applyAlignment="1">
      <alignment vertical="center" wrapText="1"/>
    </xf>
    <xf numFmtId="49" fontId="117" fillId="0" borderId="68" xfId="0" applyNumberFormat="1" applyFont="1" applyFill="1" applyBorder="1" applyAlignment="1">
      <alignment horizontal="center" vertical="center"/>
    </xf>
    <xf numFmtId="0" fontId="116" fillId="9" borderId="12" xfId="0" applyFont="1" applyFill="1" applyBorder="1" applyAlignment="1">
      <alignment vertical="center" wrapText="1"/>
    </xf>
    <xf numFmtId="0" fontId="116" fillId="9" borderId="5" xfId="0" applyFont="1" applyFill="1" applyBorder="1" applyAlignment="1">
      <alignment vertical="center" wrapText="1"/>
    </xf>
    <xf numFmtId="0" fontId="116" fillId="15" borderId="6" xfId="0" applyFont="1" applyFill="1" applyBorder="1" applyAlignment="1">
      <alignment vertical="center" wrapText="1"/>
    </xf>
    <xf numFmtId="0" fontId="0" fillId="0" borderId="7" xfId="0" applyBorder="1" applyAlignment="1">
      <alignment vertical="center" wrapText="1"/>
    </xf>
    <xf numFmtId="2" fontId="117" fillId="0" borderId="5" xfId="0" quotePrefix="1" applyNumberFormat="1" applyFont="1" applyFill="1" applyBorder="1" applyAlignment="1">
      <alignment horizontal="center" vertical="center"/>
    </xf>
    <xf numFmtId="0" fontId="117" fillId="0" borderId="0" xfId="0" applyFont="1" applyFill="1" applyAlignment="1">
      <alignment horizontal="left" vertical="center" wrapText="1" indent="3"/>
    </xf>
    <xf numFmtId="0" fontId="116" fillId="9" borderId="68" xfId="0" applyFont="1" applyFill="1" applyBorder="1" applyAlignment="1">
      <alignment vertical="center" wrapText="1"/>
    </xf>
    <xf numFmtId="2" fontId="115" fillId="0" borderId="5" xfId="0" quotePrefix="1" applyNumberFormat="1" applyFont="1" applyFill="1" applyBorder="1" applyAlignment="1">
      <alignment horizontal="center" vertical="center"/>
    </xf>
    <xf numFmtId="0" fontId="115" fillId="0" borderId="51" xfId="0" applyFont="1" applyFill="1" applyBorder="1" applyAlignment="1">
      <alignment horizontal="left" vertical="center" wrapText="1" indent="1"/>
    </xf>
    <xf numFmtId="0" fontId="116" fillId="15" borderId="68" xfId="0" applyFont="1" applyFill="1" applyBorder="1" applyAlignment="1">
      <alignment vertical="center" wrapText="1"/>
    </xf>
    <xf numFmtId="0" fontId="116" fillId="15" borderId="5" xfId="0" applyFont="1" applyFill="1" applyBorder="1" applyAlignment="1">
      <alignment vertical="center" wrapText="1"/>
    </xf>
    <xf numFmtId="2" fontId="117" fillId="0" borderId="51" xfId="0" quotePrefix="1" applyNumberFormat="1" applyFont="1" applyFill="1" applyBorder="1" applyAlignment="1">
      <alignment horizontal="center" vertical="center"/>
    </xf>
    <xf numFmtId="0" fontId="116" fillId="15" borderId="26" xfId="0" applyFont="1" applyFill="1" applyBorder="1" applyAlignment="1">
      <alignment vertical="center" wrapText="1"/>
    </xf>
    <xf numFmtId="2" fontId="117" fillId="0" borderId="10" xfId="0" quotePrefix="1" applyNumberFormat="1" applyFont="1" applyFill="1" applyBorder="1" applyAlignment="1">
      <alignment horizontal="center" vertical="center"/>
    </xf>
    <xf numFmtId="0" fontId="117" fillId="0" borderId="13" xfId="0" applyFont="1" applyFill="1" applyBorder="1" applyAlignment="1">
      <alignment horizontal="left" vertical="center" wrapText="1" indent="6"/>
    </xf>
    <xf numFmtId="0" fontId="116" fillId="9" borderId="66" xfId="0" applyFont="1" applyFill="1" applyBorder="1" applyAlignment="1">
      <alignment vertical="center" wrapText="1"/>
    </xf>
    <xf numFmtId="0" fontId="117" fillId="0" borderId="28" xfId="0" applyFont="1" applyFill="1" applyBorder="1" applyAlignment="1">
      <alignment horizontal="left" vertical="center" wrapText="1" indent="3"/>
    </xf>
    <xf numFmtId="0" fontId="116" fillId="15" borderId="28" xfId="0" applyFont="1" applyFill="1" applyBorder="1" applyAlignment="1">
      <alignment vertical="center" wrapText="1"/>
    </xf>
    <xf numFmtId="0" fontId="116" fillId="9" borderId="10" xfId="0" applyFont="1" applyFill="1" applyBorder="1" applyAlignment="1">
      <alignment vertical="center" wrapText="1"/>
    </xf>
    <xf numFmtId="0" fontId="117" fillId="0" borderId="13" xfId="0" applyFont="1" applyFill="1" applyBorder="1" applyAlignment="1">
      <alignment horizontal="left" vertical="center" wrapText="1" indent="3"/>
    </xf>
    <xf numFmtId="0" fontId="115" fillId="0" borderId="0" xfId="0" applyFont="1" applyFill="1" applyAlignment="1">
      <alignment horizontal="left" vertical="center" wrapText="1" indent="1"/>
    </xf>
    <xf numFmtId="0" fontId="116" fillId="13" borderId="68" xfId="0" applyFont="1" applyFill="1" applyBorder="1" applyAlignment="1">
      <alignment vertical="center" wrapText="1"/>
    </xf>
    <xf numFmtId="0" fontId="116" fillId="13" borderId="5" xfId="0" applyFont="1" applyFill="1" applyBorder="1" applyAlignment="1">
      <alignment vertical="center" wrapText="1"/>
    </xf>
    <xf numFmtId="0" fontId="117" fillId="0" borderId="27" xfId="0" applyFont="1" applyFill="1" applyBorder="1" applyAlignment="1">
      <alignment horizontal="left" vertical="center" wrapText="1" indent="3"/>
    </xf>
    <xf numFmtId="0" fontId="116" fillId="13" borderId="26" xfId="0" applyFont="1" applyFill="1" applyBorder="1" applyAlignment="1">
      <alignment vertical="center" wrapText="1"/>
    </xf>
    <xf numFmtId="0" fontId="116" fillId="13" borderId="51" xfId="0" applyFont="1" applyFill="1" applyBorder="1" applyAlignment="1">
      <alignment vertical="center" wrapText="1"/>
    </xf>
    <xf numFmtId="2" fontId="115" fillId="0" borderId="8" xfId="0" quotePrefix="1" applyNumberFormat="1" applyFont="1" applyFill="1" applyBorder="1" applyAlignment="1">
      <alignment horizontal="center" vertical="center"/>
    </xf>
    <xf numFmtId="0" fontId="116" fillId="13" borderId="7" xfId="0" applyFont="1" applyFill="1" applyBorder="1" applyAlignment="1">
      <alignment vertical="center" wrapText="1"/>
    </xf>
    <xf numFmtId="0" fontId="116" fillId="13" borderId="8" xfId="0" applyFont="1" applyFill="1" applyBorder="1" applyAlignment="1">
      <alignment vertical="center" wrapText="1"/>
    </xf>
    <xf numFmtId="0" fontId="116" fillId="15" borderId="9" xfId="0" applyFont="1" applyFill="1" applyBorder="1" applyAlignment="1">
      <alignment vertical="center" wrapText="1"/>
    </xf>
    <xf numFmtId="0" fontId="119" fillId="0" borderId="51" xfId="0" applyFont="1" applyFill="1" applyBorder="1" applyAlignment="1">
      <alignment horizontal="left" vertical="center" wrapText="1" indent="1"/>
    </xf>
    <xf numFmtId="0" fontId="116" fillId="9" borderId="6" xfId="0" applyFont="1" applyFill="1" applyBorder="1" applyAlignment="1">
      <alignment vertical="center" wrapText="1"/>
    </xf>
    <xf numFmtId="2" fontId="117" fillId="0" borderId="5" xfId="0" quotePrefix="1" applyNumberFormat="1" applyFont="1" applyFill="1" applyBorder="1" applyAlignment="1">
      <alignment horizontal="center" vertical="center" wrapText="1"/>
    </xf>
    <xf numFmtId="0" fontId="117" fillId="0" borderId="51" xfId="0" applyFont="1" applyFill="1" applyBorder="1" applyAlignment="1">
      <alignment horizontal="left" vertical="center" wrapText="1" indent="1"/>
    </xf>
    <xf numFmtId="0" fontId="118" fillId="13" borderId="68" xfId="0" applyFont="1" applyFill="1" applyBorder="1" applyAlignment="1">
      <alignment horizontal="left" vertical="center" wrapText="1" indent="1"/>
    </xf>
    <xf numFmtId="0" fontId="118" fillId="13" borderId="5" xfId="0" applyFont="1" applyFill="1" applyBorder="1" applyAlignment="1">
      <alignment horizontal="left" vertical="center" wrapText="1" indent="1"/>
    </xf>
    <xf numFmtId="0" fontId="117" fillId="0" borderId="27" xfId="0" applyFont="1" applyFill="1" applyBorder="1" applyAlignment="1">
      <alignment horizontal="left" vertical="center" wrapText="1" indent="1"/>
    </xf>
    <xf numFmtId="0" fontId="118" fillId="13" borderId="26" xfId="0" applyFont="1" applyFill="1" applyBorder="1" applyAlignment="1">
      <alignment horizontal="left" vertical="center" wrapText="1" indent="1"/>
    </xf>
    <xf numFmtId="0" fontId="118" fillId="13" borderId="51" xfId="0" applyFont="1" applyFill="1" applyBorder="1" applyAlignment="1">
      <alignment horizontal="left" vertical="center" wrapText="1" indent="1"/>
    </xf>
    <xf numFmtId="0" fontId="118" fillId="9" borderId="28" xfId="0" applyFont="1" applyFill="1" applyBorder="1" applyAlignment="1">
      <alignment horizontal="left" vertical="center" wrapText="1" indent="1"/>
    </xf>
    <xf numFmtId="0" fontId="0" fillId="0" borderId="0" xfId="0" applyAlignment="1">
      <alignment vertical="top" wrapText="1"/>
    </xf>
    <xf numFmtId="0" fontId="120" fillId="0" borderId="0" xfId="0" applyFont="1" applyAlignment="1">
      <alignment vertical="center" wrapText="1"/>
    </xf>
    <xf numFmtId="49" fontId="115" fillId="0" borderId="10" xfId="0" quotePrefix="1" applyNumberFormat="1" applyFont="1" applyFill="1" applyBorder="1" applyAlignment="1">
      <alignment horizontal="center" vertical="center"/>
    </xf>
    <xf numFmtId="0" fontId="115" fillId="0" borderId="11" xfId="0" applyFont="1" applyFill="1" applyBorder="1" applyAlignment="1">
      <alignment horizontal="left" vertical="center" wrapText="1" indent="1"/>
    </xf>
    <xf numFmtId="0" fontId="117" fillId="15" borderId="11" xfId="0" applyFont="1" applyFill="1" applyBorder="1" applyAlignment="1">
      <alignment vertical="center"/>
    </xf>
    <xf numFmtId="49" fontId="115" fillId="0" borderId="5" xfId="0" quotePrefix="1" applyNumberFormat="1" applyFont="1" applyFill="1" applyBorder="1" applyAlignment="1">
      <alignment horizontal="center" vertical="center"/>
    </xf>
    <xf numFmtId="0" fontId="115" fillId="0" borderId="51" xfId="0" applyFont="1" applyFill="1" applyBorder="1" applyAlignment="1">
      <alignment horizontal="left" vertical="center" wrapText="1" indent="3"/>
    </xf>
    <xf numFmtId="0" fontId="117" fillId="15" borderId="5" xfId="0" applyFont="1" applyFill="1" applyBorder="1" applyAlignment="1">
      <alignment vertical="center"/>
    </xf>
    <xf numFmtId="49" fontId="117" fillId="0" borderId="51" xfId="0" quotePrefix="1" applyNumberFormat="1" applyFont="1" applyFill="1" applyBorder="1" applyAlignment="1">
      <alignment horizontal="center" vertical="center"/>
    </xf>
    <xf numFmtId="0" fontId="117" fillId="0" borderId="28" xfId="0" applyFont="1" applyFill="1" applyBorder="1" applyAlignment="1">
      <alignment horizontal="left" vertical="center" indent="5"/>
    </xf>
    <xf numFmtId="0" fontId="117" fillId="9" borderId="5" xfId="0" applyFont="1" applyFill="1" applyBorder="1" applyAlignment="1">
      <alignment vertical="center"/>
    </xf>
    <xf numFmtId="0" fontId="117" fillId="9" borderId="5" xfId="0" applyFont="1" applyFill="1" applyBorder="1" applyAlignment="1">
      <alignment vertical="center" wrapText="1"/>
    </xf>
    <xf numFmtId="0" fontId="117" fillId="15" borderId="5" xfId="0" applyFont="1" applyFill="1" applyBorder="1" applyAlignment="1">
      <alignment vertical="center" wrapText="1"/>
    </xf>
    <xf numFmtId="49" fontId="117" fillId="0" borderId="8" xfId="0" quotePrefix="1" applyNumberFormat="1" applyFont="1" applyFill="1" applyBorder="1" applyAlignment="1">
      <alignment horizontal="center" vertical="center"/>
    </xf>
    <xf numFmtId="0" fontId="117" fillId="0" borderId="51" xfId="0" applyFont="1" applyFill="1" applyBorder="1" applyAlignment="1">
      <alignment horizontal="left" vertical="center" indent="5"/>
    </xf>
    <xf numFmtId="0" fontId="115" fillId="0" borderId="11" xfId="0" applyFont="1" applyFill="1" applyBorder="1" applyAlignment="1">
      <alignment horizontal="left" vertical="center" indent="3"/>
    </xf>
    <xf numFmtId="49" fontId="117" fillId="0" borderId="5" xfId="0" quotePrefix="1" applyNumberFormat="1" applyFont="1" applyFill="1" applyBorder="1" applyAlignment="1">
      <alignment horizontal="center" vertical="center"/>
    </xf>
    <xf numFmtId="0" fontId="117" fillId="0" borderId="11" xfId="0" applyFont="1" applyFill="1" applyBorder="1" applyAlignment="1">
      <alignment horizontal="left" vertical="center" indent="5"/>
    </xf>
    <xf numFmtId="0" fontId="117" fillId="9" borderId="51" xfId="0" applyFont="1" applyFill="1" applyBorder="1" applyAlignment="1">
      <alignment vertical="center"/>
    </xf>
    <xf numFmtId="0" fontId="117" fillId="9" borderId="51" xfId="0" applyFont="1" applyFill="1" applyBorder="1" applyAlignment="1">
      <alignment vertical="center" wrapText="1"/>
    </xf>
    <xf numFmtId="0" fontId="117" fillId="15" borderId="51" xfId="0" applyFont="1" applyFill="1" applyBorder="1" applyAlignment="1">
      <alignment vertical="center" wrapText="1"/>
    </xf>
    <xf numFmtId="49" fontId="117" fillId="0" borderId="10" xfId="0" quotePrefix="1" applyNumberFormat="1" applyFont="1" applyFill="1" applyBorder="1" applyAlignment="1">
      <alignment horizontal="center" vertical="center"/>
    </xf>
    <xf numFmtId="0" fontId="117" fillId="9" borderId="11" xfId="0" applyFont="1" applyFill="1" applyBorder="1" applyAlignment="1">
      <alignment vertical="center"/>
    </xf>
    <xf numFmtId="0" fontId="117" fillId="9" borderId="11" xfId="0" applyFont="1" applyFill="1" applyBorder="1" applyAlignment="1">
      <alignment vertical="center" wrapText="1"/>
    </xf>
    <xf numFmtId="49" fontId="115" fillId="0" borderId="51" xfId="0" quotePrefix="1" applyNumberFormat="1" applyFont="1" applyFill="1" applyBorder="1" applyAlignment="1">
      <alignment horizontal="center" vertical="center"/>
    </xf>
    <xf numFmtId="0" fontId="115" fillId="0" borderId="51" xfId="0" applyFont="1" applyFill="1" applyBorder="1" applyAlignment="1">
      <alignment horizontal="left" vertical="center" indent="5"/>
    </xf>
    <xf numFmtId="0" fontId="117" fillId="15" borderId="11" xfId="0" applyFont="1" applyFill="1" applyBorder="1" applyAlignment="1">
      <alignment vertical="center" wrapText="1"/>
    </xf>
    <xf numFmtId="0" fontId="117" fillId="15" borderId="51" xfId="0" applyFont="1" applyFill="1" applyBorder="1" applyAlignment="1">
      <alignment vertical="center"/>
    </xf>
    <xf numFmtId="0" fontId="117" fillId="22" borderId="62" xfId="0" applyFont="1" applyFill="1" applyBorder="1" applyAlignment="1">
      <alignment horizontal="center" vertical="center" wrapText="1"/>
    </xf>
    <xf numFmtId="0" fontId="117" fillId="22" borderId="29" xfId="0" applyFont="1" applyFill="1" applyBorder="1" applyAlignment="1">
      <alignment horizontal="center" vertical="center" wrapText="1"/>
    </xf>
    <xf numFmtId="0" fontId="115" fillId="0" borderId="10" xfId="0" quotePrefix="1" applyFont="1" applyFill="1" applyBorder="1" applyAlignment="1">
      <alignment horizontal="left" vertical="center" indent="5"/>
    </xf>
    <xf numFmtId="0" fontId="115" fillId="0" borderId="13" xfId="0" applyFont="1" applyFill="1" applyBorder="1" applyAlignment="1">
      <alignment vertical="center" wrapText="1"/>
    </xf>
    <xf numFmtId="0" fontId="122" fillId="13" borderId="10" xfId="0" applyFont="1" applyFill="1" applyBorder="1" applyAlignment="1">
      <alignment horizontal="left" vertical="center" wrapText="1" indent="5"/>
    </xf>
    <xf numFmtId="0" fontId="122" fillId="13" borderId="11" xfId="0" applyFont="1" applyFill="1" applyBorder="1" applyAlignment="1">
      <alignment horizontal="left" vertical="center" wrapText="1" indent="5"/>
    </xf>
    <xf numFmtId="0" fontId="118" fillId="9" borderId="11" xfId="0" applyFont="1" applyFill="1" applyBorder="1" applyAlignment="1">
      <alignment horizontal="left" vertical="center" wrapText="1" indent="5"/>
    </xf>
    <xf numFmtId="0" fontId="117" fillId="9" borderId="10" xfId="0" applyFont="1" applyFill="1" applyBorder="1" applyAlignment="1">
      <alignment horizontal="left" vertical="center" wrapText="1" indent="5"/>
    </xf>
    <xf numFmtId="0" fontId="117" fillId="9" borderId="11" xfId="0" applyFont="1" applyFill="1" applyBorder="1" applyAlignment="1">
      <alignment horizontal="left" vertical="center" wrapText="1" indent="5"/>
    </xf>
    <xf numFmtId="0" fontId="117" fillId="15" borderId="11" xfId="0" applyFont="1" applyFill="1" applyBorder="1" applyAlignment="1">
      <alignment horizontal="left" vertical="center" wrapText="1" indent="5"/>
    </xf>
    <xf numFmtId="16" fontId="117" fillId="0" borderId="10" xfId="0" quotePrefix="1" applyNumberFormat="1" applyFont="1" applyFill="1" applyBorder="1" applyAlignment="1">
      <alignment horizontal="left" vertical="center" indent="5"/>
    </xf>
    <xf numFmtId="0" fontId="117" fillId="0" borderId="11" xfId="0" applyFont="1" applyFill="1" applyBorder="1" applyAlignment="1">
      <alignment vertical="center" wrapText="1"/>
    </xf>
    <xf numFmtId="0" fontId="115" fillId="0" borderId="0" xfId="0" applyFont="1" applyFill="1" applyAlignment="1">
      <alignment vertical="center" wrapText="1"/>
    </xf>
    <xf numFmtId="0" fontId="117" fillId="15" borderId="10" xfId="0" applyFont="1" applyFill="1" applyBorder="1" applyAlignment="1">
      <alignment horizontal="left" vertical="center" wrapText="1" indent="5"/>
    </xf>
    <xf numFmtId="0" fontId="117" fillId="0" borderId="28" xfId="0" applyFont="1" applyFill="1" applyBorder="1" applyAlignment="1">
      <alignment vertical="center" wrapText="1"/>
    </xf>
    <xf numFmtId="16" fontId="117" fillId="0" borderId="51" xfId="0" quotePrefix="1" applyNumberFormat="1" applyFont="1" applyFill="1" applyBorder="1" applyAlignment="1">
      <alignment horizontal="left" vertical="center" indent="5"/>
    </xf>
    <xf numFmtId="0" fontId="117" fillId="9" borderId="51" xfId="0" applyFont="1" applyFill="1" applyBorder="1" applyAlignment="1">
      <alignment horizontal="left" vertical="center" wrapText="1" indent="5"/>
    </xf>
    <xf numFmtId="0" fontId="117" fillId="22" borderId="27" xfId="0" applyFont="1" applyFill="1" applyBorder="1" applyAlignment="1">
      <alignment horizontal="center" vertical="center" wrapText="1"/>
    </xf>
    <xf numFmtId="0" fontId="117" fillId="22" borderId="28" xfId="0" applyFont="1" applyFill="1" applyBorder="1" applyAlignment="1">
      <alignment horizontal="center" vertical="center" wrapText="1"/>
    </xf>
    <xf numFmtId="0" fontId="117" fillId="0" borderId="10" xfId="0" quotePrefix="1" applyFont="1" applyFill="1" applyBorder="1" applyAlignment="1">
      <alignment horizontal="left" vertical="center" indent="5"/>
    </xf>
    <xf numFmtId="0" fontId="117" fillId="0" borderId="9" xfId="0" applyFont="1" applyFill="1" applyBorder="1" applyAlignment="1">
      <alignment vertical="center" wrapText="1"/>
    </xf>
    <xf numFmtId="0" fontId="117" fillId="13" borderId="11" xfId="0" applyFont="1" applyFill="1" applyBorder="1" applyAlignment="1">
      <alignment horizontal="left" vertical="center" wrapText="1" indent="5"/>
    </xf>
    <xf numFmtId="0" fontId="117" fillId="0" borderId="5" xfId="0" quotePrefix="1" applyFont="1" applyFill="1" applyBorder="1" applyAlignment="1">
      <alignment horizontal="left" vertical="center" indent="5"/>
    </xf>
    <xf numFmtId="0" fontId="117" fillId="0" borderId="51" xfId="0" applyFont="1" applyFill="1" applyBorder="1" applyAlignment="1">
      <alignment vertical="center" wrapText="1"/>
    </xf>
    <xf numFmtId="0" fontId="117" fillId="15" borderId="5" xfId="0" applyFont="1" applyFill="1" applyBorder="1" applyAlignment="1">
      <alignment horizontal="left" vertical="center" wrapText="1" indent="5"/>
    </xf>
    <xf numFmtId="0" fontId="117" fillId="0" borderId="9" xfId="0" applyFont="1" applyFill="1" applyBorder="1" applyAlignment="1">
      <alignment horizontal="left" vertical="center" wrapText="1" indent="5"/>
    </xf>
    <xf numFmtId="0" fontId="117" fillId="9" borderId="9" xfId="0" applyFont="1" applyFill="1" applyBorder="1" applyAlignment="1">
      <alignment horizontal="left" vertical="center" wrapText="1" indent="5"/>
    </xf>
    <xf numFmtId="16" fontId="117" fillId="0" borderId="5" xfId="0" quotePrefix="1" applyNumberFormat="1" applyFont="1" applyFill="1" applyBorder="1" applyAlignment="1">
      <alignment horizontal="left" vertical="center" indent="5"/>
    </xf>
    <xf numFmtId="0" fontId="117" fillId="0" borderId="6" xfId="0" applyFont="1" applyFill="1" applyBorder="1" applyAlignment="1">
      <alignment vertical="center" wrapText="1"/>
    </xf>
    <xf numFmtId="0" fontId="117" fillId="9" borderId="5" xfId="0" applyFont="1" applyFill="1" applyBorder="1" applyAlignment="1">
      <alignment horizontal="left" vertical="center" wrapText="1" indent="5"/>
    </xf>
    <xf numFmtId="0" fontId="117" fillId="0" borderId="28" xfId="0" applyFont="1" applyFill="1" applyBorder="1" applyAlignment="1">
      <alignment horizontal="left" vertical="center" wrapText="1" indent="5"/>
    </xf>
    <xf numFmtId="0" fontId="117" fillId="9" borderId="28" xfId="0" applyFont="1" applyFill="1" applyBorder="1" applyAlignment="1">
      <alignment horizontal="left" vertical="center" wrapText="1" indent="5"/>
    </xf>
    <xf numFmtId="0" fontId="117" fillId="15" borderId="51" xfId="0" applyFont="1" applyFill="1" applyBorder="1" applyAlignment="1">
      <alignment horizontal="left" vertical="center" wrapText="1" indent="5"/>
    </xf>
    <xf numFmtId="0" fontId="109" fillId="0" borderId="0" xfId="0" applyFont="1" applyAlignment="1">
      <alignment horizontal="justify" vertical="center"/>
    </xf>
    <xf numFmtId="0" fontId="0" fillId="0" borderId="0" xfId="0" applyBorder="1"/>
    <xf numFmtId="0" fontId="0" fillId="0" borderId="13" xfId="0" applyBorder="1"/>
    <xf numFmtId="0" fontId="123" fillId="0" borderId="13" xfId="0" applyFont="1" applyBorder="1" applyAlignment="1">
      <alignment vertical="center" wrapText="1"/>
    </xf>
    <xf numFmtId="0" fontId="124" fillId="22" borderId="9" xfId="0" applyFont="1" applyFill="1" applyBorder="1" applyAlignment="1">
      <alignment horizontal="center" vertical="center" wrapText="1"/>
    </xf>
    <xf numFmtId="0" fontId="124" fillId="22" borderId="11" xfId="0" applyFont="1" applyFill="1" applyBorder="1" applyAlignment="1">
      <alignment horizontal="center" vertical="center" wrapText="1"/>
    </xf>
    <xf numFmtId="0" fontId="124" fillId="0" borderId="10" xfId="0" quotePrefix="1" applyFont="1" applyFill="1" applyBorder="1" applyAlignment="1">
      <alignment horizontal="center" vertical="center"/>
    </xf>
    <xf numFmtId="0" fontId="124" fillId="0" borderId="11" xfId="0" applyFont="1" applyFill="1" applyBorder="1" applyAlignment="1">
      <alignment horizontal="left" vertical="center" wrapText="1" indent="1"/>
    </xf>
    <xf numFmtId="0" fontId="125" fillId="15" borderId="51" xfId="0" applyFont="1" applyFill="1" applyBorder="1" applyAlignment="1">
      <alignment vertical="center" wrapText="1"/>
    </xf>
    <xf numFmtId="0" fontId="124" fillId="0" borderId="51" xfId="0" quotePrefix="1" applyFont="1" applyFill="1" applyBorder="1" applyAlignment="1">
      <alignment horizontal="center" vertical="center"/>
    </xf>
    <xf numFmtId="0" fontId="124" fillId="0" borderId="11" xfId="0" applyFont="1" applyFill="1" applyBorder="1" applyAlignment="1">
      <alignment horizontal="left" vertical="center" indent="3"/>
    </xf>
    <xf numFmtId="16" fontId="126" fillId="0" borderId="10" xfId="0" quotePrefix="1" applyNumberFormat="1" applyFont="1" applyFill="1" applyBorder="1" applyAlignment="1">
      <alignment horizontal="center" vertical="center"/>
    </xf>
    <xf numFmtId="0" fontId="126" fillId="0" borderId="11" xfId="0" applyFont="1" applyFill="1" applyBorder="1" applyAlignment="1">
      <alignment horizontal="left" vertical="center" wrapText="1" indent="3"/>
    </xf>
    <xf numFmtId="0" fontId="125" fillId="9" borderId="11" xfId="0" applyFont="1" applyFill="1" applyBorder="1" applyAlignment="1">
      <alignment vertical="center" wrapText="1"/>
    </xf>
    <xf numFmtId="0" fontId="125" fillId="9" borderId="28" xfId="0" applyFont="1" applyFill="1" applyBorder="1" applyAlignment="1">
      <alignment vertical="center" wrapText="1"/>
    </xf>
    <xf numFmtId="0" fontId="125" fillId="15" borderId="11" xfId="0" applyFont="1" applyFill="1" applyBorder="1" applyAlignment="1">
      <alignment vertical="center" wrapText="1"/>
    </xf>
    <xf numFmtId="0" fontId="124" fillId="0" borderId="11" xfId="0" applyFont="1" applyFill="1" applyBorder="1" applyAlignment="1">
      <alignment horizontal="left" vertical="center" wrapText="1" indent="3"/>
    </xf>
    <xf numFmtId="0" fontId="124" fillId="0" borderId="51" xfId="0" applyFont="1" applyFill="1" applyBorder="1" applyAlignment="1">
      <alignment horizontal="left" vertical="center" wrapText="1" indent="3"/>
    </xf>
    <xf numFmtId="0" fontId="124" fillId="0" borderId="13" xfId="0" applyFont="1" applyFill="1" applyBorder="1" applyAlignment="1">
      <alignment vertical="center"/>
    </xf>
    <xf numFmtId="0" fontId="125" fillId="15" borderId="10" xfId="0" applyFont="1" applyFill="1" applyBorder="1" applyAlignment="1">
      <alignment vertical="center" wrapText="1"/>
    </xf>
    <xf numFmtId="0" fontId="126" fillId="0" borderId="10" xfId="0" quotePrefix="1" applyFont="1" applyFill="1" applyBorder="1" applyAlignment="1">
      <alignment horizontal="center" vertical="center"/>
    </xf>
    <xf numFmtId="0" fontId="120" fillId="0" borderId="12" xfId="0" applyFont="1" applyBorder="1" applyAlignment="1">
      <alignment vertical="center" wrapText="1"/>
    </xf>
    <xf numFmtId="0" fontId="0" fillId="0" borderId="0" xfId="0" applyAlignment="1">
      <alignment vertical="center"/>
    </xf>
    <xf numFmtId="0" fontId="0" fillId="0" borderId="13" xfId="0" applyBorder="1" applyAlignment="1">
      <alignment vertical="center"/>
    </xf>
    <xf numFmtId="0" fontId="115" fillId="22" borderId="27" xfId="0" applyFont="1" applyFill="1" applyBorder="1" applyAlignment="1">
      <alignment horizontal="center" vertical="center" wrapText="1"/>
    </xf>
    <xf numFmtId="0" fontId="115" fillId="22" borderId="98" xfId="0" applyFont="1" applyFill="1" applyBorder="1" applyAlignment="1">
      <alignment horizontal="center" vertical="center" wrapText="1"/>
    </xf>
    <xf numFmtId="0" fontId="115" fillId="22" borderId="0" xfId="0" applyFont="1" applyFill="1" applyBorder="1" applyAlignment="1">
      <alignment horizontal="center" vertical="center" wrapText="1"/>
    </xf>
    <xf numFmtId="0" fontId="117" fillId="22" borderId="0" xfId="0" applyFont="1" applyFill="1" applyBorder="1" applyAlignment="1">
      <alignment vertical="center"/>
    </xf>
    <xf numFmtId="0" fontId="117" fillId="22" borderId="11" xfId="0" applyFont="1" applyFill="1" applyBorder="1" applyAlignment="1">
      <alignment vertical="center"/>
    </xf>
    <xf numFmtId="0" fontId="117" fillId="22" borderId="9" xfId="0" applyFont="1" applyFill="1" applyBorder="1" applyAlignment="1">
      <alignment horizontal="center" vertical="center" wrapText="1"/>
    </xf>
    <xf numFmtId="0" fontId="117" fillId="22" borderId="51" xfId="0" applyFont="1" applyFill="1" applyBorder="1" applyAlignment="1">
      <alignment horizontal="center" vertical="center" wrapText="1"/>
    </xf>
    <xf numFmtId="0" fontId="3" fillId="3" borderId="0" xfId="0" applyFont="1" applyFill="1" applyBorder="1"/>
    <xf numFmtId="0" fontId="122" fillId="9" borderId="0" xfId="0" applyFont="1" applyFill="1" applyBorder="1" applyAlignment="1">
      <alignment vertical="center"/>
    </xf>
    <xf numFmtId="0" fontId="118" fillId="7" borderId="0" xfId="0" applyFont="1" applyFill="1" applyBorder="1" applyAlignment="1">
      <alignment vertical="center"/>
    </xf>
    <xf numFmtId="0" fontId="118" fillId="9" borderId="0" xfId="0" applyFont="1" applyFill="1" applyBorder="1" applyAlignment="1">
      <alignment vertical="center"/>
    </xf>
    <xf numFmtId="0" fontId="0" fillId="9" borderId="0" xfId="0" applyFill="1" applyBorder="1"/>
    <xf numFmtId="0" fontId="124" fillId="22" borderId="7" xfId="0" applyFont="1" applyFill="1" applyBorder="1" applyAlignment="1">
      <alignment horizontal="center" vertical="center" wrapText="1"/>
    </xf>
    <xf numFmtId="0" fontId="124" fillId="22" borderId="8" xfId="0" applyFont="1" applyFill="1" applyBorder="1" applyAlignment="1">
      <alignment horizontal="center" vertical="center" wrapText="1"/>
    </xf>
    <xf numFmtId="0" fontId="126" fillId="22" borderId="5" xfId="0" applyFont="1" applyFill="1" applyBorder="1" applyAlignment="1">
      <alignment horizontal="center" vertical="center" wrapText="1"/>
    </xf>
    <xf numFmtId="0" fontId="126" fillId="22" borderId="6" xfId="0" applyFont="1" applyFill="1" applyBorder="1" applyAlignment="1">
      <alignment horizontal="center" vertical="center" wrapText="1"/>
    </xf>
    <xf numFmtId="0" fontId="126" fillId="22" borderId="28" xfId="0" applyFont="1" applyFill="1" applyBorder="1" applyAlignment="1">
      <alignment horizontal="center" vertical="center" wrapText="1"/>
    </xf>
    <xf numFmtId="0" fontId="126" fillId="22" borderId="51" xfId="0" applyFont="1" applyFill="1" applyBorder="1" applyAlignment="1">
      <alignment horizontal="center" vertical="center" wrapText="1"/>
    </xf>
    <xf numFmtId="0" fontId="3" fillId="6" borderId="0" xfId="0" applyFont="1" applyFill="1" applyBorder="1"/>
    <xf numFmtId="0" fontId="117" fillId="6" borderId="0" xfId="0" applyFont="1" applyFill="1" applyBorder="1" applyAlignment="1">
      <alignment vertical="center"/>
    </xf>
    <xf numFmtId="0" fontId="117" fillId="9" borderId="0" xfId="0" applyFont="1" applyFill="1" applyBorder="1" applyAlignment="1">
      <alignment vertical="center"/>
    </xf>
    <xf numFmtId="0" fontId="3" fillId="4" borderId="0" xfId="0" applyFont="1" applyFill="1" applyBorder="1"/>
    <xf numFmtId="0" fontId="0" fillId="6" borderId="0" xfId="0" applyFill="1"/>
    <xf numFmtId="0" fontId="0" fillId="6" borderId="0" xfId="0" applyFill="1" applyBorder="1"/>
    <xf numFmtId="0" fontId="0" fillId="9" borderId="0" xfId="0" applyFill="1"/>
    <xf numFmtId="0" fontId="34" fillId="0" borderId="7" xfId="33" applyFont="1" applyBorder="1" applyAlignment="1">
      <alignment horizontal="center"/>
    </xf>
    <xf numFmtId="0" fontId="34" fillId="0" borderId="66" xfId="33" applyFont="1" applyBorder="1" applyAlignment="1">
      <alignment horizontal="center"/>
    </xf>
    <xf numFmtId="0" fontId="128" fillId="17" borderId="25" xfId="39" applyFont="1" applyFill="1" applyBorder="1" applyAlignment="1">
      <alignment horizontal="left" vertical="center" indent="1"/>
    </xf>
    <xf numFmtId="49" fontId="40" fillId="23" borderId="32" xfId="40" applyNumberFormat="1" applyFont="1" applyFill="1" applyBorder="1" applyAlignment="1">
      <alignment horizontal="center" vertical="center"/>
    </xf>
    <xf numFmtId="0" fontId="131" fillId="17" borderId="2" xfId="0" applyFont="1" applyFill="1" applyBorder="1" applyAlignment="1">
      <alignment horizontal="justify" vertical="center"/>
    </xf>
    <xf numFmtId="3" fontId="2" fillId="9" borderId="99" xfId="42" applyFont="1" applyFill="1" applyBorder="1">
      <alignment horizontal="right" vertical="center"/>
      <protection locked="0"/>
    </xf>
    <xf numFmtId="0" fontId="131" fillId="17" borderId="100" xfId="0" applyFont="1" applyFill="1" applyBorder="1" applyAlignment="1">
      <alignment horizontal="justify" vertical="center"/>
    </xf>
    <xf numFmtId="3" fontId="2" fillId="9" borderId="101" xfId="42" applyFont="1" applyFill="1" applyBorder="1">
      <alignment horizontal="right" vertical="center"/>
      <protection locked="0"/>
    </xf>
    <xf numFmtId="0" fontId="131" fillId="17" borderId="100" xfId="0" applyFont="1" applyFill="1" applyBorder="1" applyAlignment="1">
      <alignment wrapText="1"/>
    </xf>
    <xf numFmtId="3" fontId="2" fillId="9" borderId="102" xfId="42" applyFont="1" applyFill="1" applyBorder="1">
      <alignment horizontal="right" vertical="center"/>
      <protection locked="0"/>
    </xf>
    <xf numFmtId="0" fontId="133" fillId="0" borderId="3" xfId="0" applyFont="1" applyBorder="1" applyAlignment="1">
      <alignment horizontal="justify" vertical="center"/>
    </xf>
    <xf numFmtId="4" fontId="2" fillId="7" borderId="102" xfId="42" applyNumberFormat="1" applyFont="1" applyFill="1" applyBorder="1">
      <alignment horizontal="right" vertical="center"/>
      <protection locked="0"/>
    </xf>
    <xf numFmtId="49" fontId="39" fillId="23" borderId="32" xfId="40" applyNumberFormat="1" applyFont="1" applyFill="1" applyBorder="1" applyAlignment="1">
      <alignment horizontal="center" vertical="center"/>
    </xf>
    <xf numFmtId="0" fontId="41" fillId="23" borderId="1" xfId="40" applyFont="1" applyFill="1" applyBorder="1" applyAlignment="1">
      <alignment horizontal="center" vertical="center"/>
    </xf>
    <xf numFmtId="0" fontId="134" fillId="23" borderId="33" xfId="43" quotePrefix="1" applyFont="1" applyFill="1" applyBorder="1">
      <alignment horizontal="center" vertical="center"/>
    </xf>
    <xf numFmtId="0" fontId="133" fillId="0" borderId="0" xfId="0" applyFont="1" applyBorder="1"/>
    <xf numFmtId="49" fontId="40" fillId="23" borderId="34" xfId="40" applyNumberFormat="1" applyFont="1" applyFill="1" applyBorder="1" applyAlignment="1">
      <alignment horizontal="center" vertical="center"/>
    </xf>
    <xf numFmtId="0" fontId="133" fillId="0" borderId="13" xfId="0" applyFont="1" applyBorder="1" applyAlignment="1">
      <alignment horizontal="justify" vertical="center"/>
    </xf>
    <xf numFmtId="3" fontId="2" fillId="7" borderId="36" xfId="42" applyFont="1" applyFill="1" applyBorder="1" applyAlignment="1">
      <alignment horizontal="right" vertical="center"/>
      <protection locked="0"/>
    </xf>
    <xf numFmtId="0" fontId="128" fillId="12" borderId="0" xfId="39" applyFont="1" applyFill="1" applyBorder="1" applyAlignment="1">
      <alignment horizontal="left" vertical="center" indent="1"/>
    </xf>
    <xf numFmtId="0" fontId="128" fillId="15" borderId="23" xfId="39" applyFont="1" applyFill="1" applyBorder="1" applyAlignment="1">
      <alignment vertical="center"/>
    </xf>
    <xf numFmtId="0" fontId="128" fillId="15" borderId="22" xfId="39" applyFont="1" applyFill="1" applyBorder="1" applyAlignment="1">
      <alignment vertical="center"/>
    </xf>
    <xf numFmtId="0" fontId="128" fillId="15" borderId="18" xfId="39" applyFont="1" applyFill="1" applyBorder="1" applyAlignment="1">
      <alignment vertical="center"/>
    </xf>
    <xf numFmtId="0" fontId="128" fillId="17" borderId="0" xfId="39" applyFont="1" applyFill="1" applyBorder="1" applyAlignment="1">
      <alignment horizontal="left" vertical="center" indent="1"/>
    </xf>
    <xf numFmtId="0" fontId="128" fillId="17" borderId="0" xfId="39" applyFont="1" applyFill="1" applyBorder="1" applyAlignment="1">
      <alignment vertical="center"/>
    </xf>
    <xf numFmtId="0" fontId="23" fillId="12" borderId="0" xfId="40" applyFont="1" applyFill="1" applyBorder="1" applyAlignment="1">
      <alignment vertical="center"/>
    </xf>
    <xf numFmtId="0" fontId="76" fillId="12" borderId="0" xfId="44" applyFont="1" applyFill="1" applyBorder="1">
      <alignment vertical="center"/>
    </xf>
    <xf numFmtId="0" fontId="76" fillId="23" borderId="1" xfId="40" quotePrefix="1" applyFont="1" applyFill="1" applyBorder="1" applyAlignment="1" applyProtection="1">
      <alignment horizontal="center" vertical="center"/>
    </xf>
    <xf numFmtId="0" fontId="76" fillId="23" borderId="33" xfId="40" quotePrefix="1" applyFont="1" applyFill="1" applyBorder="1" applyAlignment="1" applyProtection="1">
      <alignment horizontal="center" vertical="center"/>
    </xf>
    <xf numFmtId="49" fontId="40" fillId="15" borderId="32" xfId="40" applyNumberFormat="1" applyFont="1" applyFill="1" applyBorder="1" applyAlignment="1">
      <alignment horizontal="center" vertical="center"/>
    </xf>
    <xf numFmtId="0" fontId="135" fillId="17" borderId="18" xfId="40" applyFont="1" applyFill="1" applyBorder="1" applyAlignment="1">
      <alignment vertical="center"/>
    </xf>
    <xf numFmtId="4" fontId="76" fillId="7" borderId="103" xfId="42" applyNumberFormat="1" applyFont="1" applyFill="1" applyBorder="1">
      <alignment horizontal="right" vertical="center"/>
      <protection locked="0"/>
    </xf>
    <xf numFmtId="0" fontId="23" fillId="13" borderId="104" xfId="43" quotePrefix="1" applyFont="1" applyFill="1" applyBorder="1">
      <alignment horizontal="center" vertical="center"/>
    </xf>
    <xf numFmtId="0" fontId="23" fillId="13" borderId="105" xfId="43" quotePrefix="1" applyFont="1" applyFill="1" applyBorder="1">
      <alignment horizontal="center" vertical="center"/>
    </xf>
    <xf numFmtId="0" fontId="23" fillId="13" borderId="106" xfId="43" quotePrefix="1" applyFont="1" applyFill="1" applyBorder="1">
      <alignment horizontal="center" vertical="center"/>
    </xf>
    <xf numFmtId="0" fontId="135" fillId="17" borderId="18" xfId="40" applyFont="1" applyFill="1" applyBorder="1" applyAlignment="1">
      <alignment horizontal="left" vertical="center" indent="1"/>
    </xf>
    <xf numFmtId="3" fontId="76" fillId="9" borderId="107" xfId="42" applyFont="1" applyFill="1" applyBorder="1">
      <alignment horizontal="right" vertical="center"/>
      <protection locked="0"/>
    </xf>
    <xf numFmtId="3" fontId="76" fillId="9" borderId="108" xfId="42" applyFont="1" applyFill="1" applyBorder="1">
      <alignment horizontal="right" vertical="center"/>
      <protection locked="0"/>
    </xf>
    <xf numFmtId="4" fontId="76" fillId="7" borderId="108" xfId="42" applyNumberFormat="1" applyFont="1" applyFill="1" applyBorder="1">
      <alignment horizontal="right" vertical="center"/>
      <protection locked="0"/>
    </xf>
    <xf numFmtId="0" fontId="23" fillId="13" borderId="109" xfId="43" quotePrefix="1" applyFont="1" applyFill="1" applyBorder="1">
      <alignment horizontal="center" vertical="center"/>
    </xf>
    <xf numFmtId="0" fontId="23" fillId="13" borderId="110" xfId="43" quotePrefix="1" applyFont="1" applyFill="1" applyBorder="1">
      <alignment horizontal="center" vertical="center"/>
    </xf>
    <xf numFmtId="0" fontId="76" fillId="17" borderId="23" xfId="40" applyFont="1" applyFill="1" applyBorder="1" applyAlignment="1">
      <alignment horizontal="left" vertical="center" wrapText="1" indent="3"/>
    </xf>
    <xf numFmtId="0" fontId="23" fillId="13" borderId="107" xfId="43" quotePrefix="1" applyFont="1" applyFill="1" applyBorder="1">
      <alignment horizontal="center" vertical="center"/>
    </xf>
    <xf numFmtId="0" fontId="23" fillId="13" borderId="108" xfId="43" quotePrefix="1" applyFont="1" applyFill="1" applyBorder="1">
      <alignment horizontal="center" vertical="center"/>
    </xf>
    <xf numFmtId="3" fontId="76" fillId="9" borderId="109" xfId="42" applyFont="1" applyFill="1" applyBorder="1">
      <alignment horizontal="right" vertical="center"/>
      <protection locked="0"/>
    </xf>
    <xf numFmtId="49" fontId="40" fillId="15" borderId="32" xfId="40" quotePrefix="1" applyNumberFormat="1" applyFont="1" applyFill="1" applyBorder="1" applyAlignment="1">
      <alignment horizontal="center" vertical="center"/>
    </xf>
    <xf numFmtId="0" fontId="76" fillId="17" borderId="1" xfId="40" applyFont="1" applyFill="1" applyBorder="1" applyAlignment="1">
      <alignment vertical="center"/>
    </xf>
    <xf numFmtId="0" fontId="76" fillId="12" borderId="0" xfId="44" applyFont="1" applyFill="1">
      <alignment vertical="center"/>
    </xf>
    <xf numFmtId="49" fontId="40" fillId="15" borderId="54" xfId="40" quotePrefix="1" applyNumberFormat="1" applyFont="1" applyFill="1" applyBorder="1" applyAlignment="1">
      <alignment horizontal="center" vertical="center"/>
    </xf>
    <xf numFmtId="0" fontId="135" fillId="17" borderId="17" xfId="40" applyFont="1" applyFill="1" applyBorder="1" applyAlignment="1">
      <alignment vertical="center"/>
    </xf>
    <xf numFmtId="49" fontId="40" fillId="15" borderId="37" xfId="40" quotePrefix="1" applyNumberFormat="1" applyFont="1" applyFill="1" applyBorder="1" applyAlignment="1">
      <alignment horizontal="center" vertical="center"/>
    </xf>
    <xf numFmtId="0" fontId="76" fillId="17" borderId="23" xfId="40" applyFont="1" applyFill="1" applyBorder="1" applyAlignment="1">
      <alignment vertical="center" wrapText="1"/>
    </xf>
    <xf numFmtId="49" fontId="40" fillId="15" borderId="111" xfId="40" quotePrefix="1" applyNumberFormat="1" applyFont="1" applyFill="1" applyBorder="1" applyAlignment="1">
      <alignment horizontal="center" vertical="center"/>
    </xf>
    <xf numFmtId="0" fontId="76" fillId="17" borderId="25" xfId="40" applyFont="1" applyFill="1" applyBorder="1" applyAlignment="1">
      <alignment vertical="center" wrapText="1"/>
    </xf>
    <xf numFmtId="0" fontId="23" fillId="9" borderId="112" xfId="43" quotePrefix="1" applyFont="1" applyFill="1" applyBorder="1">
      <alignment horizontal="center" vertical="center"/>
    </xf>
    <xf numFmtId="0" fontId="23" fillId="13" borderId="113" xfId="43" quotePrefix="1" applyFont="1" applyFill="1" applyBorder="1">
      <alignment horizontal="center" vertical="center"/>
    </xf>
    <xf numFmtId="0" fontId="23" fillId="13" borderId="114" xfId="43" quotePrefix="1" applyFont="1" applyFill="1" applyBorder="1">
      <alignment horizontal="center" vertical="center"/>
    </xf>
    <xf numFmtId="3" fontId="76" fillId="13" borderId="115" xfId="42" applyFont="1" applyFill="1" applyBorder="1">
      <alignment horizontal="right" vertical="center"/>
      <protection locked="0"/>
    </xf>
    <xf numFmtId="49" fontId="40" fillId="15" borderId="73" xfId="40" quotePrefix="1" applyNumberFormat="1" applyFont="1" applyFill="1" applyBorder="1" applyAlignment="1">
      <alignment horizontal="center" vertical="center"/>
    </xf>
    <xf numFmtId="0" fontId="76" fillId="17" borderId="2" xfId="40" applyFont="1" applyFill="1" applyBorder="1" applyAlignment="1">
      <alignment vertical="center" wrapText="1"/>
    </xf>
    <xf numFmtId="0" fontId="23" fillId="13" borderId="116" xfId="43" quotePrefix="1" applyFont="1" applyFill="1" applyBorder="1">
      <alignment horizontal="center" vertical="center"/>
    </xf>
    <xf numFmtId="3" fontId="76" fillId="9" borderId="115" xfId="42" applyFont="1" applyFill="1" applyBorder="1">
      <alignment horizontal="right" vertical="center"/>
      <protection locked="0"/>
    </xf>
    <xf numFmtId="49" fontId="40" fillId="15" borderId="34" xfId="40" quotePrefix="1" applyNumberFormat="1" applyFont="1" applyFill="1" applyBorder="1" applyAlignment="1">
      <alignment horizontal="center" vertical="center"/>
    </xf>
    <xf numFmtId="0" fontId="76" fillId="17" borderId="35" xfId="40" applyFont="1" applyFill="1" applyBorder="1" applyAlignment="1">
      <alignment vertical="center" wrapText="1"/>
    </xf>
    <xf numFmtId="0" fontId="23" fillId="13" borderId="117" xfId="43" quotePrefix="1" applyFont="1" applyFill="1" applyBorder="1">
      <alignment horizontal="center" vertical="center"/>
    </xf>
    <xf numFmtId="0" fontId="23" fillId="13" borderId="118" xfId="43" quotePrefix="1" applyFont="1" applyFill="1" applyBorder="1">
      <alignment horizontal="center" vertical="center"/>
    </xf>
    <xf numFmtId="0" fontId="23" fillId="13" borderId="119" xfId="43" quotePrefix="1" applyFont="1" applyFill="1" applyBorder="1">
      <alignment horizontal="center" vertical="center"/>
    </xf>
    <xf numFmtId="3" fontId="76" fillId="9" borderId="120" xfId="42" applyFont="1" applyFill="1" applyBorder="1">
      <alignment horizontal="right" vertical="center"/>
      <protection locked="0"/>
    </xf>
    <xf numFmtId="0" fontId="23" fillId="12" borderId="0" xfId="40" quotePrefix="1" applyFont="1" applyFill="1" applyBorder="1" applyAlignment="1">
      <alignment horizontal="right" vertical="center"/>
    </xf>
    <xf numFmtId="0" fontId="76" fillId="12" borderId="0" xfId="40" applyFont="1" applyFill="1" applyBorder="1">
      <alignment vertical="center"/>
    </xf>
    <xf numFmtId="0" fontId="23" fillId="12" borderId="0" xfId="40" applyFont="1" applyFill="1" applyAlignment="1">
      <alignment vertical="center"/>
    </xf>
    <xf numFmtId="0" fontId="128" fillId="12" borderId="0" xfId="39" applyFont="1" applyFill="1" applyBorder="1" applyAlignment="1">
      <alignment vertical="center"/>
    </xf>
    <xf numFmtId="0" fontId="128" fillId="12" borderId="0" xfId="39" applyFont="1" applyFill="1" applyAlignment="1">
      <alignment vertical="center"/>
    </xf>
    <xf numFmtId="0" fontId="128" fillId="17" borderId="14" xfId="39" applyFont="1" applyFill="1" applyBorder="1" applyAlignment="1">
      <alignment horizontal="left" vertical="center" indent="1"/>
    </xf>
    <xf numFmtId="0" fontId="128" fillId="12" borderId="0" xfId="39" applyFont="1" applyFill="1" applyBorder="1"/>
    <xf numFmtId="0" fontId="76" fillId="23" borderId="1" xfId="40" quotePrefix="1" applyFont="1" applyFill="1" applyBorder="1" applyAlignment="1">
      <alignment horizontal="center" vertical="center"/>
    </xf>
    <xf numFmtId="0" fontId="76" fillId="23" borderId="33" xfId="40" quotePrefix="1" applyFont="1" applyFill="1" applyBorder="1" applyAlignment="1">
      <alignment horizontal="center" vertical="center"/>
    </xf>
    <xf numFmtId="49" fontId="40" fillId="15" borderId="37" xfId="40" applyNumberFormat="1" applyFont="1" applyFill="1" applyBorder="1" applyAlignment="1">
      <alignment horizontal="center" vertical="center"/>
    </xf>
    <xf numFmtId="0" fontId="76" fillId="17" borderId="23" xfId="40" applyFont="1" applyFill="1" applyBorder="1" applyAlignment="1">
      <alignment vertical="center"/>
    </xf>
    <xf numFmtId="3" fontId="76" fillId="9" borderId="103" xfId="42" applyFont="1" applyFill="1" applyBorder="1" applyAlignment="1">
      <alignment horizontal="center" vertical="center"/>
      <protection locked="0"/>
    </xf>
    <xf numFmtId="3" fontId="76" fillId="9" borderId="106" xfId="42" applyFont="1" applyFill="1" applyBorder="1" applyAlignment="1">
      <alignment horizontal="center" vertical="center"/>
      <protection locked="0"/>
    </xf>
    <xf numFmtId="0" fontId="76" fillId="17" borderId="23" xfId="40" applyFont="1" applyFill="1" applyBorder="1" applyAlignment="1">
      <alignment horizontal="left" vertical="center" wrapText="1" indent="1"/>
    </xf>
    <xf numFmtId="3" fontId="76" fillId="9" borderId="107" xfId="42" applyFont="1" applyFill="1" applyBorder="1" applyAlignment="1">
      <alignment horizontal="center" vertical="center"/>
      <protection locked="0"/>
    </xf>
    <xf numFmtId="3" fontId="76" fillId="9" borderId="110" xfId="42" applyFont="1" applyFill="1" applyBorder="1" applyAlignment="1">
      <alignment horizontal="center" vertical="center"/>
      <protection locked="0"/>
    </xf>
    <xf numFmtId="3" fontId="76" fillId="9" borderId="112" xfId="42" applyFont="1" applyFill="1" applyBorder="1" applyAlignment="1">
      <alignment horizontal="center" vertical="center"/>
      <protection locked="0"/>
    </xf>
    <xf numFmtId="3" fontId="76" fillId="13" borderId="115" xfId="43" applyNumberFormat="1" applyFont="1" applyFill="1" applyBorder="1">
      <alignment horizontal="center" vertical="center"/>
    </xf>
    <xf numFmtId="3" fontId="76" fillId="9" borderId="121" xfId="42" applyFont="1" applyFill="1" applyBorder="1" applyAlignment="1">
      <alignment horizontal="center" vertical="center"/>
      <protection locked="0"/>
    </xf>
    <xf numFmtId="3" fontId="76" fillId="9" borderId="122" xfId="42" applyFont="1" applyFill="1" applyBorder="1" applyAlignment="1">
      <alignment horizontal="center" vertical="center"/>
      <protection locked="0"/>
    </xf>
    <xf numFmtId="3" fontId="137" fillId="9" borderId="106" xfId="42" applyFont="1" applyFill="1" applyBorder="1" applyAlignment="1">
      <alignment horizontal="center" vertical="center"/>
      <protection locked="0"/>
    </xf>
    <xf numFmtId="4" fontId="76" fillId="7" borderId="107" xfId="42" applyNumberFormat="1" applyFont="1" applyFill="1" applyBorder="1" applyAlignment="1">
      <alignment horizontal="center" vertical="center"/>
      <protection locked="0"/>
    </xf>
    <xf numFmtId="4" fontId="76" fillId="7" borderId="101" xfId="42" applyNumberFormat="1" applyFont="1" applyFill="1" applyBorder="1" applyAlignment="1">
      <alignment horizontal="center" vertical="center"/>
      <protection locked="0"/>
    </xf>
    <xf numFmtId="3" fontId="137" fillId="9" borderId="110" xfId="42" applyFont="1" applyFill="1" applyBorder="1" applyAlignment="1">
      <alignment horizontal="center" vertical="center"/>
      <protection locked="0"/>
    </xf>
    <xf numFmtId="4" fontId="76" fillId="7" borderId="110" xfId="42" applyNumberFormat="1" applyFont="1" applyFill="1" applyBorder="1" applyAlignment="1">
      <alignment horizontal="center" vertical="center"/>
      <protection locked="0"/>
    </xf>
    <xf numFmtId="49" fontId="40" fillId="15" borderId="123" xfId="40" applyNumberFormat="1" applyFont="1" applyFill="1" applyBorder="1" applyAlignment="1">
      <alignment horizontal="center" vertical="center"/>
    </xf>
    <xf numFmtId="0" fontId="76" fillId="17" borderId="47" xfId="40" applyFont="1" applyFill="1" applyBorder="1" applyAlignment="1">
      <alignment horizontal="left" vertical="center" wrapText="1" indent="1"/>
    </xf>
    <xf numFmtId="3" fontId="76" fillId="9" borderId="124" xfId="42" applyFont="1" applyFill="1" applyBorder="1" applyAlignment="1">
      <alignment horizontal="center" vertical="center"/>
      <protection locked="0"/>
    </xf>
    <xf numFmtId="3" fontId="137" fillId="9" borderId="120" xfId="42" applyFont="1" applyFill="1" applyBorder="1" applyAlignment="1">
      <alignment horizontal="center" vertical="center"/>
      <protection locked="0"/>
    </xf>
    <xf numFmtId="0" fontId="139" fillId="0" borderId="5" xfId="1" applyFont="1" applyBorder="1" applyAlignment="1">
      <alignment horizontal="center"/>
    </xf>
    <xf numFmtId="0" fontId="112" fillId="0" borderId="8" xfId="0" applyFont="1" applyFill="1" applyBorder="1" applyAlignment="1">
      <alignment horizontal="center" vertical="center"/>
    </xf>
    <xf numFmtId="0" fontId="139" fillId="0" borderId="8" xfId="1" applyFont="1" applyBorder="1" applyAlignment="1">
      <alignment horizontal="center"/>
    </xf>
    <xf numFmtId="0" fontId="139" fillId="0" borderId="10" xfId="1" applyFont="1" applyBorder="1" applyAlignment="1">
      <alignment horizontal="center"/>
    </xf>
    <xf numFmtId="49" fontId="23" fillId="0" borderId="0" xfId="45" applyNumberFormat="1" applyFont="1" applyFill="1" applyAlignment="1">
      <alignment horizontal="center" vertical="center"/>
    </xf>
    <xf numFmtId="0" fontId="23" fillId="0" borderId="0" xfId="45" applyFont="1" applyAlignment="1">
      <alignment vertical="center"/>
    </xf>
    <xf numFmtId="49" fontId="23" fillId="0" borderId="0" xfId="45" applyNumberFormat="1" applyFont="1" applyAlignment="1">
      <alignment horizontal="center" vertical="center"/>
    </xf>
    <xf numFmtId="0" fontId="23" fillId="0" borderId="0" xfId="45" applyFont="1" applyAlignment="1">
      <alignment horizontal="center" vertical="center"/>
    </xf>
    <xf numFmtId="0" fontId="23" fillId="0" borderId="0" xfId="45" applyFont="1" applyFill="1" applyBorder="1" applyAlignment="1">
      <alignment vertical="center"/>
    </xf>
    <xf numFmtId="0" fontId="4" fillId="0" borderId="0" xfId="0" applyFont="1" applyFill="1" applyBorder="1"/>
    <xf numFmtId="0" fontId="11" fillId="0" borderId="0" xfId="0" applyFont="1" applyBorder="1" applyAlignment="1">
      <alignment horizontal="left" vertical="center" wrapText="1" indent="3"/>
    </xf>
    <xf numFmtId="0" fontId="5" fillId="0" borderId="0" xfId="0" applyFont="1" applyFill="1" applyBorder="1"/>
    <xf numFmtId="0" fontId="11" fillId="0" borderId="0" xfId="0" applyFont="1" applyFill="1" applyBorder="1" applyAlignment="1">
      <alignment horizontal="left" vertical="center" wrapText="1" indent="3"/>
    </xf>
    <xf numFmtId="0" fontId="128" fillId="0" borderId="0" xfId="46" applyFont="1" applyFill="1" applyBorder="1" applyAlignment="1">
      <alignment horizontal="center" vertical="center" wrapText="1"/>
    </xf>
    <xf numFmtId="0" fontId="141" fillId="0" borderId="0" xfId="46" applyFont="1" applyFill="1" applyBorder="1" applyAlignment="1">
      <alignment horizontal="center" vertical="center" wrapText="1"/>
    </xf>
    <xf numFmtId="0" fontId="23" fillId="0" borderId="0" xfId="45" applyFont="1" applyFill="1" applyAlignment="1">
      <alignment vertical="center"/>
    </xf>
    <xf numFmtId="0" fontId="24" fillId="15" borderId="50" xfId="45" applyFont="1" applyFill="1" applyBorder="1" applyAlignment="1">
      <alignment horizontal="center" vertical="center" wrapText="1"/>
    </xf>
    <xf numFmtId="0" fontId="24" fillId="15" borderId="30" xfId="45" applyFont="1" applyFill="1" applyBorder="1" applyAlignment="1">
      <alignment horizontal="center" vertical="center" wrapText="1"/>
    </xf>
    <xf numFmtId="0" fontId="24" fillId="15" borderId="31" xfId="45" applyFont="1" applyFill="1" applyBorder="1" applyAlignment="1">
      <alignment horizontal="center" vertical="center" wrapText="1"/>
    </xf>
    <xf numFmtId="0" fontId="5" fillId="0" borderId="0" xfId="0" applyFont="1" applyFill="1" applyBorder="1" applyAlignment="1">
      <alignment horizontal="center"/>
    </xf>
    <xf numFmtId="0" fontId="5" fillId="0" borderId="0" xfId="0" applyFont="1" applyFill="1" applyBorder="1" applyAlignment="1">
      <alignment horizontal="left"/>
    </xf>
    <xf numFmtId="0" fontId="5" fillId="0" borderId="0" xfId="0" applyFont="1" applyFill="1" applyBorder="1" applyAlignment="1">
      <alignment wrapText="1"/>
    </xf>
    <xf numFmtId="0" fontId="23" fillId="17" borderId="0" xfId="45" applyFont="1" applyFill="1" applyBorder="1" applyAlignment="1">
      <alignment vertical="center"/>
    </xf>
    <xf numFmtId="0" fontId="41" fillId="15" borderId="1" xfId="45" quotePrefix="1" applyFont="1" applyFill="1" applyBorder="1" applyAlignment="1">
      <alignment horizontal="center" vertical="center" wrapText="1"/>
    </xf>
    <xf numFmtId="0" fontId="41" fillId="15" borderId="33" xfId="45" quotePrefix="1" applyFont="1" applyFill="1" applyBorder="1" applyAlignment="1">
      <alignment horizontal="center" vertical="center" wrapText="1"/>
    </xf>
    <xf numFmtId="49" fontId="40" fillId="15" borderId="32" xfId="45" applyNumberFormat="1" applyFont="1" applyFill="1" applyBorder="1" applyAlignment="1">
      <alignment horizontal="left" vertical="center" wrapText="1"/>
    </xf>
    <xf numFmtId="0" fontId="39" fillId="15" borderId="18" xfId="45" applyFont="1" applyFill="1" applyBorder="1" applyAlignment="1">
      <alignment horizontal="left" vertical="center" wrapText="1"/>
    </xf>
    <xf numFmtId="0" fontId="128" fillId="0" borderId="23" xfId="45" applyFont="1" applyFill="1" applyBorder="1" applyAlignment="1">
      <alignment horizontal="left" vertical="center" wrapText="1"/>
    </xf>
    <xf numFmtId="0" fontId="24" fillId="23" borderId="1" xfId="45" applyFont="1" applyFill="1" applyBorder="1" applyAlignment="1">
      <alignment horizontal="left" vertical="center" wrapText="1"/>
    </xf>
    <xf numFmtId="173" fontId="24" fillId="14" borderId="125" xfId="45" applyNumberFormat="1" applyFont="1" applyFill="1" applyBorder="1" applyAlignment="1">
      <alignment horizontal="right" vertical="center"/>
    </xf>
    <xf numFmtId="2" fontId="23" fillId="13" borderId="126" xfId="45" applyNumberFormat="1" applyFont="1" applyFill="1" applyBorder="1" applyAlignment="1">
      <alignment horizontal="left" vertical="center" wrapText="1" indent="1"/>
    </xf>
    <xf numFmtId="0" fontId="23" fillId="13" borderId="126" xfId="45" applyFont="1" applyFill="1" applyBorder="1" applyAlignment="1">
      <alignment horizontal="left" vertical="center" wrapText="1" indent="1"/>
    </xf>
    <xf numFmtId="173" fontId="24" fillId="14" borderId="127" xfId="45" applyNumberFormat="1" applyFont="1" applyFill="1" applyBorder="1" applyAlignment="1">
      <alignment horizontal="right" vertical="center" wrapText="1"/>
    </xf>
    <xf numFmtId="49" fontId="40" fillId="15" borderId="18" xfId="45" applyNumberFormat="1" applyFont="1" applyFill="1" applyBorder="1" applyAlignment="1">
      <alignment horizontal="left" vertical="center" wrapText="1"/>
    </xf>
    <xf numFmtId="0" fontId="24" fillId="0" borderId="23" xfId="45" applyFont="1" applyFill="1" applyBorder="1" applyAlignment="1">
      <alignment horizontal="left" vertical="center" wrapText="1" indent="1"/>
    </xf>
    <xf numFmtId="0" fontId="24" fillId="23" borderId="1" xfId="45" applyFont="1" applyFill="1" applyBorder="1" applyAlignment="1">
      <alignment horizontal="left" vertical="center" wrapText="1" indent="1"/>
    </xf>
    <xf numFmtId="0" fontId="23" fillId="0" borderId="23" xfId="45" applyFont="1" applyFill="1" applyBorder="1" applyAlignment="1">
      <alignment horizontal="left" vertical="center" wrapText="1" indent="3"/>
    </xf>
    <xf numFmtId="173" fontId="23" fillId="23" borderId="128" xfId="45" applyNumberFormat="1" applyFont="1" applyFill="1" applyBorder="1" applyAlignment="1">
      <alignment horizontal="center" vertical="center" wrapText="1"/>
    </xf>
    <xf numFmtId="173" fontId="23" fillId="9" borderId="128" xfId="45" applyNumberFormat="1" applyFont="1" applyFill="1" applyBorder="1" applyAlignment="1">
      <alignment horizontal="right" vertical="center" wrapText="1"/>
    </xf>
    <xf numFmtId="2" fontId="23" fillId="15" borderId="108" xfId="45" applyNumberFormat="1" applyFont="1" applyFill="1" applyBorder="1" applyAlignment="1">
      <alignment horizontal="center" vertical="center" wrapText="1"/>
    </xf>
    <xf numFmtId="2" fontId="23" fillId="9" borderId="108" xfId="45" applyNumberFormat="1" applyFont="1" applyFill="1" applyBorder="1" applyAlignment="1">
      <alignment horizontal="center" vertical="center" wrapText="1"/>
    </xf>
    <xf numFmtId="173" fontId="23" fillId="14" borderId="110" xfId="45" applyNumberFormat="1" applyFont="1" applyFill="1" applyBorder="1" applyAlignment="1">
      <alignment horizontal="right" vertical="center" wrapText="1"/>
    </xf>
    <xf numFmtId="49" fontId="23" fillId="0" borderId="0" xfId="45" applyNumberFormat="1" applyFont="1" applyAlignment="1">
      <alignment vertical="center"/>
    </xf>
    <xf numFmtId="0" fontId="23" fillId="0" borderId="1" xfId="45" applyFont="1" applyFill="1" applyBorder="1" applyAlignment="1">
      <alignment horizontal="left" vertical="center" wrapText="1" indent="3"/>
    </xf>
    <xf numFmtId="0" fontId="142" fillId="0" borderId="1" xfId="45" applyFont="1" applyFill="1" applyBorder="1" applyAlignment="1">
      <alignment horizontal="left" vertical="center" wrapText="1" indent="3"/>
    </xf>
    <xf numFmtId="0" fontId="24" fillId="23" borderId="22" xfId="45" applyFont="1" applyFill="1" applyBorder="1" applyAlignment="1">
      <alignment horizontal="left" vertical="center" wrapText="1" indent="1"/>
    </xf>
    <xf numFmtId="173" fontId="24" fillId="14" borderId="126" xfId="45" applyNumberFormat="1" applyFont="1" applyFill="1" applyBorder="1" applyAlignment="1">
      <alignment horizontal="right" vertical="center"/>
    </xf>
    <xf numFmtId="2" fontId="23" fillId="13" borderId="126" xfId="45" applyNumberFormat="1" applyFont="1" applyFill="1" applyBorder="1" applyAlignment="1">
      <alignment horizontal="center" vertical="center" wrapText="1"/>
    </xf>
    <xf numFmtId="0" fontId="23" fillId="0" borderId="21" xfId="45" applyFont="1" applyFill="1" applyBorder="1" applyAlignment="1">
      <alignment horizontal="left" vertical="center" wrapText="1" indent="2"/>
    </xf>
    <xf numFmtId="173" fontId="24" fillId="23" borderId="129" xfId="45" applyNumberFormat="1" applyFont="1" applyFill="1" applyBorder="1" applyAlignment="1">
      <alignment horizontal="center" vertical="center"/>
    </xf>
    <xf numFmtId="173" fontId="24" fillId="14" borderId="129" xfId="45" applyNumberFormat="1" applyFont="1" applyFill="1" applyBorder="1" applyAlignment="1">
      <alignment horizontal="right" vertical="center"/>
    </xf>
    <xf numFmtId="2" fontId="23" fillId="13" borderId="130" xfId="45" applyNumberFormat="1" applyFont="1" applyFill="1" applyBorder="1" applyAlignment="1">
      <alignment horizontal="left" vertical="center" wrapText="1" indent="1"/>
    </xf>
    <xf numFmtId="0" fontId="23" fillId="13" borderId="130" xfId="45" applyFont="1" applyFill="1" applyBorder="1" applyAlignment="1">
      <alignment horizontal="left" vertical="center" wrapText="1" indent="1"/>
    </xf>
    <xf numFmtId="173" fontId="24" fillId="14" borderId="131" xfId="45" applyNumberFormat="1" applyFont="1" applyFill="1" applyBorder="1" applyAlignment="1">
      <alignment horizontal="right" vertical="center" wrapText="1"/>
    </xf>
    <xf numFmtId="0" fontId="23" fillId="0" borderId="3" xfId="45" applyFont="1" applyFill="1" applyBorder="1" applyAlignment="1">
      <alignment horizontal="left" vertical="center" wrapText="1" indent="2"/>
    </xf>
    <xf numFmtId="173" fontId="24" fillId="23" borderId="129" xfId="45" applyNumberFormat="1" applyFont="1" applyFill="1" applyBorder="1" applyAlignment="1">
      <alignment horizontal="center" vertical="center" wrapText="1"/>
    </xf>
    <xf numFmtId="173" fontId="24" fillId="14" borderId="129" xfId="45" applyNumberFormat="1" applyFont="1" applyFill="1" applyBorder="1" applyAlignment="1">
      <alignment horizontal="right" vertical="center" wrapText="1"/>
    </xf>
    <xf numFmtId="2" fontId="23" fillId="13" borderId="130" xfId="45" applyNumberFormat="1" applyFont="1" applyFill="1" applyBorder="1" applyAlignment="1">
      <alignment horizontal="center" vertical="center" wrapText="1"/>
    </xf>
    <xf numFmtId="173" fontId="24" fillId="14" borderId="110" xfId="45" applyNumberFormat="1" applyFont="1" applyFill="1" applyBorder="1" applyAlignment="1">
      <alignment horizontal="right" vertical="center" wrapText="1"/>
    </xf>
    <xf numFmtId="49" fontId="40" fillId="15" borderId="73" xfId="45" applyNumberFormat="1" applyFont="1" applyFill="1" applyBorder="1" applyAlignment="1">
      <alignment horizontal="left" vertical="center" wrapText="1"/>
    </xf>
    <xf numFmtId="49" fontId="40" fillId="15" borderId="15" xfId="45" applyNumberFormat="1" applyFont="1" applyFill="1" applyBorder="1" applyAlignment="1">
      <alignment horizontal="left" vertical="center" wrapText="1"/>
    </xf>
    <xf numFmtId="173" fontId="23" fillId="23" borderId="132" xfId="45" applyNumberFormat="1" applyFont="1" applyFill="1" applyBorder="1" applyAlignment="1">
      <alignment horizontal="center" vertical="center" wrapText="1"/>
    </xf>
    <xf numFmtId="173" fontId="24" fillId="9" borderId="132" xfId="45" applyNumberFormat="1" applyFont="1" applyFill="1" applyBorder="1" applyAlignment="1">
      <alignment horizontal="right" vertical="center" wrapText="1"/>
    </xf>
    <xf numFmtId="2" fontId="23" fillId="15" borderId="133" xfId="45" applyNumberFormat="1" applyFont="1" applyFill="1" applyBorder="1" applyAlignment="1">
      <alignment horizontal="center" vertical="center" wrapText="1"/>
    </xf>
    <xf numFmtId="2" fontId="23" fillId="9" borderId="133" xfId="45" applyNumberFormat="1" applyFont="1" applyFill="1" applyBorder="1" applyAlignment="1">
      <alignment horizontal="center" vertical="center" wrapText="1"/>
    </xf>
    <xf numFmtId="173" fontId="23" fillId="23" borderId="116" xfId="45" applyNumberFormat="1" applyFont="1" applyFill="1" applyBorder="1" applyAlignment="1">
      <alignment horizontal="center" vertical="center" wrapText="1"/>
    </xf>
    <xf numFmtId="173" fontId="23" fillId="9" borderId="116" xfId="45" applyNumberFormat="1" applyFont="1" applyFill="1" applyBorder="1" applyAlignment="1">
      <alignment horizontal="right" vertical="center" wrapText="1"/>
    </xf>
    <xf numFmtId="2" fontId="23" fillId="15" borderId="113" xfId="45" applyNumberFormat="1" applyFont="1" applyFill="1" applyBorder="1" applyAlignment="1">
      <alignment horizontal="center" vertical="center" wrapText="1"/>
    </xf>
    <xf numFmtId="2" fontId="23" fillId="9" borderId="113" xfId="45" applyNumberFormat="1" applyFont="1" applyFill="1" applyBorder="1" applyAlignment="1">
      <alignment horizontal="center" vertical="center" wrapText="1"/>
    </xf>
    <xf numFmtId="173" fontId="23" fillId="14" borderId="115" xfId="45" applyNumberFormat="1" applyFont="1" applyFill="1" applyBorder="1" applyAlignment="1">
      <alignment horizontal="right" vertical="center" wrapText="1"/>
    </xf>
    <xf numFmtId="49" fontId="39" fillId="15" borderId="18" xfId="45" applyNumberFormat="1" applyFont="1" applyFill="1" applyBorder="1" applyAlignment="1">
      <alignment horizontal="left" vertical="center"/>
    </xf>
    <xf numFmtId="0" fontId="24" fillId="0" borderId="1" xfId="45" applyFont="1" applyFill="1" applyBorder="1" applyAlignment="1">
      <alignment horizontal="left" vertical="center" wrapText="1" indent="1"/>
    </xf>
    <xf numFmtId="173" fontId="24" fillId="23" borderId="134" xfId="45" applyNumberFormat="1" applyFont="1" applyFill="1" applyBorder="1" applyAlignment="1">
      <alignment horizontal="center" vertical="center" wrapText="1"/>
    </xf>
    <xf numFmtId="173" fontId="23" fillId="9" borderId="134" xfId="45" applyNumberFormat="1" applyFont="1" applyFill="1" applyBorder="1" applyAlignment="1">
      <alignment horizontal="right" vertical="center" wrapText="1"/>
    </xf>
    <xf numFmtId="2" fontId="23" fillId="13" borderId="104" xfId="45" applyNumberFormat="1" applyFont="1" applyFill="1" applyBorder="1" applyAlignment="1">
      <alignment horizontal="left" vertical="center" wrapText="1" indent="1"/>
    </xf>
    <xf numFmtId="3" fontId="23" fillId="13" borderId="106" xfId="45" applyNumberFormat="1" applyFont="1" applyFill="1" applyBorder="1" applyAlignment="1">
      <alignment horizontal="right" vertical="center" wrapText="1" indent="1"/>
    </xf>
    <xf numFmtId="173" fontId="24" fillId="23" borderId="135" xfId="45" applyNumberFormat="1" applyFont="1" applyFill="1" applyBorder="1" applyAlignment="1">
      <alignment horizontal="center" vertical="center" wrapText="1"/>
    </xf>
    <xf numFmtId="173" fontId="23" fillId="9" borderId="135" xfId="45" applyNumberFormat="1" applyFont="1" applyFill="1" applyBorder="1" applyAlignment="1">
      <alignment horizontal="right" vertical="center" wrapText="1"/>
    </xf>
    <xf numFmtId="2" fontId="23" fillId="13" borderId="108" xfId="45" applyNumberFormat="1" applyFont="1" applyFill="1" applyBorder="1" applyAlignment="1">
      <alignment horizontal="left" vertical="center" wrapText="1" indent="1"/>
    </xf>
    <xf numFmtId="3" fontId="23" fillId="13" borderId="110" xfId="45" applyNumberFormat="1" applyFont="1" applyFill="1" applyBorder="1" applyAlignment="1">
      <alignment horizontal="right" vertical="center" wrapText="1" indent="1"/>
    </xf>
    <xf numFmtId="49" fontId="40" fillId="15" borderId="34" xfId="45" applyNumberFormat="1" applyFont="1" applyFill="1" applyBorder="1" applyAlignment="1">
      <alignment horizontal="left" vertical="center" wrapText="1"/>
    </xf>
    <xf numFmtId="49" fontId="39" fillId="15" borderId="46" xfId="45" applyNumberFormat="1" applyFont="1" applyFill="1" applyBorder="1" applyAlignment="1">
      <alignment horizontal="left" vertical="center"/>
    </xf>
    <xf numFmtId="0" fontId="24" fillId="0" borderId="35" xfId="45" applyFont="1" applyFill="1" applyBorder="1" applyAlignment="1">
      <alignment horizontal="left" vertical="center" wrapText="1" indent="1"/>
    </xf>
    <xf numFmtId="173" fontId="24" fillId="23" borderId="136" xfId="45" applyNumberFormat="1" applyFont="1" applyFill="1" applyBorder="1" applyAlignment="1">
      <alignment horizontal="center" vertical="center" wrapText="1"/>
    </xf>
    <xf numFmtId="173" fontId="23" fillId="9" borderId="136" xfId="45" applyNumberFormat="1" applyFont="1" applyFill="1" applyBorder="1" applyAlignment="1">
      <alignment horizontal="right" vertical="center" wrapText="1"/>
    </xf>
    <xf numFmtId="2" fontId="23" fillId="13" borderId="118" xfId="45" applyNumberFormat="1" applyFont="1" applyFill="1" applyBorder="1" applyAlignment="1">
      <alignment horizontal="left" vertical="center" wrapText="1" indent="1"/>
    </xf>
    <xf numFmtId="3" fontId="23" fillId="13" borderId="120" xfId="45" applyNumberFormat="1" applyFont="1" applyFill="1" applyBorder="1" applyAlignment="1">
      <alignment horizontal="right" vertical="center" wrapText="1" indent="1"/>
    </xf>
    <xf numFmtId="0" fontId="128" fillId="17" borderId="1" xfId="46" applyFont="1" applyFill="1" applyBorder="1" applyAlignment="1">
      <alignment horizontal="center" vertical="center" wrapText="1"/>
    </xf>
    <xf numFmtId="0" fontId="141" fillId="17" borderId="1" xfId="46" applyFont="1" applyFill="1" applyBorder="1" applyAlignment="1">
      <alignment horizontal="center" vertical="center" wrapText="1"/>
    </xf>
    <xf numFmtId="0" fontId="76" fillId="0" borderId="0" xfId="0" applyFont="1" applyAlignment="1">
      <alignment horizontal="left" vertical="top"/>
    </xf>
    <xf numFmtId="49" fontId="76" fillId="0" borderId="0" xfId="0" applyNumberFormat="1" applyFont="1" applyAlignment="1">
      <alignment vertical="center"/>
    </xf>
    <xf numFmtId="0" fontId="76" fillId="0" borderId="0" xfId="0" applyFont="1" applyAlignment="1">
      <alignment wrapText="1"/>
    </xf>
    <xf numFmtId="0" fontId="76" fillId="0" borderId="0" xfId="0" applyFont="1"/>
    <xf numFmtId="0" fontId="76" fillId="0" borderId="0" xfId="0" applyFont="1" applyFill="1"/>
    <xf numFmtId="0" fontId="23" fillId="0" borderId="0" xfId="0" applyFont="1" applyAlignment="1">
      <alignment horizontal="left" vertical="top"/>
    </xf>
    <xf numFmtId="49" fontId="23" fillId="0" borderId="0" xfId="0" applyNumberFormat="1" applyFont="1" applyAlignment="1">
      <alignment horizontal="center" vertical="center"/>
    </xf>
    <xf numFmtId="0" fontId="23" fillId="0" borderId="0" xfId="0" applyFont="1" applyAlignment="1">
      <alignment vertical="center" wrapText="1"/>
    </xf>
    <xf numFmtId="0" fontId="144" fillId="0" borderId="0" xfId="0" applyFont="1" applyFill="1"/>
    <xf numFmtId="0" fontId="24" fillId="0" borderId="0" xfId="0" applyFont="1" applyFill="1" applyBorder="1" applyAlignment="1">
      <alignment horizontal="left" vertical="top" wrapText="1"/>
    </xf>
    <xf numFmtId="49" fontId="24"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76" fillId="0" borderId="0" xfId="0" applyFont="1" applyFill="1" applyBorder="1"/>
    <xf numFmtId="0" fontId="24" fillId="15" borderId="68" xfId="0" applyFont="1" applyFill="1" applyBorder="1" applyAlignment="1">
      <alignment horizontal="left" vertical="top" wrapText="1"/>
    </xf>
    <xf numFmtId="0" fontId="24" fillId="15" borderId="14" xfId="0" applyFont="1" applyFill="1" applyBorder="1" applyAlignment="1">
      <alignment horizontal="center" vertical="center" wrapText="1"/>
    </xf>
    <xf numFmtId="49" fontId="41" fillId="15" borderId="1" xfId="0" applyNumberFormat="1" applyFont="1" applyFill="1" applyBorder="1" applyAlignment="1">
      <alignment horizontal="center" vertical="center" wrapText="1"/>
    </xf>
    <xf numFmtId="49" fontId="76" fillId="15" borderId="33" xfId="0" quotePrefix="1" applyNumberFormat="1" applyFont="1" applyFill="1" applyBorder="1" applyAlignment="1">
      <alignment horizontal="center" vertical="center" wrapText="1"/>
    </xf>
    <xf numFmtId="49" fontId="23" fillId="15" borderId="32" xfId="0" applyNumberFormat="1" applyFont="1" applyFill="1" applyBorder="1" applyAlignment="1">
      <alignment horizontal="left" vertical="center"/>
    </xf>
    <xf numFmtId="49" fontId="24" fillId="0" borderId="1" xfId="0" applyNumberFormat="1" applyFont="1" applyFill="1" applyBorder="1" applyAlignment="1">
      <alignment horizontal="left" vertical="center"/>
    </xf>
    <xf numFmtId="0" fontId="128" fillId="0" borderId="3" xfId="0" applyFont="1" applyBorder="1" applyAlignment="1">
      <alignment vertical="center" wrapText="1"/>
    </xf>
    <xf numFmtId="0" fontId="23" fillId="23" borderId="103" xfId="0" applyFont="1" applyFill="1" applyBorder="1" applyAlignment="1">
      <alignment horizontal="center" vertical="center" wrapText="1"/>
    </xf>
    <xf numFmtId="0" fontId="24" fillId="14" borderId="103" xfId="0" applyFont="1" applyFill="1" applyBorder="1" applyAlignment="1">
      <alignment vertical="center" wrapText="1"/>
    </xf>
    <xf numFmtId="0" fontId="23" fillId="13" borderId="104" xfId="0" applyFont="1" applyFill="1" applyBorder="1" applyAlignment="1">
      <alignment horizontal="center" vertical="center" wrapText="1"/>
    </xf>
    <xf numFmtId="0" fontId="24" fillId="14" borderId="110" xfId="0" applyFont="1" applyFill="1" applyBorder="1" applyAlignment="1">
      <alignment vertical="center" wrapText="1"/>
    </xf>
    <xf numFmtId="49" fontId="24" fillId="0" borderId="1" xfId="0" applyNumberFormat="1" applyFont="1" applyFill="1" applyBorder="1" applyAlignment="1">
      <alignment horizontal="left" vertical="center" wrapText="1" indent="1"/>
    </xf>
    <xf numFmtId="0" fontId="23" fillId="23" borderId="100" xfId="0" applyFont="1" applyFill="1" applyBorder="1" applyAlignment="1">
      <alignment horizontal="center" vertical="center" wrapText="1"/>
    </xf>
    <xf numFmtId="3" fontId="24" fillId="14" borderId="107" xfId="0" applyNumberFormat="1" applyFont="1" applyFill="1" applyBorder="1" applyAlignment="1">
      <alignment vertical="center" wrapText="1"/>
    </xf>
    <xf numFmtId="0" fontId="23" fillId="13" borderId="108" xfId="0" applyFont="1" applyFill="1" applyBorder="1" applyAlignment="1">
      <alignment horizontal="center" vertical="center" wrapText="1"/>
    </xf>
    <xf numFmtId="0" fontId="23" fillId="0" borderId="0" xfId="0" applyFont="1" applyFill="1"/>
    <xf numFmtId="49" fontId="23" fillId="0" borderId="1" xfId="0" applyNumberFormat="1" applyFont="1" applyFill="1" applyBorder="1" applyAlignment="1">
      <alignment horizontal="left" vertical="center"/>
    </xf>
    <xf numFmtId="49" fontId="23" fillId="0" borderId="1" xfId="0" applyNumberFormat="1" applyFont="1" applyFill="1" applyBorder="1" applyAlignment="1">
      <alignment horizontal="left" vertical="center" wrapText="1" indent="2"/>
    </xf>
    <xf numFmtId="0" fontId="23" fillId="14" borderId="107" xfId="0" applyFont="1" applyFill="1" applyBorder="1" applyAlignment="1">
      <alignment vertical="center" wrapText="1"/>
    </xf>
    <xf numFmtId="0" fontId="23" fillId="13" borderId="108" xfId="0" applyFont="1" applyFill="1" applyBorder="1" applyAlignment="1">
      <alignment vertical="center" wrapText="1"/>
    </xf>
    <xf numFmtId="0" fontId="23" fillId="14" borderId="110" xfId="0" applyFont="1" applyFill="1" applyBorder="1" applyAlignment="1">
      <alignment vertical="center" wrapText="1"/>
    </xf>
    <xf numFmtId="0" fontId="23" fillId="0" borderId="1" xfId="0" applyFont="1" applyFill="1" applyBorder="1" applyAlignment="1">
      <alignment horizontal="left" vertical="center" wrapText="1" indent="3"/>
    </xf>
    <xf numFmtId="0" fontId="142" fillId="9" borderId="107" xfId="0" applyFont="1" applyFill="1" applyBorder="1" applyAlignment="1">
      <alignment vertical="center" wrapText="1"/>
    </xf>
    <xf numFmtId="2" fontId="23" fillId="15" borderId="108" xfId="0" applyNumberFormat="1" applyFont="1" applyFill="1" applyBorder="1" applyAlignment="1">
      <alignment vertical="center" wrapText="1"/>
    </xf>
    <xf numFmtId="2" fontId="23" fillId="9" borderId="108" xfId="0" applyNumberFormat="1" applyFont="1" applyFill="1" applyBorder="1" applyAlignment="1">
      <alignment vertical="center" wrapText="1"/>
    </xf>
    <xf numFmtId="3" fontId="23" fillId="13" borderId="108" xfId="0" applyNumberFormat="1" applyFont="1" applyFill="1" applyBorder="1" applyAlignment="1">
      <alignment horizontal="center" vertical="center" wrapText="1"/>
    </xf>
    <xf numFmtId="0" fontId="23" fillId="0" borderId="1" xfId="0" applyFont="1" applyFill="1" applyBorder="1" applyAlignment="1" applyProtection="1">
      <alignment horizontal="left" vertical="center" wrapText="1" indent="4"/>
    </xf>
    <xf numFmtId="0" fontId="23" fillId="9" borderId="107" xfId="0" applyFont="1" applyFill="1" applyBorder="1" applyAlignment="1">
      <alignment vertical="center" wrapText="1"/>
    </xf>
    <xf numFmtId="2" fontId="23" fillId="15" borderId="108" xfId="0" applyNumberFormat="1" applyFont="1" applyFill="1" applyBorder="1" applyAlignment="1">
      <alignment horizontal="right" vertical="center" wrapText="1"/>
    </xf>
    <xf numFmtId="0" fontId="23" fillId="9" borderId="108" xfId="0" applyFont="1" applyFill="1" applyBorder="1" applyAlignment="1">
      <alignment vertical="center" wrapText="1"/>
    </xf>
    <xf numFmtId="0" fontId="23" fillId="9" borderId="107" xfId="0" applyFont="1" applyFill="1" applyBorder="1" applyAlignment="1">
      <alignment horizontal="center" vertical="center" wrapText="1"/>
    </xf>
    <xf numFmtId="2" fontId="23" fillId="13" borderId="108" xfId="0" applyNumberFormat="1" applyFont="1" applyFill="1" applyBorder="1" applyAlignment="1">
      <alignment horizontal="right" vertical="center" wrapText="1"/>
    </xf>
    <xf numFmtId="0" fontId="23" fillId="13" borderId="108" xfId="0" applyFont="1" applyFill="1" applyBorder="1" applyAlignment="1">
      <alignment wrapText="1"/>
    </xf>
    <xf numFmtId="2" fontId="23" fillId="13" borderId="108" xfId="0" applyNumberFormat="1" applyFont="1" applyFill="1" applyBorder="1" applyAlignment="1">
      <alignment vertical="center" wrapText="1"/>
    </xf>
    <xf numFmtId="49" fontId="23" fillId="15" borderId="32" xfId="0" applyNumberFormat="1" applyFont="1" applyFill="1" applyBorder="1" applyAlignment="1">
      <alignment horizontal="left" vertical="top"/>
    </xf>
    <xf numFmtId="0" fontId="23" fillId="0" borderId="1" xfId="0" applyFont="1" applyFill="1" applyBorder="1" applyAlignment="1">
      <alignment horizontal="left" vertical="center" wrapText="1" indent="4"/>
    </xf>
    <xf numFmtId="3" fontId="23" fillId="9" borderId="108" xfId="0" applyNumberFormat="1" applyFont="1" applyFill="1" applyBorder="1" applyAlignment="1">
      <alignment horizontal="center" vertical="center" wrapText="1"/>
    </xf>
    <xf numFmtId="0" fontId="23" fillId="0" borderId="1" xfId="0" applyFont="1" applyFill="1" applyBorder="1" applyAlignment="1" applyProtection="1">
      <alignment horizontal="left" vertical="center" wrapText="1" indent="3"/>
    </xf>
    <xf numFmtId="3" fontId="23" fillId="14" borderId="107" xfId="0" applyNumberFormat="1" applyFont="1" applyFill="1" applyBorder="1" applyAlignment="1">
      <alignment vertical="center" wrapText="1"/>
    </xf>
    <xf numFmtId="3" fontId="23" fillId="23" borderId="100" xfId="0" applyNumberFormat="1" applyFont="1" applyFill="1" applyBorder="1" applyAlignment="1">
      <alignment horizontal="center" vertical="center" wrapText="1"/>
    </xf>
    <xf numFmtId="3" fontId="23" fillId="9" borderId="107" xfId="0" applyNumberFormat="1" applyFont="1" applyFill="1" applyBorder="1" applyAlignment="1">
      <alignment horizontal="center" vertical="center" wrapText="1"/>
    </xf>
    <xf numFmtId="2" fontId="145" fillId="13" borderId="108" xfId="0" applyNumberFormat="1" applyFont="1" applyFill="1" applyBorder="1" applyAlignment="1">
      <alignment vertical="center" wrapText="1"/>
    </xf>
    <xf numFmtId="0" fontId="23" fillId="0" borderId="1" xfId="0" applyFont="1" applyFill="1" applyBorder="1" applyAlignment="1">
      <alignment horizontal="left" vertical="center" wrapText="1" indent="5"/>
    </xf>
    <xf numFmtId="0" fontId="23" fillId="0" borderId="1" xfId="0" applyFont="1" applyFill="1" applyBorder="1" applyAlignment="1">
      <alignment horizontal="left" vertical="center" wrapText="1" indent="2"/>
    </xf>
    <xf numFmtId="0" fontId="24" fillId="0" borderId="3" xfId="46" applyFont="1" applyFill="1" applyBorder="1" applyAlignment="1">
      <alignment horizontal="left" vertical="center" wrapText="1" indent="1"/>
    </xf>
    <xf numFmtId="0" fontId="24" fillId="23" borderId="100" xfId="46" applyFont="1" applyFill="1" applyBorder="1" applyAlignment="1">
      <alignment horizontal="center" vertical="center" wrapText="1"/>
    </xf>
    <xf numFmtId="49" fontId="23" fillId="0" borderId="1" xfId="0" quotePrefix="1" applyNumberFormat="1" applyFont="1" applyFill="1" applyBorder="1" applyAlignment="1">
      <alignment horizontal="left" vertical="center"/>
    </xf>
    <xf numFmtId="0" fontId="23" fillId="0" borderId="1" xfId="46" applyFont="1" applyFill="1" applyBorder="1" applyAlignment="1">
      <alignment horizontal="left" vertical="center" wrapText="1" indent="2"/>
    </xf>
    <xf numFmtId="0" fontId="23" fillId="23" borderId="100" xfId="46" applyFont="1" applyFill="1" applyBorder="1" applyAlignment="1">
      <alignment horizontal="center" vertical="center" wrapText="1"/>
    </xf>
    <xf numFmtId="0" fontId="23" fillId="14" borderId="108" xfId="0" applyFont="1" applyFill="1" applyBorder="1" applyAlignment="1">
      <alignment vertical="center" wrapText="1"/>
    </xf>
    <xf numFmtId="0" fontId="23" fillId="23" borderId="100" xfId="45" applyFont="1" applyFill="1" applyBorder="1" applyAlignment="1">
      <alignment horizontal="center" vertical="center" wrapText="1"/>
    </xf>
    <xf numFmtId="0" fontId="23" fillId="9" borderId="107" xfId="0" applyFont="1" applyFill="1" applyBorder="1" applyAlignment="1">
      <alignment wrapText="1"/>
    </xf>
    <xf numFmtId="0" fontId="23" fillId="9" borderId="108" xfId="0" applyFont="1" applyFill="1" applyBorder="1" applyAlignment="1">
      <alignment wrapText="1"/>
    </xf>
    <xf numFmtId="0" fontId="23" fillId="0" borderId="19" xfId="45" applyFont="1" applyFill="1" applyBorder="1" applyAlignment="1">
      <alignment horizontal="left" vertical="center" wrapText="1" indent="4"/>
    </xf>
    <xf numFmtId="49" fontId="23" fillId="15" borderId="73" xfId="0" applyNumberFormat="1" applyFont="1" applyFill="1" applyBorder="1" applyAlignment="1">
      <alignment horizontal="left" vertical="top"/>
    </xf>
    <xf numFmtId="49" fontId="24" fillId="0" borderId="2" xfId="0" applyNumberFormat="1" applyFont="1" applyFill="1" applyBorder="1" applyAlignment="1">
      <alignment horizontal="left" vertical="center"/>
    </xf>
    <xf numFmtId="0" fontId="24" fillId="0" borderId="16" xfId="46" applyFont="1" applyFill="1" applyBorder="1" applyAlignment="1">
      <alignment horizontal="left" vertical="center" wrapText="1" indent="1"/>
    </xf>
    <xf numFmtId="0" fontId="24" fillId="23" borderId="24" xfId="46" applyFont="1" applyFill="1" applyBorder="1" applyAlignment="1">
      <alignment horizontal="center" vertical="center" wrapText="1"/>
    </xf>
    <xf numFmtId="0" fontId="23" fillId="13" borderId="112" xfId="0" applyFont="1" applyFill="1" applyBorder="1" applyAlignment="1">
      <alignment vertical="center" wrapText="1"/>
    </xf>
    <xf numFmtId="0" fontId="23" fillId="13" borderId="113" xfId="0" applyFont="1" applyFill="1" applyBorder="1" applyAlignment="1">
      <alignment vertical="center" wrapText="1"/>
    </xf>
    <xf numFmtId="0" fontId="23" fillId="13" borderId="113" xfId="0" applyFont="1" applyFill="1" applyBorder="1" applyAlignment="1">
      <alignment wrapText="1"/>
    </xf>
    <xf numFmtId="0" fontId="24" fillId="25" borderId="115" xfId="0" applyFont="1" applyFill="1" applyBorder="1" applyAlignment="1">
      <alignment vertical="center" wrapText="1"/>
    </xf>
    <xf numFmtId="49" fontId="23" fillId="15" borderId="71" xfId="0" applyNumberFormat="1" applyFont="1" applyFill="1" applyBorder="1" applyAlignment="1">
      <alignment horizontal="left" vertical="top"/>
    </xf>
    <xf numFmtId="49" fontId="24" fillId="0" borderId="3" xfId="0" applyNumberFormat="1" applyFont="1" applyFill="1" applyBorder="1" applyAlignment="1">
      <alignment horizontal="left" vertical="center"/>
    </xf>
    <xf numFmtId="49" fontId="24" fillId="0" borderId="3" xfId="0" applyNumberFormat="1" applyFont="1" applyFill="1" applyBorder="1" applyAlignment="1">
      <alignment horizontal="left" vertical="center" wrapText="1"/>
    </xf>
    <xf numFmtId="0" fontId="24" fillId="23" borderId="138" xfId="45" applyFont="1" applyFill="1" applyBorder="1" applyAlignment="1">
      <alignment horizontal="center" vertical="center" wrapText="1"/>
    </xf>
    <xf numFmtId="0" fontId="23" fillId="9" borderId="139" xfId="0" applyFont="1" applyFill="1" applyBorder="1" applyAlignment="1">
      <alignment vertical="center" wrapText="1"/>
    </xf>
    <xf numFmtId="0" fontId="23" fillId="13" borderId="130" xfId="0" applyFont="1" applyFill="1" applyBorder="1" applyAlignment="1">
      <alignment vertical="center" wrapText="1"/>
    </xf>
    <xf numFmtId="2" fontId="145" fillId="13" borderId="130" xfId="0" applyNumberFormat="1" applyFont="1" applyFill="1" applyBorder="1" applyAlignment="1">
      <alignment vertical="center" wrapText="1"/>
    </xf>
    <xf numFmtId="2" fontId="23" fillId="13" borderId="130" xfId="0" applyNumberFormat="1" applyFont="1" applyFill="1" applyBorder="1" applyAlignment="1">
      <alignment vertical="center" wrapText="1"/>
    </xf>
    <xf numFmtId="0" fontId="23" fillId="13" borderId="131" xfId="0" applyFont="1" applyFill="1" applyBorder="1" applyAlignment="1">
      <alignment vertical="center" wrapText="1"/>
    </xf>
    <xf numFmtId="49" fontId="24" fillId="0" borderId="1" xfId="0" applyNumberFormat="1" applyFont="1" applyFill="1" applyBorder="1" applyAlignment="1">
      <alignment horizontal="left" vertical="center" wrapText="1"/>
    </xf>
    <xf numFmtId="0" fontId="24" fillId="23" borderId="100" xfId="45" applyFont="1" applyFill="1" applyBorder="1" applyAlignment="1">
      <alignment horizontal="center" vertical="center" wrapText="1"/>
    </xf>
    <xf numFmtId="0" fontId="23" fillId="13" borderId="110" xfId="0" applyFont="1" applyFill="1" applyBorder="1"/>
    <xf numFmtId="49" fontId="24" fillId="0" borderId="1" xfId="0" quotePrefix="1" applyNumberFormat="1" applyFont="1" applyFill="1" applyBorder="1" applyAlignment="1">
      <alignment horizontal="left" vertical="center"/>
    </xf>
    <xf numFmtId="49" fontId="24" fillId="23" borderId="100" xfId="0" applyNumberFormat="1" applyFont="1" applyFill="1" applyBorder="1" applyAlignment="1">
      <alignment horizontal="center" vertical="center" wrapText="1"/>
    </xf>
    <xf numFmtId="0" fontId="23" fillId="13" borderId="107" xfId="0" applyFont="1" applyFill="1" applyBorder="1" applyAlignment="1">
      <alignment vertical="center" wrapText="1"/>
    </xf>
    <xf numFmtId="0" fontId="23" fillId="13" borderId="110" xfId="0" applyFont="1" applyFill="1" applyBorder="1" applyAlignment="1">
      <alignment vertical="center" wrapText="1"/>
    </xf>
    <xf numFmtId="0" fontId="23" fillId="0" borderId="1" xfId="45" applyFont="1" applyFill="1" applyBorder="1" applyAlignment="1">
      <alignment horizontal="left" vertical="center" wrapText="1" indent="1"/>
    </xf>
    <xf numFmtId="0" fontId="23" fillId="9" borderId="110" xfId="0" applyFont="1" applyFill="1" applyBorder="1" applyAlignment="1">
      <alignment vertical="center" wrapText="1"/>
    </xf>
    <xf numFmtId="49" fontId="24" fillId="0" borderId="1" xfId="0" applyNumberFormat="1" applyFont="1" applyBorder="1" applyAlignment="1">
      <alignment vertical="center"/>
    </xf>
    <xf numFmtId="0" fontId="23" fillId="9" borderId="110" xfId="0" applyFont="1" applyFill="1" applyBorder="1"/>
    <xf numFmtId="49" fontId="23" fillId="15" borderId="34" xfId="0" applyNumberFormat="1" applyFont="1" applyFill="1" applyBorder="1" applyAlignment="1">
      <alignment horizontal="left" vertical="top"/>
    </xf>
    <xf numFmtId="49" fontId="24" fillId="0" borderId="35" xfId="0" applyNumberFormat="1" applyFont="1" applyBorder="1" applyAlignment="1">
      <alignment vertical="center"/>
    </xf>
    <xf numFmtId="49" fontId="24" fillId="0" borderId="35" xfId="0" applyNumberFormat="1" applyFont="1" applyFill="1" applyBorder="1" applyAlignment="1">
      <alignment horizontal="left" vertical="center" wrapText="1"/>
    </xf>
    <xf numFmtId="49" fontId="24" fillId="23" borderId="140" xfId="0" applyNumberFormat="1" applyFont="1" applyFill="1" applyBorder="1" applyAlignment="1">
      <alignment horizontal="center" vertical="center" wrapText="1"/>
    </xf>
    <xf numFmtId="0" fontId="23" fillId="9" borderId="124" xfId="0" applyFont="1" applyFill="1" applyBorder="1" applyAlignment="1">
      <alignment wrapText="1"/>
    </xf>
    <xf numFmtId="0" fontId="23" fillId="13" borderId="118" xfId="0" applyFont="1" applyFill="1" applyBorder="1" applyAlignment="1">
      <alignment vertical="center" wrapText="1"/>
    </xf>
    <xf numFmtId="0" fontId="23" fillId="13" borderId="118" xfId="0" applyFont="1" applyFill="1" applyBorder="1" applyAlignment="1">
      <alignment wrapText="1"/>
    </xf>
    <xf numFmtId="0" fontId="23" fillId="9" borderId="118" xfId="0" applyFont="1" applyFill="1" applyBorder="1" applyAlignment="1">
      <alignment wrapText="1"/>
    </xf>
    <xf numFmtId="0" fontId="23" fillId="9" borderId="120" xfId="0" applyFont="1" applyFill="1" applyBorder="1"/>
    <xf numFmtId="0" fontId="23" fillId="0" borderId="0" xfId="0" applyFont="1"/>
    <xf numFmtId="0" fontId="23" fillId="0" borderId="0" xfId="0" applyFont="1" applyAlignment="1">
      <alignment horizontal="center"/>
    </xf>
    <xf numFmtId="0" fontId="23" fillId="0" borderId="0" xfId="0" applyFont="1" applyAlignment="1">
      <alignment wrapText="1"/>
    </xf>
    <xf numFmtId="49" fontId="23" fillId="0" borderId="0" xfId="0" applyNumberFormat="1" applyFont="1" applyAlignment="1">
      <alignment vertical="center"/>
    </xf>
    <xf numFmtId="0" fontId="76" fillId="0" borderId="0" xfId="0" applyFont="1" applyAlignment="1">
      <alignment horizontal="center"/>
    </xf>
    <xf numFmtId="49" fontId="24" fillId="15" borderId="12" xfId="0" applyNumberFormat="1" applyFont="1" applyFill="1" applyBorder="1" applyAlignment="1">
      <alignment horizontal="center" vertical="center" wrapText="1"/>
    </xf>
    <xf numFmtId="0" fontId="24" fillId="15" borderId="12" xfId="0" applyFont="1" applyFill="1" applyBorder="1" applyAlignment="1">
      <alignment horizontal="center" vertical="center" wrapText="1"/>
    </xf>
    <xf numFmtId="0" fontId="24" fillId="15" borderId="137" xfId="0" applyFont="1" applyFill="1" applyBorder="1" applyAlignment="1">
      <alignment horizontal="left" vertical="top" wrapText="1"/>
    </xf>
    <xf numFmtId="49" fontId="24" fillId="15" borderId="20" xfId="0" applyNumberFormat="1" applyFont="1" applyFill="1" applyBorder="1" applyAlignment="1">
      <alignment horizontal="center" vertical="center" wrapText="1"/>
    </xf>
    <xf numFmtId="0" fontId="24" fillId="15" borderId="20" xfId="0" applyFont="1" applyFill="1" applyBorder="1" applyAlignment="1">
      <alignment horizontal="center" vertical="center" wrapText="1"/>
    </xf>
    <xf numFmtId="0" fontId="24" fillId="15" borderId="111" xfId="0" applyFont="1" applyFill="1" applyBorder="1" applyAlignment="1">
      <alignment horizontal="center" vertical="center" wrapText="1"/>
    </xf>
    <xf numFmtId="49" fontId="24" fillId="15" borderId="14" xfId="0" applyNumberFormat="1" applyFont="1" applyFill="1" applyBorder="1" applyAlignment="1">
      <alignment horizontal="center" vertical="center" wrapText="1"/>
    </xf>
    <xf numFmtId="0" fontId="24" fillId="15" borderId="1" xfId="45" applyFont="1" applyFill="1" applyBorder="1" applyAlignment="1">
      <alignment horizontal="center" vertical="center" wrapText="1"/>
    </xf>
    <xf numFmtId="0" fontId="24" fillId="14" borderId="107" xfId="0" applyFont="1" applyFill="1" applyBorder="1" applyAlignment="1">
      <alignment vertical="center" wrapText="1"/>
    </xf>
    <xf numFmtId="0" fontId="23" fillId="0" borderId="0" xfId="0" applyFont="1" applyFill="1" applyBorder="1"/>
    <xf numFmtId="2" fontId="23" fillId="0" borderId="0" xfId="45" applyNumberFormat="1" applyFont="1" applyFill="1" applyBorder="1" applyAlignment="1">
      <alignment horizontal="center" vertical="center" wrapText="1"/>
    </xf>
    <xf numFmtId="0" fontId="24" fillId="0" borderId="0" xfId="45" applyFont="1" applyFill="1" applyBorder="1" applyAlignment="1">
      <alignment horizontal="center" vertical="center" wrapText="1"/>
    </xf>
    <xf numFmtId="0" fontId="24" fillId="14" borderId="115" xfId="0" applyFont="1" applyFill="1" applyBorder="1" applyAlignment="1">
      <alignment vertical="center" wrapText="1"/>
    </xf>
    <xf numFmtId="0" fontId="144" fillId="0" borderId="0" xfId="0" applyFont="1"/>
    <xf numFmtId="0" fontId="144" fillId="0" borderId="0" xfId="0" applyFont="1" applyFill="1" applyBorder="1"/>
    <xf numFmtId="0" fontId="23" fillId="0" borderId="0" xfId="0" applyFont="1" applyBorder="1"/>
    <xf numFmtId="0" fontId="23" fillId="0" borderId="0" xfId="46" applyFont="1" applyFill="1" applyAlignment="1">
      <alignment horizontal="center" vertical="center"/>
    </xf>
    <xf numFmtId="0" fontId="23" fillId="0" borderId="0" xfId="46" applyFont="1" applyFill="1" applyAlignment="1">
      <alignment vertical="center"/>
    </xf>
    <xf numFmtId="0" fontId="29" fillId="0" borderId="0" xfId="0" applyFont="1" applyFill="1"/>
    <xf numFmtId="0" fontId="23" fillId="0" borderId="0" xfId="46" applyFont="1" applyFill="1" applyBorder="1" applyAlignment="1">
      <alignment horizontal="center" vertical="center"/>
    </xf>
    <xf numFmtId="0" fontId="23" fillId="0" borderId="0" xfId="46" applyFont="1" applyFill="1" applyBorder="1" applyAlignment="1">
      <alignment vertic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144" fillId="0" borderId="0" xfId="46" applyFont="1" applyFill="1" applyAlignment="1">
      <alignment vertical="center"/>
    </xf>
    <xf numFmtId="0" fontId="143" fillId="0" borderId="68" xfId="46" applyFont="1" applyFill="1" applyBorder="1" applyAlignment="1">
      <alignment vertical="center" wrapText="1"/>
    </xf>
    <xf numFmtId="0" fontId="143" fillId="0" borderId="12" xfId="46" applyFont="1" applyFill="1" applyBorder="1" applyAlignment="1">
      <alignment vertical="center" wrapText="1"/>
    </xf>
    <xf numFmtId="0" fontId="143" fillId="0" borderId="12" xfId="46" applyFont="1" applyFill="1" applyBorder="1" applyAlignment="1">
      <alignment horizontal="center" vertical="center" wrapText="1"/>
    </xf>
    <xf numFmtId="0" fontId="143" fillId="0" borderId="6" xfId="46" applyFont="1" applyFill="1" applyBorder="1" applyAlignment="1">
      <alignment vertical="center" wrapText="1"/>
    </xf>
    <xf numFmtId="0" fontId="143" fillId="0" borderId="7" xfId="46" applyFont="1" applyFill="1" applyBorder="1" applyAlignment="1">
      <alignment vertical="center" wrapText="1"/>
    </xf>
    <xf numFmtId="0" fontId="143" fillId="0" borderId="0" xfId="46" applyFont="1" applyFill="1" applyBorder="1" applyAlignment="1">
      <alignment vertical="center" wrapText="1"/>
    </xf>
    <xf numFmtId="0" fontId="143" fillId="0" borderId="9" xfId="46" applyFont="1" applyFill="1" applyBorder="1" applyAlignment="1">
      <alignment vertical="center" wrapText="1"/>
    </xf>
    <xf numFmtId="0" fontId="143" fillId="0" borderId="13" xfId="46" applyFont="1" applyFill="1" applyBorder="1" applyAlignment="1">
      <alignment horizontal="center" vertical="center" wrapText="1"/>
    </xf>
    <xf numFmtId="0" fontId="143" fillId="0" borderId="13" xfId="46" applyFont="1" applyFill="1" applyBorder="1" applyAlignment="1">
      <alignment vertical="center" wrapText="1"/>
    </xf>
    <xf numFmtId="0" fontId="143" fillId="0" borderId="11" xfId="46" applyFont="1" applyFill="1" applyBorder="1" applyAlignment="1">
      <alignment vertical="center" wrapText="1"/>
    </xf>
    <xf numFmtId="0" fontId="24" fillId="15" borderId="69" xfId="46" applyFont="1" applyFill="1" applyBorder="1" applyAlignment="1">
      <alignment horizontal="center" vertical="center" wrapText="1"/>
    </xf>
    <xf numFmtId="0" fontId="24" fillId="15" borderId="30" xfId="46" applyFont="1" applyFill="1" applyBorder="1" applyAlignment="1">
      <alignment horizontal="center" vertical="center" wrapText="1"/>
    </xf>
    <xf numFmtId="0" fontId="24" fillId="15" borderId="75" xfId="46" applyFont="1" applyFill="1" applyBorder="1" applyAlignment="1">
      <alignment horizontal="center" vertical="center" wrapText="1"/>
    </xf>
    <xf numFmtId="0" fontId="24" fillId="15" borderId="31" xfId="46" applyFont="1" applyFill="1" applyBorder="1" applyAlignment="1">
      <alignment horizontal="center" vertical="center" wrapText="1"/>
    </xf>
    <xf numFmtId="0" fontId="23" fillId="0" borderId="0" xfId="46" applyFont="1" applyFill="1" applyAlignment="1">
      <alignment horizontal="center" vertical="center" wrapText="1"/>
    </xf>
    <xf numFmtId="49" fontId="23" fillId="26" borderId="71" xfId="46" applyNumberFormat="1" applyFont="1" applyFill="1" applyBorder="1" applyAlignment="1">
      <alignment horizontal="left" vertical="top" wrapText="1"/>
    </xf>
    <xf numFmtId="49" fontId="24" fillId="17" borderId="3" xfId="46" applyNumberFormat="1" applyFont="1" applyFill="1" applyBorder="1" applyAlignment="1">
      <alignment horizontal="left" vertical="center" wrapText="1"/>
    </xf>
    <xf numFmtId="0" fontId="128" fillId="23" borderId="1" xfId="46" applyFont="1" applyFill="1" applyBorder="1" applyAlignment="1">
      <alignment horizontal="center" vertical="center" wrapText="1"/>
    </xf>
    <xf numFmtId="0" fontId="24" fillId="14" borderId="141" xfId="0" applyNumberFormat="1" applyFont="1" applyFill="1" applyBorder="1" applyAlignment="1">
      <alignment horizontal="right" vertical="center" wrapText="1"/>
    </xf>
    <xf numFmtId="49" fontId="76" fillId="13" borderId="142" xfId="45" applyNumberFormat="1" applyFont="1" applyFill="1" applyBorder="1" applyAlignment="1">
      <alignment horizontal="center" vertical="center"/>
    </xf>
    <xf numFmtId="0" fontId="23" fillId="13" borderId="142" xfId="0" applyFont="1" applyFill="1" applyBorder="1" applyAlignment="1">
      <alignment horizontal="left" vertical="center" wrapText="1"/>
    </xf>
    <xf numFmtId="0" fontId="24" fillId="14" borderId="143" xfId="0" applyNumberFormat="1" applyFont="1" applyFill="1" applyBorder="1" applyAlignment="1">
      <alignment horizontal="right" vertical="center" wrapText="1"/>
    </xf>
    <xf numFmtId="0" fontId="24" fillId="23" borderId="1" xfId="46" applyFont="1" applyFill="1" applyBorder="1" applyAlignment="1">
      <alignment horizontal="center" vertical="center" wrapText="1"/>
    </xf>
    <xf numFmtId="0" fontId="24" fillId="14" borderId="107" xfId="0" applyNumberFormat="1" applyFont="1" applyFill="1" applyBorder="1" applyAlignment="1">
      <alignment horizontal="right" vertical="center" wrapText="1"/>
    </xf>
    <xf numFmtId="49" fontId="76" fillId="13" borderId="108" xfId="45" applyNumberFormat="1" applyFont="1" applyFill="1" applyBorder="1" applyAlignment="1">
      <alignment horizontal="center" vertical="center"/>
    </xf>
    <xf numFmtId="0" fontId="23" fillId="13" borderId="108" xfId="0" applyFont="1" applyFill="1" applyBorder="1" applyAlignment="1">
      <alignment horizontal="left" vertical="center" wrapText="1"/>
    </xf>
    <xf numFmtId="0" fontId="24" fillId="14" borderId="110" xfId="45" applyNumberFormat="1" applyFont="1" applyFill="1" applyBorder="1" applyAlignment="1">
      <alignment horizontal="right" vertical="center"/>
    </xf>
    <xf numFmtId="0" fontId="23" fillId="23" borderId="1" xfId="46" applyFont="1" applyFill="1" applyBorder="1" applyAlignment="1">
      <alignment horizontal="center" vertical="center" wrapText="1"/>
    </xf>
    <xf numFmtId="0" fontId="23" fillId="14" borderId="107" xfId="0" applyNumberFormat="1" applyFont="1" applyFill="1" applyBorder="1" applyAlignment="1">
      <alignment horizontal="right" vertical="center" wrapText="1"/>
    </xf>
    <xf numFmtId="0" fontId="23" fillId="14" borderId="110" xfId="45" applyNumberFormat="1" applyFont="1" applyFill="1" applyBorder="1" applyAlignment="1">
      <alignment horizontal="right" vertical="center"/>
    </xf>
    <xf numFmtId="49" fontId="23" fillId="0" borderId="3" xfId="0" applyNumberFormat="1" applyFont="1" applyFill="1" applyBorder="1" applyAlignment="1">
      <alignment horizontal="left" vertical="center"/>
    </xf>
    <xf numFmtId="0" fontId="23" fillId="23" borderId="1" xfId="46" applyFont="1" applyFill="1" applyBorder="1" applyAlignment="1" applyProtection="1">
      <alignment horizontal="center" vertical="center" wrapText="1"/>
    </xf>
    <xf numFmtId="0" fontId="23" fillId="9" borderId="107" xfId="45" applyNumberFormat="1" applyFont="1" applyFill="1" applyBorder="1" applyAlignment="1">
      <alignment horizontal="center" vertical="center"/>
    </xf>
    <xf numFmtId="49" fontId="23" fillId="13" borderId="108" xfId="45" applyNumberFormat="1" applyFont="1" applyFill="1" applyBorder="1" applyAlignment="1">
      <alignment horizontal="center" vertical="center"/>
    </xf>
    <xf numFmtId="2" fontId="23" fillId="15" borderId="108" xfId="45" applyNumberFormat="1" applyFont="1" applyFill="1" applyBorder="1" applyAlignment="1">
      <alignment horizontal="center" vertical="center"/>
    </xf>
    <xf numFmtId="2" fontId="23" fillId="9" borderId="108" xfId="30" applyNumberFormat="1" applyFont="1" applyFill="1" applyBorder="1" applyAlignment="1">
      <alignment horizontal="center" vertical="center"/>
    </xf>
    <xf numFmtId="174" fontId="23" fillId="13" borderId="108" xfId="30" applyNumberFormat="1" applyFont="1" applyFill="1" applyBorder="1" applyAlignment="1">
      <alignment horizontal="center" vertical="center"/>
    </xf>
    <xf numFmtId="49" fontId="23" fillId="17" borderId="3" xfId="46" applyNumberFormat="1" applyFont="1" applyFill="1" applyBorder="1" applyAlignment="1">
      <alignment horizontal="left" vertical="center" wrapText="1"/>
    </xf>
    <xf numFmtId="2" fontId="23" fillId="13" borderId="108" xfId="45" applyNumberFormat="1" applyFont="1" applyFill="1" applyBorder="1" applyAlignment="1">
      <alignment horizontal="center" vertical="center"/>
    </xf>
    <xf numFmtId="49" fontId="23" fillId="13" borderId="130" xfId="45" applyNumberFormat="1" applyFont="1" applyFill="1" applyBorder="1" applyAlignment="1">
      <alignment horizontal="center" vertical="center"/>
    </xf>
    <xf numFmtId="49" fontId="23" fillId="26" borderId="54" xfId="46" applyNumberFormat="1" applyFont="1" applyFill="1" applyBorder="1" applyAlignment="1">
      <alignment horizontal="left" vertical="top" wrapText="1"/>
    </xf>
    <xf numFmtId="49" fontId="23" fillId="17" borderId="16" xfId="46" applyNumberFormat="1" applyFont="1" applyFill="1" applyBorder="1" applyAlignment="1">
      <alignment horizontal="left" vertical="center" wrapText="1"/>
    </xf>
    <xf numFmtId="49" fontId="23" fillId="13" borderId="113" xfId="45" applyNumberFormat="1" applyFont="1" applyFill="1" applyBorder="1" applyAlignment="1">
      <alignment horizontal="center" vertical="center"/>
    </xf>
    <xf numFmtId="2" fontId="23" fillId="9" borderId="113" xfId="30" applyNumberFormat="1" applyFont="1" applyFill="1" applyBorder="1" applyAlignment="1">
      <alignment horizontal="center" vertical="center"/>
    </xf>
    <xf numFmtId="174" fontId="23" fillId="13" borderId="113" xfId="30" applyNumberFormat="1" applyFont="1" applyFill="1" applyBorder="1" applyAlignment="1">
      <alignment horizontal="center" vertical="center"/>
    </xf>
    <xf numFmtId="49" fontId="23" fillId="26" borderId="32" xfId="46" applyNumberFormat="1" applyFont="1" applyFill="1" applyBorder="1" applyAlignment="1">
      <alignment horizontal="left" vertical="top" wrapText="1"/>
    </xf>
    <xf numFmtId="49" fontId="24" fillId="17" borderId="1" xfId="46" applyNumberFormat="1" applyFont="1" applyFill="1" applyBorder="1" applyAlignment="1">
      <alignment horizontal="left" vertical="center" wrapText="1"/>
    </xf>
    <xf numFmtId="2" fontId="23" fillId="13" borderId="130" xfId="45" applyNumberFormat="1" applyFont="1" applyFill="1" applyBorder="1" applyAlignment="1">
      <alignment horizontal="center" vertical="center"/>
    </xf>
    <xf numFmtId="49" fontId="23" fillId="26" borderId="73" xfId="46" applyNumberFormat="1" applyFont="1" applyFill="1" applyBorder="1" applyAlignment="1">
      <alignment horizontal="left" vertical="top" wrapText="1"/>
    </xf>
    <xf numFmtId="49" fontId="23" fillId="17" borderId="2" xfId="46" applyNumberFormat="1" applyFont="1" applyFill="1" applyBorder="1" applyAlignment="1">
      <alignment horizontal="left" vertical="center" wrapText="1"/>
    </xf>
    <xf numFmtId="49" fontId="23" fillId="14" borderId="113" xfId="45" applyNumberFormat="1" applyFont="1" applyFill="1" applyBorder="1" applyAlignment="1">
      <alignment horizontal="center" vertical="center"/>
    </xf>
    <xf numFmtId="43" fontId="23" fillId="14" borderId="113" xfId="47" applyFont="1" applyFill="1" applyBorder="1" applyAlignment="1">
      <alignment horizontal="right" vertical="center"/>
    </xf>
    <xf numFmtId="0" fontId="23" fillId="23" borderId="1" xfId="45" applyFont="1" applyFill="1" applyBorder="1" applyAlignment="1">
      <alignment horizontal="center" vertical="center" wrapText="1"/>
    </xf>
    <xf numFmtId="4" fontId="23" fillId="9" borderId="112" xfId="47" applyNumberFormat="1" applyFont="1" applyFill="1" applyBorder="1" applyAlignment="1">
      <alignment horizontal="center" vertical="center"/>
    </xf>
    <xf numFmtId="4" fontId="23" fillId="9" borderId="113" xfId="47" applyNumberFormat="1" applyFont="1" applyFill="1" applyBorder="1" applyAlignment="1">
      <alignment horizontal="center" vertical="center"/>
    </xf>
    <xf numFmtId="4" fontId="23" fillId="14" borderId="113" xfId="47" applyNumberFormat="1" applyFont="1" applyFill="1" applyBorder="1" applyAlignment="1">
      <alignment horizontal="right" vertical="center"/>
    </xf>
    <xf numFmtId="4" fontId="23" fillId="9" borderId="110" xfId="45" applyNumberFormat="1" applyFont="1" applyFill="1" applyBorder="1" applyAlignment="1">
      <alignment horizontal="right" vertical="center"/>
    </xf>
    <xf numFmtId="0" fontId="23" fillId="9" borderId="0" xfId="46" applyFont="1" applyFill="1" applyAlignment="1">
      <alignment horizontal="center" vertical="center"/>
    </xf>
    <xf numFmtId="0" fontId="23" fillId="17" borderId="23" xfId="46" applyFont="1" applyFill="1" applyBorder="1" applyAlignment="1">
      <alignment horizontal="left" vertical="center" wrapText="1" indent="2"/>
    </xf>
    <xf numFmtId="0" fontId="23" fillId="17" borderId="18" xfId="46" applyFont="1" applyFill="1" applyBorder="1" applyAlignment="1">
      <alignment horizontal="left" vertical="center" wrapText="1" indent="2"/>
    </xf>
    <xf numFmtId="4" fontId="23" fillId="14" borderId="113" xfId="45" applyNumberFormat="1" applyFont="1" applyFill="1" applyBorder="1" applyAlignment="1">
      <alignment horizontal="right" vertical="center"/>
    </xf>
    <xf numFmtId="4" fontId="23" fillId="13" borderId="113" xfId="45" applyNumberFormat="1" applyFont="1" applyFill="1" applyBorder="1" applyAlignment="1">
      <alignment horizontal="center" vertical="center"/>
    </xf>
    <xf numFmtId="4" fontId="23" fillId="13" borderId="110" xfId="45" applyNumberFormat="1" applyFont="1" applyFill="1" applyBorder="1" applyAlignment="1">
      <alignment horizontal="right" vertical="center"/>
    </xf>
    <xf numFmtId="4" fontId="23" fillId="9" borderId="107" xfId="47" applyNumberFormat="1" applyFont="1" applyFill="1" applyBorder="1" applyAlignment="1">
      <alignment horizontal="center" vertical="center"/>
    </xf>
    <xf numFmtId="4" fontId="23" fillId="13" borderId="108" xfId="45" applyNumberFormat="1" applyFont="1" applyFill="1" applyBorder="1" applyAlignment="1">
      <alignment horizontal="center" vertical="center"/>
    </xf>
    <xf numFmtId="2" fontId="23" fillId="9" borderId="113" xfId="45" applyNumberFormat="1" applyFont="1" applyFill="1" applyBorder="1" applyAlignment="1">
      <alignment horizontal="center" vertical="center"/>
    </xf>
    <xf numFmtId="49" fontId="24" fillId="17" borderId="2" xfId="46" applyNumberFormat="1" applyFont="1" applyFill="1" applyBorder="1" applyAlignment="1">
      <alignment horizontal="left" vertical="center" wrapText="1"/>
    </xf>
    <xf numFmtId="4" fontId="23" fillId="13" borderId="107" xfId="45" applyNumberFormat="1" applyFont="1" applyFill="1" applyBorder="1" applyAlignment="1">
      <alignment horizontal="center" vertical="center"/>
    </xf>
    <xf numFmtId="49" fontId="23" fillId="13" borderId="109" xfId="45" applyNumberFormat="1" applyFont="1" applyFill="1" applyBorder="1" applyAlignment="1">
      <alignment horizontal="center" vertical="center"/>
    </xf>
    <xf numFmtId="49" fontId="23" fillId="13" borderId="107" xfId="45" applyNumberFormat="1" applyFont="1" applyFill="1" applyBorder="1" applyAlignment="1">
      <alignment horizontal="center" vertical="center"/>
    </xf>
    <xf numFmtId="0" fontId="24" fillId="9" borderId="110" xfId="45" applyNumberFormat="1" applyFont="1" applyFill="1" applyBorder="1" applyAlignment="1">
      <alignment horizontal="right" vertical="center"/>
    </xf>
    <xf numFmtId="49" fontId="23" fillId="9" borderId="112" xfId="45" applyNumberFormat="1" applyFont="1" applyFill="1" applyBorder="1" applyAlignment="1">
      <alignment horizontal="center" vertical="center"/>
    </xf>
    <xf numFmtId="2" fontId="23" fillId="13" borderId="113" xfId="45" applyNumberFormat="1" applyFont="1" applyFill="1" applyBorder="1" applyAlignment="1">
      <alignment horizontal="center" vertical="center"/>
    </xf>
    <xf numFmtId="49" fontId="23" fillId="9" borderId="144" xfId="45" applyNumberFormat="1" applyFont="1" applyFill="1" applyBorder="1" applyAlignment="1">
      <alignment horizontal="center" vertical="center"/>
    </xf>
    <xf numFmtId="49" fontId="24" fillId="14" borderId="107" xfId="0" applyNumberFormat="1" applyFont="1" applyFill="1" applyBorder="1" applyAlignment="1">
      <alignment horizontal="right" vertical="center" wrapText="1"/>
    </xf>
    <xf numFmtId="49" fontId="24" fillId="14" borderId="110" xfId="45" applyNumberFormat="1" applyFont="1" applyFill="1" applyBorder="1" applyAlignment="1">
      <alignment horizontal="right" vertical="center"/>
    </xf>
    <xf numFmtId="49" fontId="23" fillId="9" borderId="113" xfId="45" applyNumberFormat="1" applyFont="1" applyFill="1" applyBorder="1" applyAlignment="1">
      <alignment horizontal="center" vertical="center"/>
    </xf>
    <xf numFmtId="49" fontId="23" fillId="9" borderId="110" xfId="45" applyNumberFormat="1" applyFont="1" applyFill="1" applyBorder="1" applyAlignment="1">
      <alignment horizontal="center" vertical="center"/>
    </xf>
    <xf numFmtId="49" fontId="23" fillId="26" borderId="34" xfId="46" applyNumberFormat="1" applyFont="1" applyFill="1" applyBorder="1" applyAlignment="1">
      <alignment horizontal="left" vertical="top" wrapText="1"/>
    </xf>
    <xf numFmtId="49" fontId="24" fillId="17" borderId="35" xfId="46" applyNumberFormat="1" applyFont="1" applyFill="1" applyBorder="1" applyAlignment="1">
      <alignment horizontal="left" vertical="center" wrapText="1"/>
    </xf>
    <xf numFmtId="0" fontId="23" fillId="23" borderId="13" xfId="46" applyFont="1" applyFill="1" applyBorder="1" applyAlignment="1">
      <alignment horizontal="center" vertical="center" wrapText="1"/>
    </xf>
    <xf numFmtId="49" fontId="23" fillId="9" borderId="124" xfId="45" applyNumberFormat="1" applyFont="1" applyFill="1" applyBorder="1" applyAlignment="1">
      <alignment horizontal="center" vertical="center"/>
    </xf>
    <xf numFmtId="49" fontId="23" fillId="13" borderId="118" xfId="45" applyNumberFormat="1" applyFont="1" applyFill="1" applyBorder="1" applyAlignment="1">
      <alignment horizontal="center" vertical="center"/>
    </xf>
    <xf numFmtId="2" fontId="23" fillId="13" borderId="118" xfId="45" applyNumberFormat="1" applyFont="1" applyFill="1" applyBorder="1" applyAlignment="1">
      <alignment horizontal="center" vertical="center"/>
    </xf>
    <xf numFmtId="49" fontId="23" fillId="13" borderId="120" xfId="45" applyNumberFormat="1" applyFont="1" applyFill="1" applyBorder="1" applyAlignment="1">
      <alignment horizontal="center" vertical="center"/>
    </xf>
    <xf numFmtId="49" fontId="146" fillId="17" borderId="0" xfId="46" applyNumberFormat="1" applyFont="1" applyFill="1" applyBorder="1" applyAlignment="1">
      <alignment horizontal="left" vertical="center" wrapText="1"/>
    </xf>
    <xf numFmtId="0" fontId="146" fillId="17" borderId="0" xfId="46" applyFont="1" applyFill="1" applyBorder="1" applyAlignment="1">
      <alignment horizontal="left" vertical="center" wrapText="1"/>
    </xf>
    <xf numFmtId="0" fontId="24" fillId="17" borderId="0" xfId="46" applyFont="1" applyFill="1" applyBorder="1" applyAlignment="1">
      <alignment horizontal="left" vertical="center" wrapText="1" indent="1"/>
    </xf>
    <xf numFmtId="0" fontId="23" fillId="17" borderId="0" xfId="46" applyFont="1" applyFill="1" applyBorder="1" applyAlignment="1">
      <alignment horizontal="left" vertical="center" wrapText="1"/>
    </xf>
    <xf numFmtId="0" fontId="23" fillId="17" borderId="0" xfId="46" applyFont="1" applyFill="1" applyBorder="1" applyAlignment="1">
      <alignment horizontal="center" vertical="center" wrapText="1"/>
    </xf>
    <xf numFmtId="49" fontId="76" fillId="17" borderId="0" xfId="45" applyNumberFormat="1" applyFont="1" applyFill="1" applyBorder="1" applyAlignment="1">
      <alignment horizontal="center" vertical="center"/>
    </xf>
    <xf numFmtId="0" fontId="23" fillId="17" borderId="0" xfId="46" applyFont="1" applyFill="1" applyAlignment="1">
      <alignment horizontal="center" vertical="center"/>
    </xf>
    <xf numFmtId="0" fontId="23" fillId="17" borderId="0" xfId="46" applyFont="1" applyFill="1" applyAlignment="1">
      <alignment vertical="center"/>
    </xf>
    <xf numFmtId="0" fontId="29" fillId="17" borderId="0" xfId="0" applyFont="1" applyFill="1"/>
    <xf numFmtId="0" fontId="24" fillId="15" borderId="15" xfId="46" applyFont="1" applyFill="1" applyBorder="1" applyAlignment="1">
      <alignment horizontal="center" vertical="center" wrapText="1"/>
    </xf>
    <xf numFmtId="0" fontId="24" fillId="15" borderId="19" xfId="46" applyFont="1" applyFill="1" applyBorder="1" applyAlignment="1">
      <alignment horizontal="center" vertical="center" wrapText="1"/>
    </xf>
    <xf numFmtId="49" fontId="23" fillId="14" borderId="113" xfId="45" applyNumberFormat="1" applyFont="1" applyFill="1" applyBorder="1" applyAlignment="1">
      <alignment horizontal="right" vertical="center"/>
    </xf>
    <xf numFmtId="0" fontId="23" fillId="9" borderId="112" xfId="45" applyNumberFormat="1" applyFont="1" applyFill="1" applyBorder="1" applyAlignment="1">
      <alignment horizontal="center" vertical="center"/>
    </xf>
    <xf numFmtId="0" fontId="23" fillId="13" borderId="110" xfId="45" applyNumberFormat="1" applyFont="1" applyFill="1" applyBorder="1" applyAlignment="1">
      <alignment horizontal="right" vertical="center"/>
    </xf>
    <xf numFmtId="0" fontId="24" fillId="0" borderId="0" xfId="46" applyFont="1" applyFill="1" applyAlignment="1">
      <alignment horizontal="left" vertical="center"/>
    </xf>
    <xf numFmtId="0" fontId="144" fillId="0" borderId="0" xfId="46" applyFont="1" applyFill="1" applyBorder="1" applyAlignment="1">
      <alignment vertical="center"/>
    </xf>
    <xf numFmtId="0" fontId="23" fillId="0" borderId="0" xfId="46" applyFont="1" applyAlignment="1">
      <alignment horizontal="center" vertical="center"/>
    </xf>
    <xf numFmtId="0" fontId="23" fillId="0" borderId="0" xfId="46" applyFont="1" applyAlignment="1">
      <alignment vertical="center"/>
    </xf>
    <xf numFmtId="0" fontId="23" fillId="0" borderId="0" xfId="46" applyFont="1" applyBorder="1" applyAlignment="1">
      <alignment horizontal="center" vertical="center"/>
    </xf>
    <xf numFmtId="0" fontId="144" fillId="0" borderId="0" xfId="46" applyFont="1" applyAlignment="1">
      <alignment vertical="center"/>
    </xf>
    <xf numFmtId="0" fontId="143" fillId="0" borderId="0" xfId="46" applyFont="1" applyFill="1" applyBorder="1" applyAlignment="1">
      <alignment horizontal="left" vertical="center" wrapText="1"/>
    </xf>
    <xf numFmtId="0" fontId="144" fillId="0" borderId="9" xfId="46" applyFont="1" applyFill="1" applyBorder="1" applyAlignment="1">
      <alignment vertical="center"/>
    </xf>
    <xf numFmtId="0" fontId="143" fillId="0" borderId="7" xfId="46" applyFont="1" applyFill="1" applyBorder="1" applyAlignment="1">
      <alignment horizontal="left" vertical="center" wrapText="1"/>
    </xf>
    <xf numFmtId="0" fontId="144" fillId="0" borderId="0" xfId="46" applyFont="1" applyFill="1" applyBorder="1" applyAlignment="1">
      <alignment horizontal="left" vertical="center" wrapText="1"/>
    </xf>
    <xf numFmtId="0" fontId="24" fillId="15" borderId="18" xfId="46" applyFont="1" applyFill="1" applyBorder="1" applyAlignment="1">
      <alignment horizontal="center" vertical="center" wrapText="1"/>
    </xf>
    <xf numFmtId="0" fontId="24" fillId="15" borderId="1" xfId="46" applyFont="1" applyFill="1" applyBorder="1" applyAlignment="1">
      <alignment horizontal="center" vertical="center" wrapText="1"/>
    </xf>
    <xf numFmtId="49" fontId="40" fillId="15" borderId="32" xfId="0" applyNumberFormat="1" applyFont="1" applyFill="1" applyBorder="1" applyAlignment="1">
      <alignment horizontal="left" vertical="center"/>
    </xf>
    <xf numFmtId="49" fontId="39" fillId="15" borderId="1" xfId="0" applyNumberFormat="1" applyFont="1" applyFill="1" applyBorder="1" applyAlignment="1">
      <alignment horizontal="left" vertical="center"/>
    </xf>
    <xf numFmtId="49" fontId="128" fillId="0" borderId="23" xfId="0" applyNumberFormat="1" applyFont="1" applyFill="1" applyBorder="1" applyAlignment="1">
      <alignment horizontal="left" vertical="center"/>
    </xf>
    <xf numFmtId="173" fontId="23" fillId="23" borderId="145" xfId="0" applyNumberFormat="1" applyFont="1" applyFill="1" applyBorder="1" applyAlignment="1">
      <alignment horizontal="center" vertical="center"/>
    </xf>
    <xf numFmtId="173" fontId="24" fillId="14" borderId="145" xfId="0" applyNumberFormat="1" applyFont="1" applyFill="1" applyBorder="1" applyAlignment="1">
      <alignment horizontal="right" vertical="center"/>
    </xf>
    <xf numFmtId="173" fontId="24" fillId="14" borderId="127" xfId="0" applyNumberFormat="1" applyFont="1" applyFill="1" applyBorder="1" applyAlignment="1">
      <alignment horizontal="right" vertical="center"/>
    </xf>
    <xf numFmtId="0" fontId="29" fillId="0" borderId="0" xfId="0" applyFont="1"/>
    <xf numFmtId="0" fontId="29" fillId="0" borderId="0" xfId="0" applyFont="1" applyAlignment="1">
      <alignment wrapText="1"/>
    </xf>
    <xf numFmtId="49" fontId="40" fillId="15" borderId="1" xfId="0" applyNumberFormat="1" applyFont="1" applyFill="1" applyBorder="1" applyAlignment="1">
      <alignment horizontal="left" vertical="center"/>
    </xf>
    <xf numFmtId="49" fontId="24" fillId="0" borderId="23" xfId="0" applyNumberFormat="1" applyFont="1" applyFill="1" applyBorder="1" applyAlignment="1">
      <alignment horizontal="left" vertical="center" wrapText="1" indent="1"/>
    </xf>
    <xf numFmtId="173" fontId="23" fillId="23" borderId="130" xfId="0" applyNumberFormat="1" applyFont="1" applyFill="1" applyBorder="1" applyAlignment="1">
      <alignment horizontal="center" vertical="center"/>
    </xf>
    <xf numFmtId="173" fontId="24" fillId="14" borderId="130" xfId="0" applyNumberFormat="1" applyFont="1" applyFill="1" applyBorder="1" applyAlignment="1">
      <alignment horizontal="right" vertical="center"/>
    </xf>
    <xf numFmtId="173" fontId="24" fillId="14" borderId="106" xfId="0" applyNumberFormat="1" applyFont="1" applyFill="1" applyBorder="1" applyAlignment="1">
      <alignment horizontal="right" vertical="center"/>
    </xf>
    <xf numFmtId="0" fontId="23" fillId="0" borderId="107" xfId="46" applyFont="1" applyFill="1" applyBorder="1" applyAlignment="1">
      <alignment horizontal="left" vertical="center" wrapText="1" indent="2"/>
    </xf>
    <xf numFmtId="173" fontId="23" fillId="23" borderId="108" xfId="45" applyNumberFormat="1" applyFont="1" applyFill="1" applyBorder="1" applyAlignment="1">
      <alignment horizontal="center" vertical="center"/>
    </xf>
    <xf numFmtId="173" fontId="23" fillId="9" borderId="108" xfId="45" applyNumberFormat="1" applyFont="1" applyFill="1" applyBorder="1" applyAlignment="1">
      <alignment horizontal="right" vertical="center"/>
    </xf>
    <xf numFmtId="173" fontId="23" fillId="9" borderId="128" xfId="45" applyNumberFormat="1" applyFont="1" applyFill="1" applyBorder="1" applyAlignment="1">
      <alignment horizontal="right" vertical="center"/>
    </xf>
    <xf numFmtId="173" fontId="23" fillId="9" borderId="110" xfId="45" applyNumberFormat="1" applyFont="1" applyFill="1" applyBorder="1" applyAlignment="1">
      <alignment horizontal="right" vertical="center"/>
    </xf>
    <xf numFmtId="0" fontId="23" fillId="0" borderId="20" xfId="46" applyFont="1" applyFill="1" applyBorder="1" applyAlignment="1">
      <alignment horizontal="left" vertical="center" wrapText="1" indent="2"/>
    </xf>
    <xf numFmtId="173" fontId="23" fillId="23" borderId="145" xfId="45" applyNumberFormat="1" applyFont="1" applyFill="1" applyBorder="1" applyAlignment="1">
      <alignment horizontal="center" vertical="center"/>
    </xf>
    <xf numFmtId="173" fontId="23" fillId="9" borderId="145" xfId="45" applyNumberFormat="1" applyFont="1" applyFill="1" applyBorder="1" applyAlignment="1">
      <alignment horizontal="right" vertical="center"/>
    </xf>
    <xf numFmtId="173" fontId="23" fillId="13" borderId="108" xfId="45" applyNumberFormat="1" applyFont="1" applyFill="1" applyBorder="1" applyAlignment="1">
      <alignment horizontal="right" vertical="center"/>
    </xf>
    <xf numFmtId="173" fontId="23" fillId="9" borderId="146" xfId="45" applyNumberFormat="1" applyFont="1" applyFill="1" applyBorder="1" applyAlignment="1">
      <alignment horizontal="right" vertical="center"/>
    </xf>
    <xf numFmtId="173" fontId="23" fillId="13" borderId="122" xfId="45" applyNumberFormat="1" applyFont="1" applyFill="1" applyBorder="1" applyAlignment="1">
      <alignment horizontal="right" vertical="center"/>
    </xf>
    <xf numFmtId="173" fontId="23" fillId="23" borderId="108" xfId="0" applyNumberFormat="1" applyFont="1" applyFill="1" applyBorder="1" applyAlignment="1">
      <alignment horizontal="center" vertical="center"/>
    </xf>
    <xf numFmtId="173" fontId="24" fillId="14" borderId="108" xfId="0" applyNumberFormat="1" applyFont="1" applyFill="1" applyBorder="1" applyAlignment="1">
      <alignment horizontal="right" vertical="center"/>
    </xf>
    <xf numFmtId="173" fontId="23" fillId="13" borderId="145" xfId="46" applyNumberFormat="1" applyFont="1" applyFill="1" applyBorder="1" applyAlignment="1">
      <alignment horizontal="right" vertical="center"/>
    </xf>
    <xf numFmtId="49" fontId="24" fillId="0" borderId="21" xfId="0" applyNumberFormat="1" applyFont="1" applyFill="1" applyBorder="1" applyAlignment="1">
      <alignment horizontal="left" vertical="center" wrapText="1" indent="1"/>
    </xf>
    <xf numFmtId="173" fontId="24" fillId="14" borderId="104" xfId="0" applyNumberFormat="1" applyFont="1" applyFill="1" applyBorder="1" applyAlignment="1">
      <alignment horizontal="right" vertical="center"/>
    </xf>
    <xf numFmtId="0" fontId="23" fillId="0" borderId="0" xfId="46" applyFont="1" applyAlignment="1">
      <alignment vertical="center" wrapText="1"/>
    </xf>
    <xf numFmtId="173" fontId="23" fillId="13" borderId="108" xfId="46" applyNumberFormat="1" applyFont="1" applyFill="1" applyBorder="1" applyAlignment="1">
      <alignment horizontal="right" vertical="center"/>
    </xf>
    <xf numFmtId="173" fontId="23" fillId="13" borderId="108" xfId="0" applyNumberFormat="1" applyFont="1" applyFill="1" applyBorder="1" applyAlignment="1">
      <alignment horizontal="right" vertical="center"/>
    </xf>
    <xf numFmtId="49" fontId="40" fillId="15" borderId="73" xfId="0" applyNumberFormat="1" applyFont="1" applyFill="1" applyBorder="1" applyAlignment="1">
      <alignment horizontal="left" vertical="center"/>
    </xf>
    <xf numFmtId="49" fontId="40" fillId="15" borderId="2" xfId="0" applyNumberFormat="1" applyFont="1" applyFill="1" applyBorder="1" applyAlignment="1">
      <alignment horizontal="left" vertical="center"/>
    </xf>
    <xf numFmtId="173" fontId="23" fillId="23" borderId="113" xfId="45" applyNumberFormat="1" applyFont="1" applyFill="1" applyBorder="1" applyAlignment="1">
      <alignment horizontal="center" vertical="center"/>
    </xf>
    <xf numFmtId="173" fontId="23" fillId="9" borderId="113" xfId="45" applyNumberFormat="1" applyFont="1" applyFill="1" applyBorder="1" applyAlignment="1">
      <alignment horizontal="right" vertical="center"/>
    </xf>
    <xf numFmtId="173" fontId="23" fillId="13" borderId="113" xfId="46" applyNumberFormat="1" applyFont="1" applyFill="1" applyBorder="1" applyAlignment="1">
      <alignment horizontal="right" vertical="center"/>
    </xf>
    <xf numFmtId="173" fontId="23" fillId="13" borderId="113" xfId="0" applyNumberFormat="1" applyFont="1" applyFill="1" applyBorder="1" applyAlignment="1">
      <alignment horizontal="right" vertical="center"/>
    </xf>
    <xf numFmtId="173" fontId="23" fillId="13" borderId="116" xfId="0" applyNumberFormat="1" applyFont="1" applyFill="1" applyBorder="1" applyAlignment="1">
      <alignment horizontal="right" vertical="center"/>
    </xf>
    <xf numFmtId="173" fontId="23" fillId="13" borderId="115" xfId="46" applyNumberFormat="1" applyFont="1" applyFill="1" applyBorder="1" applyAlignment="1">
      <alignment horizontal="right" vertical="center"/>
    </xf>
    <xf numFmtId="49" fontId="40" fillId="15" borderId="71" xfId="0" applyNumberFormat="1" applyFont="1" applyFill="1" applyBorder="1" applyAlignment="1">
      <alignment horizontal="left" vertical="center"/>
    </xf>
    <xf numFmtId="49" fontId="39" fillId="15" borderId="3" xfId="0" applyNumberFormat="1" applyFont="1" applyFill="1" applyBorder="1" applyAlignment="1">
      <alignment horizontal="left" vertical="center"/>
    </xf>
    <xf numFmtId="0" fontId="24" fillId="0" borderId="21" xfId="46" applyFont="1" applyFill="1" applyBorder="1" applyAlignment="1">
      <alignment vertical="center" wrapText="1"/>
    </xf>
    <xf numFmtId="173" fontId="23" fillId="9" borderId="130" xfId="45" applyNumberFormat="1" applyFont="1" applyFill="1" applyBorder="1" applyAlignment="1">
      <alignment horizontal="right" vertical="center"/>
    </xf>
    <xf numFmtId="173" fontId="23" fillId="13" borderId="130" xfId="46" applyNumberFormat="1" applyFont="1" applyFill="1" applyBorder="1" applyAlignment="1">
      <alignment horizontal="right" vertical="center"/>
    </xf>
    <xf numFmtId="173" fontId="23" fillId="13" borderId="130" xfId="0" applyNumberFormat="1" applyFont="1" applyFill="1" applyBorder="1" applyAlignment="1">
      <alignment horizontal="right" vertical="center"/>
    </xf>
    <xf numFmtId="173" fontId="23" fillId="13" borderId="129" xfId="0" applyNumberFormat="1" applyFont="1" applyFill="1" applyBorder="1" applyAlignment="1">
      <alignment horizontal="right" vertical="center"/>
    </xf>
    <xf numFmtId="173" fontId="23" fillId="13" borderId="131" xfId="46" applyNumberFormat="1" applyFont="1" applyFill="1" applyBorder="1" applyAlignment="1">
      <alignment horizontal="right" vertical="center"/>
    </xf>
    <xf numFmtId="0" fontId="24" fillId="0" borderId="23" xfId="46" applyFont="1" applyFill="1" applyBorder="1" applyAlignment="1">
      <alignment vertical="center" wrapText="1"/>
    </xf>
    <xf numFmtId="173" fontId="23" fillId="9" borderId="108" xfId="0" applyNumberFormat="1" applyFont="1" applyFill="1" applyBorder="1" applyAlignment="1">
      <alignment horizontal="right" vertical="center"/>
    </xf>
    <xf numFmtId="173" fontId="23" fillId="13" borderId="128" xfId="0" applyNumberFormat="1" applyFont="1" applyFill="1" applyBorder="1" applyAlignment="1">
      <alignment horizontal="right" vertical="center"/>
    </xf>
    <xf numFmtId="173" fontId="23" fillId="13" borderId="110" xfId="46" applyNumberFormat="1" applyFont="1" applyFill="1" applyBorder="1" applyAlignment="1">
      <alignment horizontal="right" vertical="center"/>
    </xf>
    <xf numFmtId="49" fontId="40" fillId="15" borderId="34" xfId="0" applyNumberFormat="1" applyFont="1" applyFill="1" applyBorder="1" applyAlignment="1">
      <alignment horizontal="left" vertical="center"/>
    </xf>
    <xf numFmtId="49" fontId="39" fillId="15" borderId="35" xfId="0" applyNumberFormat="1" applyFont="1" applyFill="1" applyBorder="1" applyAlignment="1">
      <alignment horizontal="left" vertical="center"/>
    </xf>
    <xf numFmtId="0" fontId="24" fillId="0" borderId="47" xfId="46" applyFont="1" applyFill="1" applyBorder="1" applyAlignment="1">
      <alignment vertical="center" wrapText="1"/>
    </xf>
    <xf numFmtId="0" fontId="23" fillId="23" borderId="35" xfId="46" applyFont="1" applyFill="1" applyBorder="1" applyAlignment="1">
      <alignment horizontal="center" vertical="center" wrapText="1"/>
    </xf>
    <xf numFmtId="173" fontId="23" fillId="9" borderId="118" xfId="45" applyNumberFormat="1" applyFont="1" applyFill="1" applyBorder="1" applyAlignment="1">
      <alignment horizontal="right" vertical="center"/>
    </xf>
    <xf numFmtId="173" fontId="23" fillId="13" borderId="118" xfId="46" applyNumberFormat="1" applyFont="1" applyFill="1" applyBorder="1" applyAlignment="1">
      <alignment horizontal="right" vertical="center"/>
    </xf>
    <xf numFmtId="173" fontId="23" fillId="13" borderId="118" xfId="0" applyNumberFormat="1" applyFont="1" applyFill="1" applyBorder="1" applyAlignment="1">
      <alignment horizontal="right" vertical="center"/>
    </xf>
    <xf numFmtId="173" fontId="23" fillId="13" borderId="117" xfId="0" applyNumberFormat="1" applyFont="1" applyFill="1" applyBorder="1" applyAlignment="1">
      <alignment horizontal="right" vertical="center"/>
    </xf>
    <xf numFmtId="173" fontId="23" fillId="13" borderId="120" xfId="46" applyNumberFormat="1" applyFont="1" applyFill="1" applyBorder="1" applyAlignment="1">
      <alignment horizontal="right" vertical="center"/>
    </xf>
    <xf numFmtId="0" fontId="143" fillId="15" borderId="74" xfId="46" applyFont="1" applyFill="1" applyBorder="1" applyAlignment="1">
      <alignment horizontal="left" vertical="center" wrapText="1"/>
    </xf>
    <xf numFmtId="0" fontId="143" fillId="15" borderId="19" xfId="46" applyFont="1" applyFill="1" applyBorder="1" applyAlignment="1">
      <alignment horizontal="left" vertical="center" wrapText="1"/>
    </xf>
    <xf numFmtId="49" fontId="41" fillId="15" borderId="15" xfId="46" applyNumberFormat="1" applyFont="1" applyFill="1" applyBorder="1" applyAlignment="1">
      <alignment horizontal="center" vertical="center" wrapText="1"/>
    </xf>
    <xf numFmtId="49" fontId="41" fillId="19" borderId="96" xfId="46" applyNumberFormat="1" applyFont="1" applyFill="1" applyBorder="1" applyAlignment="1">
      <alignment horizontal="center" vertical="center" wrapText="1"/>
    </xf>
    <xf numFmtId="49" fontId="76" fillId="15" borderId="71" xfId="45" applyNumberFormat="1" applyFont="1" applyFill="1" applyBorder="1" applyAlignment="1">
      <alignment horizontal="left" vertical="center" wrapText="1"/>
    </xf>
    <xf numFmtId="49" fontId="76" fillId="15" borderId="3" xfId="45" applyNumberFormat="1" applyFont="1" applyFill="1" applyBorder="1" applyAlignment="1">
      <alignment horizontal="left" vertical="center" wrapText="1"/>
    </xf>
    <xf numFmtId="0" fontId="23" fillId="0" borderId="3" xfId="45" applyFont="1" applyFill="1" applyBorder="1" applyAlignment="1">
      <alignment horizontal="left" vertical="center" wrapText="1"/>
    </xf>
    <xf numFmtId="173" fontId="40" fillId="14" borderId="3" xfId="45" applyNumberFormat="1" applyFont="1" applyFill="1" applyBorder="1" applyAlignment="1">
      <alignment horizontal="center" vertical="center" wrapText="1"/>
    </xf>
    <xf numFmtId="173" fontId="40" fillId="13" borderId="3" xfId="45" applyNumberFormat="1" applyFont="1" applyFill="1" applyBorder="1" applyAlignment="1">
      <alignment horizontal="center" vertical="center" wrapText="1"/>
    </xf>
    <xf numFmtId="49" fontId="76" fillId="15" borderId="32" xfId="45" applyNumberFormat="1" applyFont="1" applyFill="1" applyBorder="1" applyAlignment="1">
      <alignment horizontal="left" vertical="center" wrapText="1"/>
    </xf>
    <xf numFmtId="49" fontId="76" fillId="15" borderId="1" xfId="45" applyNumberFormat="1" applyFont="1" applyFill="1" applyBorder="1" applyAlignment="1">
      <alignment horizontal="left" vertical="center" wrapText="1"/>
    </xf>
    <xf numFmtId="0" fontId="23" fillId="0" borderId="1" xfId="45" applyFont="1" applyFill="1" applyBorder="1" applyAlignment="1">
      <alignment horizontal="left" vertical="center" wrapText="1"/>
    </xf>
    <xf numFmtId="173" fontId="40" fillId="14" borderId="1" xfId="45" applyNumberFormat="1" applyFont="1" applyFill="1" applyBorder="1" applyAlignment="1">
      <alignment horizontal="center" vertical="center" wrapText="1"/>
    </xf>
    <xf numFmtId="173" fontId="40" fillId="13" borderId="1" xfId="45" applyNumberFormat="1" applyFont="1" applyFill="1" applyBorder="1" applyAlignment="1">
      <alignment horizontal="center" vertical="center" wrapText="1"/>
    </xf>
    <xf numFmtId="49" fontId="76" fillId="15" borderId="34" xfId="45" applyNumberFormat="1" applyFont="1" applyFill="1" applyBorder="1" applyAlignment="1">
      <alignment horizontal="left" vertical="center" wrapText="1"/>
    </xf>
    <xf numFmtId="49" fontId="76" fillId="15" borderId="35" xfId="45" applyNumberFormat="1" applyFont="1" applyFill="1" applyBorder="1" applyAlignment="1">
      <alignment horizontal="left" vertical="center" wrapText="1"/>
    </xf>
    <xf numFmtId="0" fontId="23" fillId="0" borderId="35" xfId="45" applyFont="1" applyFill="1" applyBorder="1" applyAlignment="1">
      <alignment horizontal="left" vertical="center" wrapText="1"/>
    </xf>
    <xf numFmtId="43" fontId="39" fillId="14" borderId="35" xfId="47" applyFont="1" applyFill="1" applyBorder="1" applyAlignment="1">
      <alignment horizontal="center" vertical="center" wrapText="1"/>
    </xf>
    <xf numFmtId="9" fontId="39" fillId="13" borderId="35" xfId="30" applyFont="1" applyFill="1" applyBorder="1" applyAlignment="1">
      <alignment horizontal="center" vertical="center" wrapText="1"/>
    </xf>
    <xf numFmtId="49" fontId="76" fillId="15" borderId="73" xfId="45" applyNumberFormat="1" applyFont="1" applyFill="1" applyBorder="1" applyAlignment="1">
      <alignment horizontal="left" vertical="center" wrapText="1"/>
    </xf>
    <xf numFmtId="49" fontId="76" fillId="15" borderId="2" xfId="45" applyNumberFormat="1" applyFont="1" applyFill="1" applyBorder="1" applyAlignment="1">
      <alignment horizontal="left" vertical="center" wrapText="1"/>
    </xf>
    <xf numFmtId="49" fontId="76" fillId="15" borderId="29" xfId="45" applyNumberFormat="1" applyFont="1" applyFill="1" applyBorder="1" applyAlignment="1">
      <alignment horizontal="left" vertical="center" wrapText="1"/>
    </xf>
    <xf numFmtId="49" fontId="76" fillId="15" borderId="30" xfId="45" applyNumberFormat="1" applyFont="1" applyFill="1" applyBorder="1" applyAlignment="1">
      <alignment horizontal="left" vertical="center" wrapText="1"/>
    </xf>
    <xf numFmtId="173" fontId="40" fillId="14" borderId="30" xfId="45" applyNumberFormat="1" applyFont="1" applyFill="1" applyBorder="1" applyAlignment="1">
      <alignment horizontal="center" vertical="center" wrapText="1"/>
    </xf>
    <xf numFmtId="49" fontId="76" fillId="15" borderId="54" xfId="45" applyNumberFormat="1" applyFont="1" applyFill="1" applyBorder="1" applyAlignment="1">
      <alignment horizontal="left" vertical="center" wrapText="1"/>
    </xf>
    <xf numFmtId="49" fontId="76" fillId="15" borderId="16" xfId="45" applyNumberFormat="1" applyFont="1" applyFill="1" applyBorder="1" applyAlignment="1">
      <alignment horizontal="left" vertical="center" wrapText="1"/>
    </xf>
    <xf numFmtId="173" fontId="40" fillId="14" borderId="16" xfId="45" applyNumberFormat="1" applyFont="1" applyFill="1" applyBorder="1" applyAlignment="1">
      <alignment horizontal="center" vertical="center" wrapText="1"/>
    </xf>
    <xf numFmtId="49" fontId="76" fillId="15" borderId="45" xfId="45" applyNumberFormat="1" applyFont="1" applyFill="1" applyBorder="1" applyAlignment="1">
      <alignment horizontal="left" vertical="center" wrapText="1"/>
    </xf>
    <xf numFmtId="49" fontId="76" fillId="15" borderId="50" xfId="45" applyNumberFormat="1" applyFont="1" applyFill="1" applyBorder="1" applyAlignment="1">
      <alignment horizontal="left" vertical="center" wrapText="1"/>
    </xf>
    <xf numFmtId="0" fontId="23" fillId="0" borderId="50" xfId="45" applyFont="1" applyFill="1" applyBorder="1" applyAlignment="1">
      <alignment horizontal="left" vertical="center" wrapText="1"/>
    </xf>
    <xf numFmtId="173" fontId="40" fillId="14" borderId="50" xfId="45" applyNumberFormat="1" applyFont="1" applyFill="1" applyBorder="1" applyAlignment="1">
      <alignment horizontal="center" vertical="center" wrapText="1"/>
    </xf>
    <xf numFmtId="0" fontId="23" fillId="0" borderId="74" xfId="45" applyFont="1" applyFill="1" applyBorder="1" applyAlignment="1">
      <alignment horizontal="left" vertical="center" wrapText="1"/>
    </xf>
    <xf numFmtId="173" fontId="23" fillId="17" borderId="31" xfId="45" applyNumberFormat="1" applyFont="1" applyFill="1" applyBorder="1" applyAlignment="1">
      <alignment horizontal="left" vertical="center" wrapText="1"/>
    </xf>
    <xf numFmtId="0" fontId="23" fillId="0" borderId="15" xfId="45" applyFont="1" applyFill="1" applyBorder="1" applyAlignment="1">
      <alignment horizontal="left" vertical="center" wrapText="1"/>
    </xf>
    <xf numFmtId="173" fontId="40" fillId="14" borderId="2" xfId="45" applyNumberFormat="1" applyFont="1" applyFill="1" applyBorder="1" applyAlignment="1">
      <alignment horizontal="center" vertical="center" wrapText="1"/>
    </xf>
    <xf numFmtId="173" fontId="23" fillId="17" borderId="41" xfId="45" applyNumberFormat="1" applyFont="1" applyFill="1" applyBorder="1" applyAlignment="1">
      <alignment horizontal="left" vertical="center" wrapText="1"/>
    </xf>
    <xf numFmtId="49" fontId="76" fillId="15" borderId="52" xfId="45" applyNumberFormat="1" applyFont="1" applyFill="1" applyBorder="1" applyAlignment="1">
      <alignment horizontal="left" vertical="center" wrapText="1"/>
    </xf>
    <xf numFmtId="49" fontId="76" fillId="15" borderId="53" xfId="45" applyNumberFormat="1" applyFont="1" applyFill="1" applyBorder="1" applyAlignment="1">
      <alignment horizontal="left" vertical="center" wrapText="1"/>
    </xf>
    <xf numFmtId="0" fontId="23" fillId="0" borderId="53" xfId="45" applyFont="1" applyFill="1" applyBorder="1" applyAlignment="1">
      <alignment horizontal="left" vertical="center" wrapText="1"/>
    </xf>
    <xf numFmtId="173" fontId="40" fillId="14" borderId="53" xfId="45" applyNumberFormat="1" applyFont="1" applyFill="1" applyBorder="1" applyAlignment="1">
      <alignment horizontal="center" vertical="center" wrapText="1"/>
    </xf>
    <xf numFmtId="173" fontId="23" fillId="17" borderId="67" xfId="45" applyNumberFormat="1" applyFont="1" applyFill="1" applyBorder="1" applyAlignment="1">
      <alignment horizontal="left" vertical="center" wrapText="1"/>
    </xf>
    <xf numFmtId="0" fontId="23" fillId="17" borderId="0" xfId="45" applyFont="1" applyFill="1" applyAlignment="1">
      <alignment vertical="center"/>
    </xf>
    <xf numFmtId="0" fontId="23" fillId="15" borderId="42" xfId="45" applyFont="1" applyFill="1" applyBorder="1" applyAlignment="1">
      <alignment vertical="center"/>
    </xf>
    <xf numFmtId="0" fontId="23" fillId="15" borderId="43" xfId="45" applyFont="1" applyFill="1" applyBorder="1" applyAlignment="1">
      <alignment vertical="center"/>
    </xf>
    <xf numFmtId="0" fontId="23" fillId="15" borderId="70" xfId="45" applyFont="1" applyFill="1" applyBorder="1" applyAlignment="1">
      <alignment vertical="center"/>
    </xf>
    <xf numFmtId="49" fontId="24" fillId="15" borderId="73" xfId="45" applyNumberFormat="1" applyFont="1" applyFill="1" applyBorder="1" applyAlignment="1">
      <alignment horizontal="center" vertical="center" wrapText="1"/>
    </xf>
    <xf numFmtId="0" fontId="24" fillId="15" borderId="2" xfId="45" applyFont="1" applyFill="1" applyBorder="1" applyAlignment="1">
      <alignment horizontal="center" vertical="center" wrapText="1"/>
    </xf>
    <xf numFmtId="0" fontId="23" fillId="19" borderId="40" xfId="45" applyFont="1" applyFill="1" applyBorder="1" applyAlignment="1">
      <alignment horizontal="left" vertical="center" wrapText="1" indent="1"/>
    </xf>
    <xf numFmtId="0" fontId="23" fillId="17" borderId="40" xfId="45" applyFont="1" applyFill="1" applyBorder="1" applyAlignment="1">
      <alignment horizontal="left" vertical="center" wrapText="1" indent="1"/>
    </xf>
    <xf numFmtId="173" fontId="40" fillId="14" borderId="35" xfId="45" applyNumberFormat="1" applyFont="1" applyFill="1" applyBorder="1" applyAlignment="1">
      <alignment horizontal="center" vertical="center" wrapText="1"/>
    </xf>
    <xf numFmtId="0" fontId="23" fillId="17" borderId="36" xfId="45" applyFont="1" applyFill="1" applyBorder="1" applyAlignment="1">
      <alignment horizontal="left" vertical="center" wrapText="1" indent="1"/>
    </xf>
    <xf numFmtId="0" fontId="23" fillId="17" borderId="39" xfId="45" applyFont="1" applyFill="1" applyBorder="1" applyAlignment="1">
      <alignment horizontal="left" vertical="center" wrapText="1" indent="1"/>
    </xf>
    <xf numFmtId="0" fontId="148" fillId="0" borderId="0" xfId="0" applyFont="1" applyFill="1" applyBorder="1"/>
    <xf numFmtId="0" fontId="148" fillId="0" borderId="0" xfId="0" applyFont="1" applyFill="1" applyBorder="1" applyAlignment="1">
      <alignment horizontal="justify" vertical="top" wrapText="1"/>
    </xf>
    <xf numFmtId="0" fontId="135" fillId="0" borderId="0" xfId="0" applyFont="1" applyFill="1" applyBorder="1"/>
    <xf numFmtId="0" fontId="149" fillId="15" borderId="1" xfId="0" applyFont="1" applyFill="1" applyBorder="1" applyAlignment="1">
      <alignment horizontal="justify" vertical="center" wrapText="1"/>
    </xf>
    <xf numFmtId="0" fontId="24" fillId="15" borderId="1" xfId="0" applyFont="1" applyFill="1" applyBorder="1" applyAlignment="1">
      <alignment horizontal="justify" vertical="center" wrapText="1"/>
    </xf>
    <xf numFmtId="0" fontId="149" fillId="15" borderId="33" xfId="0" applyFont="1" applyFill="1" applyBorder="1" applyAlignment="1">
      <alignment horizontal="justify" vertical="center" wrapText="1"/>
    </xf>
    <xf numFmtId="0" fontId="150" fillId="15" borderId="32" xfId="0" applyFont="1" applyFill="1" applyBorder="1" applyAlignment="1">
      <alignment horizontal="justify" vertical="top" wrapText="1"/>
    </xf>
    <xf numFmtId="0" fontId="135" fillId="15" borderId="1" xfId="0" applyFont="1" applyFill="1" applyBorder="1" applyAlignment="1">
      <alignment horizontal="center" vertical="top" wrapText="1"/>
    </xf>
    <xf numFmtId="0" fontId="150" fillId="15" borderId="1" xfId="0" quotePrefix="1" applyFont="1" applyFill="1" applyBorder="1" applyAlignment="1">
      <alignment horizontal="center" vertical="top" wrapText="1"/>
    </xf>
    <xf numFmtId="0" fontId="150" fillId="15" borderId="33" xfId="0" applyFont="1" applyFill="1" applyBorder="1" applyAlignment="1">
      <alignment horizontal="center" vertical="top" wrapText="1"/>
    </xf>
    <xf numFmtId="0" fontId="150" fillId="0" borderId="0" xfId="0" applyFont="1" applyFill="1" applyBorder="1"/>
    <xf numFmtId="0" fontId="149" fillId="0" borderId="32" xfId="0" applyFont="1" applyFill="1" applyBorder="1" applyAlignment="1">
      <alignment horizontal="center" vertical="top" wrapText="1"/>
    </xf>
    <xf numFmtId="0" fontId="148" fillId="0" borderId="1" xfId="0" applyFont="1" applyFill="1" applyBorder="1" applyAlignment="1">
      <alignment horizontal="center" vertical="top" wrapText="1"/>
    </xf>
    <xf numFmtId="0" fontId="149" fillId="9" borderId="1" xfId="0" applyFont="1" applyFill="1" applyBorder="1" applyAlignment="1">
      <alignment horizontal="center" vertical="top" wrapText="1"/>
    </xf>
    <xf numFmtId="0" fontId="151" fillId="6" borderId="1" xfId="0" applyFont="1" applyFill="1" applyBorder="1" applyAlignment="1">
      <alignment horizontal="center" vertical="top" wrapText="1"/>
    </xf>
    <xf numFmtId="0" fontId="149" fillId="19" borderId="1" xfId="0" applyFont="1" applyFill="1" applyBorder="1" applyAlignment="1">
      <alignment horizontal="center" vertical="top" wrapText="1"/>
    </xf>
    <xf numFmtId="0" fontId="149" fillId="9" borderId="33" xfId="0" applyFont="1" applyFill="1" applyBorder="1" applyAlignment="1">
      <alignment horizontal="center" vertical="top" wrapText="1"/>
    </xf>
    <xf numFmtId="0" fontId="149" fillId="0" borderId="0" xfId="0" applyFont="1" applyFill="1" applyBorder="1"/>
    <xf numFmtId="0" fontId="149" fillId="6" borderId="1" xfId="0" applyFont="1" applyFill="1" applyBorder="1" applyAlignment="1">
      <alignment horizontal="center" vertical="top" wrapText="1"/>
    </xf>
    <xf numFmtId="0" fontId="148" fillId="0" borderId="2" xfId="0" applyFont="1" applyFill="1" applyBorder="1" applyAlignment="1">
      <alignment horizontal="center" vertical="top" wrapText="1"/>
    </xf>
    <xf numFmtId="0" fontId="148" fillId="9" borderId="2" xfId="0" applyFont="1" applyFill="1" applyBorder="1" applyAlignment="1">
      <alignment horizontal="justify" vertical="top" wrapText="1"/>
    </xf>
    <xf numFmtId="0" fontId="148" fillId="9" borderId="41" xfId="0" applyFont="1" applyFill="1" applyBorder="1" applyAlignment="1">
      <alignment horizontal="justify" vertical="top" wrapText="1"/>
    </xf>
    <xf numFmtId="0" fontId="23" fillId="0" borderId="147" xfId="0" quotePrefix="1" applyFont="1" applyFill="1" applyBorder="1" applyAlignment="1">
      <alignment horizontal="left" vertical="center" wrapText="1" indent="5"/>
    </xf>
    <xf numFmtId="0" fontId="148" fillId="9" borderId="147" xfId="0" applyFont="1" applyFill="1" applyBorder="1" applyAlignment="1">
      <alignment horizontal="justify" vertical="top" wrapText="1"/>
    </xf>
    <xf numFmtId="0" fontId="148" fillId="9" borderId="148" xfId="0" applyFont="1" applyFill="1" applyBorder="1" applyAlignment="1">
      <alignment horizontal="justify" vertical="top" wrapText="1"/>
    </xf>
    <xf numFmtId="0" fontId="23" fillId="0" borderId="3" xfId="0" quotePrefix="1" applyFont="1" applyFill="1" applyBorder="1" applyAlignment="1">
      <alignment horizontal="left" vertical="center" wrapText="1" indent="5"/>
    </xf>
    <xf numFmtId="0" fontId="148" fillId="9" borderId="3" xfId="0" applyFont="1" applyFill="1" applyBorder="1" applyAlignment="1">
      <alignment horizontal="justify" vertical="top" wrapText="1"/>
    </xf>
    <xf numFmtId="0" fontId="148" fillId="9" borderId="40" xfId="0" applyFont="1" applyFill="1" applyBorder="1" applyAlignment="1">
      <alignment horizontal="justify" vertical="top" wrapText="1"/>
    </xf>
    <xf numFmtId="0" fontId="148" fillId="9" borderId="1" xfId="0" applyFont="1" applyFill="1" applyBorder="1" applyAlignment="1">
      <alignment horizontal="justify" vertical="top" wrapText="1"/>
    </xf>
    <xf numFmtId="0" fontId="148" fillId="9" borderId="33" xfId="0" applyFont="1" applyFill="1" applyBorder="1" applyAlignment="1">
      <alignment horizontal="justify" vertical="top" wrapText="1"/>
    </xf>
    <xf numFmtId="0" fontId="149" fillId="0" borderId="34" xfId="0" applyFont="1" applyFill="1" applyBorder="1" applyAlignment="1">
      <alignment horizontal="center" vertical="top" wrapText="1"/>
    </xf>
    <xf numFmtId="0" fontId="148" fillId="0" borderId="35" xfId="0" applyFont="1" applyFill="1" applyBorder="1" applyAlignment="1">
      <alignment horizontal="center" vertical="top" wrapText="1"/>
    </xf>
    <xf numFmtId="0" fontId="148" fillId="9" borderId="35" xfId="0" applyFont="1" applyFill="1" applyBorder="1" applyAlignment="1">
      <alignment horizontal="justify" vertical="top" wrapText="1"/>
    </xf>
    <xf numFmtId="0" fontId="148" fillId="9" borderId="36" xfId="0" applyFont="1" applyFill="1" applyBorder="1" applyAlignment="1">
      <alignment horizontal="justify" vertical="top" wrapText="1"/>
    </xf>
    <xf numFmtId="0" fontId="149" fillId="0" borderId="0" xfId="0" applyFont="1" applyFill="1" applyBorder="1" applyAlignment="1">
      <alignment horizontal="center" vertical="top" wrapText="1"/>
    </xf>
    <xf numFmtId="0" fontId="148" fillId="0" borderId="0" xfId="0" applyFont="1" applyFill="1" applyBorder="1" applyAlignment="1">
      <alignment horizontal="center" vertical="top" wrapText="1"/>
    </xf>
    <xf numFmtId="0" fontId="0" fillId="0" borderId="0" xfId="0" applyFont="1" applyFill="1" applyBorder="1" applyAlignment="1">
      <alignment horizontal="left"/>
    </xf>
    <xf numFmtId="0" fontId="0" fillId="0" borderId="0" xfId="0" applyFont="1" applyFill="1" applyBorder="1" applyAlignment="1">
      <alignment horizontal="left" wrapText="1"/>
    </xf>
    <xf numFmtId="0" fontId="26" fillId="0" borderId="0" xfId="0" applyFont="1" applyFill="1" applyBorder="1" applyAlignment="1">
      <alignment horizontal="center" vertical="center"/>
    </xf>
    <xf numFmtId="0" fontId="26" fillId="0" borderId="0" xfId="0" applyFont="1" applyFill="1" applyBorder="1" applyAlignment="1">
      <alignment vertical="center"/>
    </xf>
    <xf numFmtId="0" fontId="0" fillId="0" borderId="0" xfId="0" applyFont="1" applyFill="1" applyBorder="1" applyAlignment="1">
      <alignment horizontal="center"/>
    </xf>
    <xf numFmtId="0" fontId="24" fillId="15" borderId="52" xfId="0" applyFont="1" applyFill="1" applyBorder="1" applyAlignment="1">
      <alignment horizontal="center" vertical="center" wrapText="1"/>
    </xf>
    <xf numFmtId="0" fontId="24" fillId="15" borderId="53" xfId="0" applyFont="1" applyFill="1" applyBorder="1" applyAlignment="1">
      <alignment horizontal="center" vertical="center" wrapText="1"/>
    </xf>
    <xf numFmtId="0" fontId="24" fillId="15" borderId="59" xfId="0" applyFont="1" applyFill="1" applyBorder="1" applyAlignment="1">
      <alignment horizontal="center" vertical="center" wrapText="1"/>
    </xf>
    <xf numFmtId="49" fontId="40" fillId="15" borderId="1" xfId="45" quotePrefix="1" applyNumberFormat="1" applyFont="1" applyFill="1" applyBorder="1" applyAlignment="1">
      <alignment horizontal="center" vertical="center"/>
    </xf>
    <xf numFmtId="0" fontId="26" fillId="0" borderId="0" xfId="0" applyFont="1" applyBorder="1" applyAlignment="1">
      <alignment vertical="center"/>
    </xf>
    <xf numFmtId="49" fontId="40" fillId="15" borderId="32" xfId="0" quotePrefix="1" applyNumberFormat="1" applyFont="1" applyFill="1" applyBorder="1" applyAlignment="1">
      <alignment horizontal="center" vertical="center"/>
    </xf>
    <xf numFmtId="49" fontId="155" fillId="0" borderId="18" xfId="0" applyNumberFormat="1" applyFont="1" applyFill="1" applyBorder="1" applyAlignment="1">
      <alignment horizontal="left" vertical="center"/>
    </xf>
    <xf numFmtId="43" fontId="26" fillId="9" borderId="149" xfId="47" applyFont="1" applyFill="1" applyBorder="1" applyAlignment="1">
      <alignment horizontal="center" vertical="center"/>
    </xf>
    <xf numFmtId="9" fontId="26" fillId="13" borderId="149" xfId="30" applyFont="1" applyFill="1" applyBorder="1" applyAlignment="1">
      <alignment horizontal="center" vertical="center"/>
    </xf>
    <xf numFmtId="9" fontId="26" fillId="13" borderId="150" xfId="30" applyFont="1" applyFill="1" applyBorder="1" applyAlignment="1">
      <alignment horizontal="center" vertical="center"/>
    </xf>
    <xf numFmtId="43" fontId="23" fillId="13" borderId="150" xfId="47" applyFont="1" applyFill="1" applyBorder="1" applyAlignment="1">
      <alignment horizontal="center" vertical="center" wrapText="1"/>
    </xf>
    <xf numFmtId="43" fontId="23" fillId="13" borderId="149" xfId="47" applyFont="1" applyFill="1" applyBorder="1" applyAlignment="1">
      <alignment horizontal="center" vertical="center" wrapText="1"/>
    </xf>
    <xf numFmtId="43" fontId="23" fillId="13" borderId="151" xfId="47" applyFont="1" applyFill="1" applyBorder="1" applyAlignment="1">
      <alignment vertical="center" wrapText="1"/>
    </xf>
    <xf numFmtId="2" fontId="156" fillId="15" borderId="61" xfId="0" applyNumberFormat="1" applyFont="1" applyFill="1" applyBorder="1" applyAlignment="1">
      <alignment horizontal="center"/>
    </xf>
    <xf numFmtId="2" fontId="26" fillId="0" borderId="0" xfId="0" applyNumberFormat="1" applyFont="1" applyAlignment="1">
      <alignment vertical="center"/>
    </xf>
    <xf numFmtId="43" fontId="26" fillId="9" borderId="130" xfId="47" applyFont="1" applyFill="1" applyBorder="1" applyAlignment="1">
      <alignment horizontal="center" vertical="center"/>
    </xf>
    <xf numFmtId="9" fontId="26" fillId="13" borderId="130" xfId="30" applyFont="1" applyFill="1" applyBorder="1" applyAlignment="1">
      <alignment horizontal="center" vertical="center"/>
    </xf>
    <xf numFmtId="9" fontId="26" fillId="13" borderId="129" xfId="30" applyFont="1" applyFill="1" applyBorder="1" applyAlignment="1">
      <alignment horizontal="center" vertical="center"/>
    </xf>
    <xf numFmtId="43" fontId="23" fillId="13" borderId="129" xfId="47" applyFont="1" applyFill="1" applyBorder="1" applyAlignment="1">
      <alignment horizontal="center" vertical="center" wrapText="1"/>
    </xf>
    <xf numFmtId="43" fontId="23" fillId="13" borderId="130" xfId="47" applyFont="1" applyFill="1" applyBorder="1" applyAlignment="1">
      <alignment horizontal="center" vertical="center" wrapText="1"/>
    </xf>
    <xf numFmtId="43" fontId="23" fillId="13" borderId="152" xfId="47" applyFont="1" applyFill="1" applyBorder="1" applyAlignment="1">
      <alignment vertical="center" wrapText="1"/>
    </xf>
    <xf numFmtId="2" fontId="156" fillId="15" borderId="39" xfId="0" applyNumberFormat="1" applyFont="1" applyFill="1" applyBorder="1" applyAlignment="1">
      <alignment horizontal="center"/>
    </xf>
    <xf numFmtId="49" fontId="157" fillId="0" borderId="18" xfId="0" applyNumberFormat="1" applyFont="1" applyFill="1" applyBorder="1" applyAlignment="1">
      <alignment horizontal="left" vertical="center"/>
    </xf>
    <xf numFmtId="9" fontId="26" fillId="13" borderId="108" xfId="30" applyFont="1" applyFill="1" applyBorder="1" applyAlignment="1">
      <alignment horizontal="center" vertical="center"/>
    </xf>
    <xf numFmtId="9" fontId="26" fillId="13" borderId="128" xfId="30" applyFont="1" applyFill="1" applyBorder="1" applyAlignment="1">
      <alignment horizontal="center" vertical="center"/>
    </xf>
    <xf numFmtId="43" fontId="23" fillId="13" borderId="128" xfId="47" applyFont="1" applyFill="1" applyBorder="1" applyAlignment="1">
      <alignment horizontal="center" vertical="center" wrapText="1"/>
    </xf>
    <xf numFmtId="43" fontId="23" fillId="13" borderId="108" xfId="47" applyFont="1" applyFill="1" applyBorder="1" applyAlignment="1">
      <alignment horizontal="center" vertical="center" wrapText="1"/>
    </xf>
    <xf numFmtId="43" fontId="23" fillId="13" borderId="109" xfId="47" applyFont="1" applyFill="1" applyBorder="1" applyAlignment="1">
      <alignment vertical="center" wrapText="1"/>
    </xf>
    <xf numFmtId="9" fontId="26" fillId="0" borderId="108" xfId="30" applyFont="1" applyFill="1" applyBorder="1" applyAlignment="1">
      <alignment horizontal="center" vertical="center"/>
    </xf>
    <xf numFmtId="43" fontId="23" fillId="9" borderId="128" xfId="47" applyFont="1" applyFill="1" applyBorder="1" applyAlignment="1">
      <alignment horizontal="center" vertical="center" wrapText="1"/>
    </xf>
    <xf numFmtId="43" fontId="23" fillId="9" borderId="108" xfId="47" applyFont="1" applyFill="1" applyBorder="1" applyAlignment="1">
      <alignment horizontal="center" vertical="center" wrapText="1"/>
    </xf>
    <xf numFmtId="43" fontId="23" fillId="9" borderId="109" xfId="47" applyFont="1" applyFill="1" applyBorder="1" applyAlignment="1">
      <alignment vertical="center" wrapText="1"/>
    </xf>
    <xf numFmtId="43" fontId="26" fillId="13" borderId="108" xfId="47" applyFont="1" applyFill="1" applyBorder="1" applyAlignment="1">
      <alignment horizontal="center" vertical="center"/>
    </xf>
    <xf numFmtId="43" fontId="26" fillId="9" borderId="108" xfId="47" applyFont="1" applyFill="1" applyBorder="1" applyAlignment="1">
      <alignment horizontal="center" vertical="center"/>
    </xf>
    <xf numFmtId="49" fontId="157" fillId="0" borderId="18" xfId="45" applyNumberFormat="1" applyFont="1" applyFill="1" applyBorder="1" applyAlignment="1">
      <alignment horizontal="left" vertical="center"/>
    </xf>
    <xf numFmtId="49" fontId="146" fillId="0" borderId="18" xfId="45" applyNumberFormat="1" applyFont="1" applyFill="1" applyBorder="1" applyAlignment="1">
      <alignment horizontal="left" vertical="center"/>
    </xf>
    <xf numFmtId="43" fontId="148" fillId="13" borderId="128" xfId="47" applyFont="1" applyFill="1" applyBorder="1" applyAlignment="1">
      <alignment horizontal="center" vertical="center" wrapText="1"/>
    </xf>
    <xf numFmtId="43" fontId="148" fillId="13" borderId="108" xfId="47" applyFont="1" applyFill="1" applyBorder="1" applyAlignment="1">
      <alignment horizontal="center" vertical="center" wrapText="1"/>
    </xf>
    <xf numFmtId="43" fontId="148" fillId="9" borderId="109" xfId="47" applyFont="1" applyFill="1" applyBorder="1" applyAlignment="1">
      <alignment vertical="center" wrapText="1"/>
    </xf>
    <xf numFmtId="2" fontId="158" fillId="9" borderId="39" xfId="0" applyNumberFormat="1" applyFont="1" applyFill="1" applyBorder="1" applyAlignment="1">
      <alignment horizontal="center"/>
    </xf>
    <xf numFmtId="0" fontId="26" fillId="0" borderId="0" xfId="45" applyFont="1" applyAlignment="1">
      <alignment vertical="center"/>
    </xf>
    <xf numFmtId="49" fontId="146" fillId="0" borderId="18" xfId="0" applyNumberFormat="1" applyFont="1" applyFill="1" applyBorder="1" applyAlignment="1">
      <alignment horizontal="left" vertical="center"/>
    </xf>
    <xf numFmtId="0" fontId="24" fillId="0" borderId="1" xfId="0" applyFont="1" applyFill="1" applyBorder="1" applyAlignment="1">
      <alignment vertical="center" wrapText="1"/>
    </xf>
    <xf numFmtId="0" fontId="23" fillId="0" borderId="1" xfId="46" applyFont="1" applyFill="1" applyBorder="1" applyAlignment="1" applyProtection="1">
      <alignment horizontal="left" vertical="center" wrapText="1" indent="1"/>
    </xf>
    <xf numFmtId="9" fontId="23" fillId="0" borderId="108" xfId="30" applyFont="1" applyFill="1" applyBorder="1" applyAlignment="1">
      <alignment horizontal="center" vertical="center"/>
    </xf>
    <xf numFmtId="9" fontId="23" fillId="13" borderId="128" xfId="30" applyFont="1" applyFill="1" applyBorder="1" applyAlignment="1">
      <alignment horizontal="center" vertical="center"/>
    </xf>
    <xf numFmtId="9" fontId="24" fillId="0" borderId="1" xfId="30" applyFont="1" applyFill="1" applyBorder="1" applyAlignment="1">
      <alignment horizontal="left" vertical="center"/>
    </xf>
    <xf numFmtId="0" fontId="23" fillId="0" borderId="1" xfId="46" applyFont="1" applyFill="1" applyBorder="1" applyAlignment="1" applyProtection="1">
      <alignment horizontal="left" vertical="center" wrapText="1" indent="5"/>
    </xf>
    <xf numFmtId="0" fontId="159" fillId="0" borderId="1" xfId="0" applyFont="1" applyFill="1" applyBorder="1" applyAlignment="1" applyProtection="1">
      <alignment horizontal="left" vertical="center" wrapText="1"/>
    </xf>
    <xf numFmtId="0" fontId="24" fillId="17" borderId="1" xfId="46" applyFont="1" applyFill="1" applyBorder="1" applyAlignment="1" applyProtection="1">
      <alignment horizontal="left" vertical="center" wrapText="1"/>
    </xf>
    <xf numFmtId="0" fontId="23" fillId="13" borderId="128" xfId="0" applyFont="1" applyFill="1" applyBorder="1" applyAlignment="1">
      <alignment horizontal="center" vertical="center" wrapText="1"/>
    </xf>
    <xf numFmtId="0" fontId="159" fillId="17" borderId="1" xfId="46" applyFont="1" applyFill="1" applyBorder="1" applyAlignment="1" applyProtection="1">
      <alignment horizontal="left" vertical="center" wrapText="1"/>
    </xf>
    <xf numFmtId="0" fontId="24" fillId="17" borderId="1" xfId="45" applyFont="1" applyFill="1" applyBorder="1" applyAlignment="1">
      <alignment horizontal="left" vertical="center" wrapText="1"/>
    </xf>
    <xf numFmtId="0" fontId="23" fillId="17" borderId="1" xfId="45" applyFont="1" applyFill="1" applyBorder="1" applyAlignment="1">
      <alignment horizontal="left" vertical="center" wrapText="1" indent="1"/>
    </xf>
    <xf numFmtId="9" fontId="160" fillId="13" borderId="108" xfId="30" applyFont="1" applyFill="1" applyBorder="1" applyAlignment="1">
      <alignment horizontal="center" vertical="center"/>
    </xf>
    <xf numFmtId="9" fontId="160" fillId="13" borderId="128" xfId="30" applyFont="1" applyFill="1" applyBorder="1" applyAlignment="1">
      <alignment horizontal="center" vertical="center"/>
    </xf>
    <xf numFmtId="0" fontId="23" fillId="0" borderId="1" xfId="0" applyFont="1" applyFill="1" applyBorder="1" applyAlignment="1" applyProtection="1">
      <alignment horizontal="left" vertical="center" wrapText="1" indent="1"/>
    </xf>
    <xf numFmtId="0" fontId="23" fillId="0" borderId="2" xfId="46" applyFont="1" applyFill="1" applyBorder="1" applyAlignment="1" applyProtection="1">
      <alignment horizontal="left" vertical="center" wrapText="1" indent="1"/>
    </xf>
    <xf numFmtId="43" fontId="23" fillId="13" borderId="113" xfId="47" applyFont="1" applyFill="1" applyBorder="1" applyAlignment="1">
      <alignment horizontal="center" vertical="center" wrapText="1"/>
    </xf>
    <xf numFmtId="9" fontId="23" fillId="0" borderId="113" xfId="30" applyFont="1" applyFill="1" applyBorder="1" applyAlignment="1">
      <alignment horizontal="center" vertical="center"/>
    </xf>
    <xf numFmtId="172" fontId="23" fillId="0" borderId="113" xfId="30" applyNumberFormat="1" applyFont="1" applyFill="1" applyBorder="1" applyAlignment="1">
      <alignment horizontal="center" vertical="center"/>
    </xf>
    <xf numFmtId="9" fontId="26" fillId="13" borderId="116" xfId="30" applyFont="1" applyFill="1" applyBorder="1" applyAlignment="1">
      <alignment horizontal="center" vertical="center"/>
    </xf>
    <xf numFmtId="43" fontId="23" fillId="13" borderId="114" xfId="47" applyFont="1" applyFill="1" applyBorder="1" applyAlignment="1">
      <alignment vertical="center" wrapText="1"/>
    </xf>
    <xf numFmtId="49" fontId="40" fillId="15" borderId="34" xfId="0" quotePrefix="1" applyNumberFormat="1" applyFont="1" applyFill="1" applyBorder="1" applyAlignment="1">
      <alignment horizontal="center" vertical="center"/>
    </xf>
    <xf numFmtId="49" fontId="146" fillId="0" borderId="46" xfId="0" applyNumberFormat="1" applyFont="1" applyFill="1" applyBorder="1" applyAlignment="1">
      <alignment horizontal="left" vertical="center"/>
    </xf>
    <xf numFmtId="0" fontId="23" fillId="0" borderId="35" xfId="46" applyFont="1" applyFill="1" applyBorder="1" applyAlignment="1" applyProtection="1">
      <alignment horizontal="left" vertical="center" wrapText="1" indent="1"/>
    </xf>
    <xf numFmtId="43" fontId="23" fillId="9" borderId="117" xfId="47" applyFont="1" applyFill="1" applyBorder="1" applyAlignment="1">
      <alignment horizontal="center" vertical="center" wrapText="1"/>
    </xf>
    <xf numFmtId="43" fontId="23" fillId="9" borderId="118" xfId="47" applyFont="1" applyFill="1" applyBorder="1" applyAlignment="1">
      <alignment horizontal="center" vertical="center" wrapText="1"/>
    </xf>
    <xf numFmtId="43" fontId="23" fillId="13" borderId="118" xfId="47" applyFont="1" applyFill="1" applyBorder="1" applyAlignment="1">
      <alignment horizontal="center" vertical="center" wrapText="1"/>
    </xf>
    <xf numFmtId="9" fontId="23" fillId="0" borderId="118" xfId="30" applyFont="1" applyFill="1" applyBorder="1" applyAlignment="1">
      <alignment horizontal="center" vertical="center"/>
    </xf>
    <xf numFmtId="9" fontId="23" fillId="0" borderId="118" xfId="30" applyNumberFormat="1" applyFont="1" applyFill="1" applyBorder="1" applyAlignment="1">
      <alignment horizontal="center" vertical="center"/>
    </xf>
    <xf numFmtId="9" fontId="26" fillId="13" borderId="117" xfId="30" applyFont="1" applyFill="1" applyBorder="1" applyAlignment="1">
      <alignment horizontal="center" vertical="center"/>
    </xf>
    <xf numFmtId="43" fontId="23" fillId="13" borderId="119" xfId="47" applyFont="1" applyFill="1" applyBorder="1" applyAlignment="1">
      <alignment vertical="center" wrapText="1"/>
    </xf>
    <xf numFmtId="2" fontId="156" fillId="15" borderId="49" xfId="0" applyNumberFormat="1" applyFont="1" applyFill="1" applyBorder="1" applyAlignment="1">
      <alignment horizontal="center"/>
    </xf>
    <xf numFmtId="0" fontId="26" fillId="0" borderId="0" xfId="0" applyFont="1" applyAlignment="1">
      <alignment vertical="center" wrapText="1"/>
    </xf>
    <xf numFmtId="0" fontId="0" fillId="0" borderId="0" xfId="0" applyFont="1" applyFill="1" applyBorder="1" applyAlignment="1">
      <alignment horizontal="left" vertical="center"/>
    </xf>
    <xf numFmtId="0" fontId="24" fillId="15" borderId="54" xfId="0" applyFont="1" applyFill="1" applyBorder="1" applyAlignment="1">
      <alignment horizontal="center" vertical="center" wrapText="1"/>
    </xf>
    <xf numFmtId="0" fontId="24" fillId="15" borderId="3" xfId="0" applyFont="1" applyFill="1" applyBorder="1" applyAlignment="1">
      <alignment horizontal="center" vertical="center" wrapText="1"/>
    </xf>
    <xf numFmtId="0" fontId="24" fillId="15" borderId="21" xfId="0" applyFont="1" applyFill="1" applyBorder="1" applyAlignment="1">
      <alignment horizontal="center" vertical="center" wrapText="1"/>
    </xf>
    <xf numFmtId="49" fontId="40" fillId="15" borderId="41" xfId="45" quotePrefix="1" applyNumberFormat="1" applyFont="1" applyFill="1" applyBorder="1" applyAlignment="1">
      <alignment horizontal="center" vertical="center"/>
    </xf>
    <xf numFmtId="49" fontId="40" fillId="15" borderId="1" xfId="0" quotePrefix="1" applyNumberFormat="1" applyFont="1" applyFill="1" applyBorder="1" applyAlignment="1">
      <alignment horizontal="left" vertical="center"/>
    </xf>
    <xf numFmtId="0" fontId="23" fillId="0" borderId="1" xfId="45" applyFont="1" applyFill="1" applyBorder="1" applyAlignment="1">
      <alignment horizontal="left" vertical="center" wrapText="1" indent="5"/>
    </xf>
    <xf numFmtId="0" fontId="24" fillId="0" borderId="1" xfId="45" applyFont="1" applyFill="1" applyBorder="1" applyAlignment="1">
      <alignment horizontal="left" vertical="center" wrapText="1"/>
    </xf>
    <xf numFmtId="43" fontId="26" fillId="0" borderId="0" xfId="47" applyFont="1" applyAlignment="1">
      <alignment vertical="center"/>
    </xf>
    <xf numFmtId="0" fontId="0" fillId="0" borderId="0" xfId="0" applyFont="1" applyBorder="1" applyAlignment="1">
      <alignment horizontal="left"/>
    </xf>
    <xf numFmtId="2" fontId="26" fillId="0" borderId="0" xfId="47" applyNumberFormat="1" applyFont="1" applyAlignment="1">
      <alignment vertical="center"/>
    </xf>
    <xf numFmtId="49" fontId="26" fillId="0" borderId="0" xfId="45" applyNumberFormat="1" applyFont="1" applyFill="1" applyAlignment="1">
      <alignment horizontal="center" vertical="center"/>
    </xf>
    <xf numFmtId="0" fontId="26" fillId="0" borderId="0" xfId="45" applyFont="1" applyAlignment="1">
      <alignment horizontal="center" vertical="center"/>
    </xf>
    <xf numFmtId="2" fontId="24" fillId="15" borderId="61" xfId="45" applyNumberFormat="1" applyFont="1" applyFill="1" applyBorder="1" applyAlignment="1">
      <alignment horizontal="center" vertical="center" wrapText="1"/>
    </xf>
    <xf numFmtId="0" fontId="26" fillId="17" borderId="0" xfId="45" applyFont="1" applyFill="1" applyBorder="1" applyAlignment="1">
      <alignment vertical="center"/>
    </xf>
    <xf numFmtId="2" fontId="24" fillId="15" borderId="1" xfId="45" applyNumberFormat="1" applyFont="1" applyFill="1" applyBorder="1" applyAlignment="1">
      <alignment horizontal="center" vertical="center" wrapText="1"/>
    </xf>
    <xf numFmtId="0" fontId="76" fillId="15" borderId="1" xfId="45" quotePrefix="1" applyFont="1" applyFill="1" applyBorder="1" applyAlignment="1">
      <alignment horizontal="center" vertical="center" wrapText="1"/>
    </xf>
    <xf numFmtId="2" fontId="76" fillId="15" borderId="1" xfId="45" quotePrefix="1" applyNumberFormat="1" applyFont="1" applyFill="1" applyBorder="1" applyAlignment="1">
      <alignment horizontal="center" vertical="center" wrapText="1"/>
    </xf>
    <xf numFmtId="49" fontId="40" fillId="15" borderId="32" xfId="0" quotePrefix="1" applyNumberFormat="1" applyFont="1" applyFill="1" applyBorder="1" applyAlignment="1">
      <alignment horizontal="left" vertical="center"/>
    </xf>
    <xf numFmtId="0" fontId="39" fillId="15" borderId="1" xfId="45" applyFont="1" applyFill="1" applyBorder="1" applyAlignment="1">
      <alignment horizontal="left" vertical="center" wrapText="1"/>
    </xf>
    <xf numFmtId="43" fontId="76" fillId="27" borderId="19" xfId="47" quotePrefix="1" applyFont="1" applyFill="1" applyBorder="1" applyAlignment="1">
      <alignment horizontal="center" vertical="center" wrapText="1"/>
    </xf>
    <xf numFmtId="43" fontId="76" fillId="27" borderId="3" xfId="47" quotePrefix="1" applyFont="1" applyFill="1" applyBorder="1" applyAlignment="1">
      <alignment horizontal="center" vertical="center" wrapText="1"/>
    </xf>
    <xf numFmtId="9" fontId="26" fillId="13" borderId="1" xfId="30" applyFont="1" applyFill="1" applyBorder="1" applyAlignment="1">
      <alignment horizontal="center" vertical="center"/>
    </xf>
    <xf numFmtId="43" fontId="26" fillId="13" borderId="1" xfId="47" applyFont="1" applyFill="1" applyBorder="1" applyAlignment="1">
      <alignment horizontal="center" vertical="center"/>
    </xf>
    <xf numFmtId="43" fontId="26" fillId="13" borderId="23" xfId="47" applyFont="1" applyFill="1" applyBorder="1" applyAlignment="1">
      <alignment horizontal="center" vertical="center"/>
    </xf>
    <xf numFmtId="2" fontId="156" fillId="7" borderId="41" xfId="47" applyNumberFormat="1" applyFont="1" applyFill="1" applyBorder="1" applyAlignment="1">
      <alignment horizontal="center"/>
    </xf>
    <xf numFmtId="2" fontId="26" fillId="17" borderId="0" xfId="45" applyNumberFormat="1" applyFont="1" applyFill="1" applyBorder="1" applyAlignment="1">
      <alignment vertical="center"/>
    </xf>
    <xf numFmtId="49" fontId="40" fillId="15" borderId="32" xfId="45" quotePrefix="1" applyNumberFormat="1" applyFont="1" applyFill="1" applyBorder="1" applyAlignment="1">
      <alignment horizontal="left" vertical="center" wrapText="1"/>
    </xf>
    <xf numFmtId="43" fontId="23" fillId="27" borderId="1" xfId="47" applyFont="1" applyFill="1" applyBorder="1" applyAlignment="1">
      <alignment horizontal="right" vertical="center" wrapText="1"/>
    </xf>
    <xf numFmtId="43" fontId="23" fillId="27" borderId="1" xfId="47" applyFont="1" applyFill="1" applyBorder="1" applyAlignment="1">
      <alignment horizontal="right" vertical="center"/>
    </xf>
    <xf numFmtId="2" fontId="156" fillId="7" borderId="39" xfId="47" applyNumberFormat="1" applyFont="1" applyFill="1" applyBorder="1" applyAlignment="1">
      <alignment horizontal="center"/>
    </xf>
    <xf numFmtId="49" fontId="40" fillId="15" borderId="1" xfId="45" applyNumberFormat="1" applyFont="1" applyFill="1" applyBorder="1" applyAlignment="1">
      <alignment horizontal="left" vertical="center" wrapText="1"/>
    </xf>
    <xf numFmtId="43" fontId="23" fillId="9" borderId="1" xfId="47" applyFont="1" applyFill="1" applyBorder="1" applyAlignment="1">
      <alignment horizontal="right" vertical="center"/>
    </xf>
    <xf numFmtId="9" fontId="26" fillId="0" borderId="1" xfId="30" applyFont="1" applyFill="1" applyBorder="1" applyAlignment="1">
      <alignment horizontal="center" vertical="center"/>
    </xf>
    <xf numFmtId="43" fontId="23" fillId="9" borderId="23" xfId="47" applyFont="1" applyFill="1" applyBorder="1" applyAlignment="1">
      <alignment horizontal="left" vertical="center" wrapText="1" indent="1"/>
    </xf>
    <xf numFmtId="43" fontId="23" fillId="9" borderId="1" xfId="47" applyFont="1" applyFill="1" applyBorder="1" applyAlignment="1">
      <alignment horizontal="right" vertical="center" wrapText="1"/>
    </xf>
    <xf numFmtId="43" fontId="23" fillId="9" borderId="23" xfId="47" applyFont="1" applyFill="1" applyBorder="1" applyAlignment="1">
      <alignment horizontal="center" vertical="center" wrapText="1"/>
    </xf>
    <xf numFmtId="49" fontId="39" fillId="15" borderId="1" xfId="45" applyNumberFormat="1" applyFont="1" applyFill="1" applyBorder="1" applyAlignment="1">
      <alignment horizontal="left" vertical="center" wrapText="1"/>
    </xf>
    <xf numFmtId="43" fontId="23" fillId="27" borderId="18" xfId="47" applyFont="1" applyFill="1" applyBorder="1" applyAlignment="1">
      <alignment horizontal="left" vertical="center" wrapText="1" indent="1"/>
    </xf>
    <xf numFmtId="43" fontId="23" fillId="27" borderId="1" xfId="47" applyFont="1" applyFill="1" applyBorder="1" applyAlignment="1">
      <alignment horizontal="left" vertical="center" wrapText="1" indent="1"/>
    </xf>
    <xf numFmtId="0" fontId="23" fillId="0" borderId="1" xfId="45" applyFont="1" applyFill="1" applyBorder="1" applyAlignment="1">
      <alignment horizontal="left" vertical="center" wrapText="1" indent="2"/>
    </xf>
    <xf numFmtId="43" fontId="23" fillId="9" borderId="18" xfId="47" applyFont="1" applyFill="1" applyBorder="1" applyAlignment="1">
      <alignment horizontal="left" vertical="center" wrapText="1" indent="1"/>
    </xf>
    <xf numFmtId="43" fontId="23" fillId="9" borderId="1" xfId="47" applyFont="1" applyFill="1" applyBorder="1" applyAlignment="1">
      <alignment horizontal="left" vertical="center" wrapText="1" indent="1"/>
    </xf>
    <xf numFmtId="43" fontId="23" fillId="9" borderId="1" xfId="47" applyFont="1" applyFill="1" applyBorder="1" applyAlignment="1">
      <alignment horizontal="center" vertical="center" wrapText="1"/>
    </xf>
    <xf numFmtId="43" fontId="26" fillId="9" borderId="23" xfId="47" applyFont="1" applyFill="1" applyBorder="1" applyAlignment="1">
      <alignment horizontal="center" vertical="center"/>
    </xf>
    <xf numFmtId="43" fontId="26" fillId="9" borderId="0" xfId="47" applyFont="1" applyFill="1" applyBorder="1" applyAlignment="1">
      <alignment vertical="center"/>
    </xf>
    <xf numFmtId="0" fontId="161" fillId="0" borderId="1" xfId="45" applyFont="1" applyFill="1" applyBorder="1" applyAlignment="1">
      <alignment horizontal="left" vertical="center"/>
    </xf>
    <xf numFmtId="2" fontId="156" fillId="9" borderId="39" xfId="47" applyNumberFormat="1" applyFont="1" applyFill="1" applyBorder="1" applyAlignment="1">
      <alignment horizontal="center"/>
    </xf>
    <xf numFmtId="49" fontId="40" fillId="15" borderId="34" xfId="0" quotePrefix="1" applyNumberFormat="1" applyFont="1" applyFill="1" applyBorder="1" applyAlignment="1">
      <alignment horizontal="left" vertical="center"/>
    </xf>
    <xf numFmtId="49" fontId="40" fillId="15" borderId="35" xfId="45" applyNumberFormat="1" applyFont="1" applyFill="1" applyBorder="1" applyAlignment="1">
      <alignment horizontal="left" vertical="center" wrapText="1"/>
    </xf>
    <xf numFmtId="43" fontId="23" fillId="9" borderId="46" xfId="47" applyFont="1" applyFill="1" applyBorder="1" applyAlignment="1">
      <alignment horizontal="left" vertical="center" wrapText="1" indent="1"/>
    </xf>
    <xf numFmtId="9" fontId="26" fillId="0" borderId="35" xfId="30" applyFont="1" applyFill="1" applyBorder="1" applyAlignment="1">
      <alignment horizontal="center" vertical="center"/>
    </xf>
    <xf numFmtId="43" fontId="26" fillId="13" borderId="35" xfId="47" applyFont="1" applyFill="1" applyBorder="1" applyAlignment="1">
      <alignment horizontal="center" vertical="center"/>
    </xf>
    <xf numFmtId="43" fontId="26" fillId="9" borderId="35" xfId="47" applyFont="1" applyFill="1" applyBorder="1" applyAlignment="1">
      <alignment vertical="center"/>
    </xf>
    <xf numFmtId="43" fontId="26" fillId="9" borderId="47" xfId="47" applyFont="1" applyFill="1" applyBorder="1" applyAlignment="1">
      <alignment vertical="center"/>
    </xf>
    <xf numFmtId="2" fontId="156" fillId="7" borderId="49" xfId="47" applyNumberFormat="1" applyFont="1" applyFill="1" applyBorder="1" applyAlignment="1">
      <alignment horizontal="center"/>
    </xf>
    <xf numFmtId="0" fontId="26" fillId="0" borderId="0" xfId="45" applyFont="1" applyAlignment="1">
      <alignment horizontal="left" vertical="center" indent="1"/>
    </xf>
    <xf numFmtId="43" fontId="23" fillId="0" borderId="0" xfId="47" applyFont="1" applyAlignment="1">
      <alignment vertical="center"/>
    </xf>
    <xf numFmtId="43" fontId="76" fillId="9" borderId="19" xfId="47" quotePrefix="1" applyFont="1" applyFill="1" applyBorder="1" applyAlignment="1">
      <alignment horizontal="center" vertical="center" wrapText="1"/>
    </xf>
    <xf numFmtId="43" fontId="76" fillId="9" borderId="3" xfId="47" quotePrefix="1" applyFont="1" applyFill="1" applyBorder="1" applyAlignment="1">
      <alignment horizontal="center" vertical="center" wrapText="1"/>
    </xf>
    <xf numFmtId="0" fontId="163" fillId="8" borderId="0" xfId="45" applyFont="1" applyFill="1" applyAlignment="1">
      <alignment vertical="center"/>
    </xf>
    <xf numFmtId="49" fontId="26" fillId="0" borderId="0" xfId="45" applyNumberFormat="1" applyFont="1" applyAlignment="1">
      <alignment vertical="center"/>
    </xf>
    <xf numFmtId="0" fontId="24" fillId="15" borderId="61" xfId="45" applyFont="1" applyFill="1" applyBorder="1" applyAlignment="1">
      <alignment horizontal="center" vertical="center" wrapText="1"/>
    </xf>
    <xf numFmtId="43" fontId="156" fillId="7" borderId="41" xfId="47" applyFont="1" applyFill="1" applyBorder="1" applyAlignment="1">
      <alignment horizontal="center"/>
    </xf>
    <xf numFmtId="43" fontId="156" fillId="7" borderId="39" xfId="47" applyFont="1" applyFill="1" applyBorder="1" applyAlignment="1">
      <alignment horizontal="center"/>
    </xf>
    <xf numFmtId="43" fontId="156" fillId="9" borderId="39" xfId="47" applyFont="1" applyFill="1" applyBorder="1" applyAlignment="1">
      <alignment horizontal="center"/>
    </xf>
    <xf numFmtId="43" fontId="156" fillId="7" borderId="49" xfId="47" applyFont="1" applyFill="1" applyBorder="1" applyAlignment="1">
      <alignment horizontal="center"/>
    </xf>
    <xf numFmtId="2" fontId="26" fillId="0" borderId="0" xfId="45" applyNumberFormat="1" applyFont="1" applyAlignment="1">
      <alignment vertical="center"/>
    </xf>
    <xf numFmtId="49" fontId="26" fillId="0" borderId="0" xfId="45" applyNumberFormat="1" applyFont="1" applyAlignment="1">
      <alignment horizontal="center" vertical="center"/>
    </xf>
    <xf numFmtId="0" fontId="26" fillId="0" borderId="0" xfId="45" applyFont="1" applyBorder="1" applyAlignment="1">
      <alignment vertical="center"/>
    </xf>
    <xf numFmtId="0" fontId="39" fillId="0" borderId="1" xfId="45" applyFont="1" applyFill="1" applyBorder="1" applyAlignment="1">
      <alignment horizontal="left" vertical="center" wrapText="1"/>
    </xf>
    <xf numFmtId="0" fontId="24" fillId="0" borderId="18" xfId="45" applyFont="1" applyFill="1" applyBorder="1" applyAlignment="1">
      <alignment horizontal="left" vertical="center" wrapText="1"/>
    </xf>
    <xf numFmtId="43" fontId="23" fillId="9" borderId="3" xfId="47" applyFont="1" applyFill="1" applyBorder="1" applyAlignment="1">
      <alignment horizontal="right" vertical="center"/>
    </xf>
    <xf numFmtId="2" fontId="149" fillId="13" borderId="1" xfId="0" applyNumberFormat="1" applyFont="1" applyFill="1" applyBorder="1" applyAlignment="1">
      <alignment vertical="center" wrapText="1"/>
    </xf>
    <xf numFmtId="43" fontId="149" fillId="13" borderId="1" xfId="47" applyFont="1" applyFill="1" applyBorder="1" applyAlignment="1">
      <alignment vertical="center" wrapText="1"/>
    </xf>
    <xf numFmtId="2" fontId="161" fillId="15" borderId="64" xfId="45" applyNumberFormat="1" applyFont="1" applyFill="1" applyBorder="1" applyAlignment="1">
      <alignment horizontal="center" vertical="center"/>
    </xf>
    <xf numFmtId="43" fontId="0" fillId="0" borderId="0" xfId="0" applyNumberFormat="1"/>
    <xf numFmtId="0" fontId="24" fillId="0" borderId="18" xfId="0" applyFont="1" applyFill="1" applyBorder="1" applyAlignment="1">
      <alignment horizontal="left" vertical="center" wrapText="1"/>
    </xf>
    <xf numFmtId="43" fontId="148" fillId="9" borderId="1" xfId="47" applyFont="1" applyFill="1" applyBorder="1" applyAlignment="1">
      <alignment vertical="center" wrapText="1"/>
    </xf>
    <xf numFmtId="0" fontId="40" fillId="0" borderId="1" xfId="45" applyFont="1" applyFill="1" applyBorder="1" applyAlignment="1">
      <alignment horizontal="left" vertical="center" wrapText="1"/>
    </xf>
    <xf numFmtId="0" fontId="23" fillId="0" borderId="18" xfId="45" applyFont="1" applyFill="1" applyBorder="1" applyAlignment="1">
      <alignment horizontal="left" vertical="top" wrapText="1" indent="1"/>
    </xf>
    <xf numFmtId="9" fontId="26" fillId="0" borderId="128" xfId="30" applyFont="1" applyFill="1" applyBorder="1" applyAlignment="1">
      <alignment horizontal="center" vertical="center"/>
    </xf>
    <xf numFmtId="43" fontId="148" fillId="13" borderId="1" xfId="47" applyFont="1" applyFill="1" applyBorder="1" applyAlignment="1">
      <alignment vertical="center" wrapText="1"/>
    </xf>
    <xf numFmtId="0" fontId="149" fillId="13" borderId="1" xfId="0" applyFont="1" applyFill="1" applyBorder="1" applyAlignment="1">
      <alignment vertical="center" wrapText="1"/>
    </xf>
    <xf numFmtId="0" fontId="24" fillId="0" borderId="18" xfId="45" applyFont="1" applyFill="1" applyBorder="1" applyAlignment="1">
      <alignment horizontal="left" vertical="top" wrapText="1"/>
    </xf>
    <xf numFmtId="43" fontId="23" fillId="13" borderId="1" xfId="47" applyFont="1" applyFill="1" applyBorder="1" applyAlignment="1">
      <alignment horizontal="right" vertical="center"/>
    </xf>
    <xf numFmtId="173" fontId="24" fillId="13" borderId="1" xfId="45" applyNumberFormat="1" applyFont="1" applyFill="1" applyBorder="1" applyAlignment="1">
      <alignment horizontal="right" vertical="center"/>
    </xf>
    <xf numFmtId="175" fontId="160" fillId="13" borderId="1" xfId="45" applyNumberFormat="1" applyFont="1" applyFill="1" applyBorder="1" applyAlignment="1">
      <alignment horizontal="right" vertical="center"/>
    </xf>
    <xf numFmtId="49" fontId="40" fillId="0" borderId="1" xfId="45" applyNumberFormat="1" applyFont="1" applyFill="1" applyBorder="1" applyAlignment="1">
      <alignment horizontal="left" vertical="center" wrapText="1"/>
    </xf>
    <xf numFmtId="0" fontId="23" fillId="0" borderId="18" xfId="45" applyFont="1" applyBorder="1" applyAlignment="1">
      <alignment horizontal="left" vertical="top" wrapText="1" indent="1"/>
    </xf>
    <xf numFmtId="43" fontId="164" fillId="13" borderId="1" xfId="47" applyFont="1" applyFill="1" applyBorder="1" applyAlignment="1">
      <alignment horizontal="left" vertical="center" wrapText="1" indent="1"/>
    </xf>
    <xf numFmtId="0" fontId="23" fillId="0" borderId="18" xfId="45" applyFont="1" applyBorder="1" applyAlignment="1">
      <alignment horizontal="left" vertical="top" wrapText="1" indent="2"/>
    </xf>
    <xf numFmtId="43" fontId="160" fillId="13" borderId="1" xfId="47" applyFont="1" applyFill="1" applyBorder="1" applyAlignment="1">
      <alignment horizontal="right" vertical="center"/>
    </xf>
    <xf numFmtId="0" fontId="23" fillId="0" borderId="18" xfId="45" applyFont="1" applyFill="1" applyBorder="1" applyAlignment="1">
      <alignment horizontal="left" vertical="top" wrapText="1" indent="2"/>
    </xf>
    <xf numFmtId="0" fontId="23" fillId="0" borderId="1" xfId="45" applyFont="1" applyFill="1" applyBorder="1" applyAlignment="1">
      <alignment horizontal="left" vertical="top" wrapText="1" indent="2"/>
    </xf>
    <xf numFmtId="49" fontId="39" fillId="0" borderId="1" xfId="45" applyNumberFormat="1" applyFont="1" applyFill="1" applyBorder="1" applyAlignment="1">
      <alignment horizontal="left" vertical="center" wrapText="1"/>
    </xf>
    <xf numFmtId="0" fontId="24" fillId="0" borderId="0" xfId="0" applyFont="1" applyFill="1" applyBorder="1" applyAlignment="1">
      <alignment vertical="center" wrapText="1"/>
    </xf>
    <xf numFmtId="43" fontId="160" fillId="9" borderId="1" xfId="47" applyFont="1" applyFill="1" applyBorder="1" applyAlignment="1">
      <alignment horizontal="right" vertical="center"/>
    </xf>
    <xf numFmtId="0" fontId="161" fillId="0" borderId="18" xfId="45" applyFont="1" applyBorder="1" applyAlignment="1">
      <alignment vertical="center"/>
    </xf>
    <xf numFmtId="9" fontId="23" fillId="0" borderId="0" xfId="30" applyFont="1" applyFill="1" applyBorder="1" applyAlignment="1">
      <alignment horizontal="left" vertical="center" indent="1"/>
    </xf>
    <xf numFmtId="43" fontId="164" fillId="9" borderId="1" xfId="47" applyFont="1" applyFill="1" applyBorder="1" applyAlignment="1">
      <alignment horizontal="right" vertical="center" wrapText="1"/>
    </xf>
    <xf numFmtId="0" fontId="23" fillId="0" borderId="18" xfId="45" applyFont="1" applyFill="1" applyBorder="1" applyAlignment="1">
      <alignment horizontal="left" vertical="center" wrapText="1" indent="1"/>
    </xf>
    <xf numFmtId="0" fontId="24" fillId="0" borderId="18" xfId="45" applyFont="1" applyBorder="1" applyAlignment="1">
      <alignment horizontal="left" vertical="top" wrapText="1"/>
    </xf>
    <xf numFmtId="0" fontId="24" fillId="0" borderId="18" xfId="46" applyFont="1" applyFill="1" applyBorder="1" applyAlignment="1" applyProtection="1">
      <alignment horizontal="left" vertical="center" wrapText="1"/>
    </xf>
    <xf numFmtId="0" fontId="23" fillId="0" borderId="18" xfId="46" applyFont="1" applyFill="1" applyBorder="1" applyAlignment="1" applyProtection="1">
      <alignment horizontal="left" vertical="center" wrapText="1" indent="1"/>
    </xf>
    <xf numFmtId="43" fontId="23" fillId="13" borderId="1" xfId="47" applyFont="1" applyFill="1" applyBorder="1" applyAlignment="1">
      <alignment horizontal="right" vertical="center" wrapText="1"/>
    </xf>
    <xf numFmtId="173" fontId="24" fillId="13" borderId="1" xfId="45" applyNumberFormat="1" applyFont="1" applyFill="1" applyBorder="1" applyAlignment="1">
      <alignment horizontal="right" vertical="center" wrapText="1"/>
    </xf>
    <xf numFmtId="0" fontId="24" fillId="17" borderId="18" xfId="45" applyFont="1" applyFill="1" applyBorder="1" applyAlignment="1">
      <alignment horizontal="left" vertical="top" wrapText="1"/>
    </xf>
    <xf numFmtId="49" fontId="40" fillId="15" borderId="34" xfId="45" quotePrefix="1" applyNumberFormat="1" applyFont="1" applyFill="1" applyBorder="1" applyAlignment="1">
      <alignment horizontal="left" vertical="center" wrapText="1"/>
    </xf>
    <xf numFmtId="49" fontId="40" fillId="0" borderId="35" xfId="45" applyNumberFormat="1" applyFont="1" applyFill="1" applyBorder="1" applyAlignment="1">
      <alignment horizontal="left" vertical="center" wrapText="1"/>
    </xf>
    <xf numFmtId="43" fontId="23" fillId="9" borderId="35" xfId="47" applyFont="1" applyFill="1" applyBorder="1" applyAlignment="1">
      <alignment horizontal="right" vertical="center" wrapText="1"/>
    </xf>
    <xf numFmtId="43" fontId="23" fillId="13" borderId="35" xfId="47" applyFont="1" applyFill="1" applyBorder="1" applyAlignment="1">
      <alignment horizontal="right" vertical="center" wrapText="1"/>
    </xf>
    <xf numFmtId="173" fontId="24" fillId="13" borderId="35" xfId="45" applyNumberFormat="1" applyFont="1" applyFill="1" applyBorder="1" applyAlignment="1">
      <alignment horizontal="right" vertical="center" wrapText="1"/>
    </xf>
    <xf numFmtId="43" fontId="160" fillId="13" borderId="35" xfId="47" applyFont="1" applyFill="1" applyBorder="1" applyAlignment="1">
      <alignment horizontal="right" vertical="center"/>
    </xf>
    <xf numFmtId="0" fontId="39" fillId="15" borderId="23" xfId="45" applyFont="1" applyFill="1" applyBorder="1" applyAlignment="1">
      <alignment horizontal="left" vertical="center" wrapText="1"/>
    </xf>
    <xf numFmtId="43" fontId="23" fillId="9" borderId="19" xfId="47" applyFont="1" applyFill="1" applyBorder="1" applyAlignment="1">
      <alignment horizontal="right" vertical="center"/>
    </xf>
    <xf numFmtId="176" fontId="160" fillId="13" borderId="1" xfId="47" applyNumberFormat="1" applyFont="1" applyFill="1" applyBorder="1" applyAlignment="1">
      <alignment horizontal="right" vertical="center"/>
    </xf>
    <xf numFmtId="2" fontId="161" fillId="15" borderId="33" xfId="45" applyNumberFormat="1" applyFont="1" applyFill="1" applyBorder="1" applyAlignment="1">
      <alignment horizontal="center" vertical="center"/>
    </xf>
    <xf numFmtId="43" fontId="26" fillId="17" borderId="0" xfId="45" applyNumberFormat="1" applyFont="1" applyFill="1" applyBorder="1" applyAlignment="1">
      <alignment vertical="center"/>
    </xf>
    <xf numFmtId="9" fontId="23" fillId="0" borderId="1" xfId="30" applyFont="1" applyFill="1" applyBorder="1" applyAlignment="1">
      <alignment horizontal="center" vertical="center"/>
    </xf>
    <xf numFmtId="9" fontId="23" fillId="0" borderId="3" xfId="30" applyFont="1" applyFill="1" applyBorder="1" applyAlignment="1">
      <alignment horizontal="center" vertical="center" wrapText="1"/>
    </xf>
    <xf numFmtId="176" fontId="23" fillId="9" borderId="3" xfId="47" applyNumberFormat="1" applyFont="1" applyFill="1" applyBorder="1" applyAlignment="1">
      <alignment horizontal="left" vertical="center" wrapText="1" indent="1"/>
    </xf>
    <xf numFmtId="43" fontId="23" fillId="9" borderId="19" xfId="47" applyFont="1" applyFill="1" applyBorder="1" applyAlignment="1">
      <alignment horizontal="center" vertical="center" wrapText="1"/>
    </xf>
    <xf numFmtId="43" fontId="23" fillId="9" borderId="3" xfId="47" applyFont="1" applyFill="1" applyBorder="1" applyAlignment="1">
      <alignment horizontal="center" vertical="center" wrapText="1"/>
    </xf>
    <xf numFmtId="0" fontId="40" fillId="15" borderId="23" xfId="45" applyFont="1" applyFill="1" applyBorder="1" applyAlignment="1">
      <alignment horizontal="left" vertical="center" wrapText="1"/>
    </xf>
    <xf numFmtId="9" fontId="23" fillId="0" borderId="1" xfId="30" applyFont="1" applyFill="1" applyBorder="1" applyAlignment="1">
      <alignment horizontal="center" vertical="center" wrapText="1"/>
    </xf>
    <xf numFmtId="176" fontId="23" fillId="9" borderId="1" xfId="47" applyNumberFormat="1" applyFont="1" applyFill="1" applyBorder="1" applyAlignment="1">
      <alignment horizontal="left" vertical="center" wrapText="1" indent="1"/>
    </xf>
    <xf numFmtId="176" fontId="23" fillId="9" borderId="3" xfId="47" applyNumberFormat="1" applyFont="1" applyFill="1" applyBorder="1" applyAlignment="1">
      <alignment horizontal="center" vertical="center" wrapText="1"/>
    </xf>
    <xf numFmtId="49" fontId="40" fillId="15" borderId="23" xfId="45" applyNumberFormat="1" applyFont="1" applyFill="1" applyBorder="1" applyAlignment="1">
      <alignment horizontal="left" vertical="center" wrapText="1"/>
    </xf>
    <xf numFmtId="43" fontId="23" fillId="9" borderId="18" xfId="47" applyFont="1" applyFill="1" applyBorder="1" applyAlignment="1">
      <alignment horizontal="right" vertical="center"/>
    </xf>
    <xf numFmtId="49" fontId="39" fillId="15" borderId="23" xfId="45" applyNumberFormat="1" applyFont="1" applyFill="1" applyBorder="1" applyAlignment="1">
      <alignment horizontal="left" vertical="center" wrapText="1"/>
    </xf>
    <xf numFmtId="176" fontId="23" fillId="9" borderId="1" xfId="47" applyNumberFormat="1" applyFont="1" applyFill="1" applyBorder="1" applyAlignment="1">
      <alignment horizontal="right" vertical="center"/>
    </xf>
    <xf numFmtId="49" fontId="39" fillId="15" borderId="47" xfId="45" applyNumberFormat="1" applyFont="1" applyFill="1" applyBorder="1" applyAlignment="1">
      <alignment horizontal="left" vertical="center" wrapText="1"/>
    </xf>
    <xf numFmtId="43" fontId="23" fillId="9" borderId="46" xfId="47" applyFont="1" applyFill="1" applyBorder="1" applyAlignment="1">
      <alignment horizontal="right" vertical="center"/>
    </xf>
    <xf numFmtId="43" fontId="23" fillId="9" borderId="35" xfId="47" applyFont="1" applyFill="1" applyBorder="1" applyAlignment="1">
      <alignment horizontal="right" vertical="center"/>
    </xf>
    <xf numFmtId="9" fontId="23" fillId="0" borderId="35" xfId="30" applyFont="1" applyFill="1" applyBorder="1" applyAlignment="1">
      <alignment horizontal="center" vertical="center" wrapText="1"/>
    </xf>
    <xf numFmtId="176" fontId="160" fillId="13" borderId="35" xfId="47" applyNumberFormat="1" applyFont="1" applyFill="1" applyBorder="1" applyAlignment="1">
      <alignment horizontal="right" vertical="center"/>
    </xf>
    <xf numFmtId="176" fontId="23" fillId="9" borderId="35" xfId="47" applyNumberFormat="1" applyFont="1" applyFill="1" applyBorder="1" applyAlignment="1">
      <alignment horizontal="left" vertical="center" wrapText="1" indent="1"/>
    </xf>
    <xf numFmtId="2" fontId="161" fillId="15" borderId="36" xfId="45" applyNumberFormat="1" applyFont="1" applyFill="1" applyBorder="1" applyAlignment="1">
      <alignment horizontal="center" vertical="center"/>
    </xf>
    <xf numFmtId="176" fontId="26" fillId="0" borderId="0" xfId="47" applyNumberFormat="1" applyFont="1" applyAlignment="1">
      <alignment vertical="center"/>
    </xf>
    <xf numFmtId="0" fontId="26" fillId="17" borderId="0" xfId="45" applyFont="1" applyFill="1" applyAlignment="1">
      <alignment horizontal="center" vertical="center"/>
    </xf>
    <xf numFmtId="0" fontId="26" fillId="17" borderId="0" xfId="45" applyFont="1" applyFill="1" applyAlignment="1">
      <alignment vertical="center"/>
    </xf>
    <xf numFmtId="0" fontId="166" fillId="17" borderId="0" xfId="45" applyFont="1" applyFill="1" applyAlignment="1">
      <alignment horizontal="center" vertical="center"/>
    </xf>
    <xf numFmtId="0" fontId="26" fillId="0" borderId="0" xfId="45" applyFont="1" applyFill="1" applyAlignment="1">
      <alignment vertical="center"/>
    </xf>
    <xf numFmtId="0" fontId="26" fillId="0" borderId="0" xfId="45" applyFont="1" applyFill="1" applyBorder="1" applyAlignment="1">
      <alignment vertical="center"/>
    </xf>
    <xf numFmtId="49" fontId="26" fillId="0" borderId="0" xfId="45" applyNumberFormat="1" applyFont="1" applyFill="1" applyBorder="1" applyAlignment="1">
      <alignment horizontal="center" vertical="center"/>
    </xf>
    <xf numFmtId="0" fontId="26" fillId="0" borderId="0" xfId="45" applyFont="1" applyFill="1" applyBorder="1" applyAlignment="1">
      <alignment horizontal="center" vertical="center"/>
    </xf>
    <xf numFmtId="0" fontId="166" fillId="0" borderId="0" xfId="45" applyFont="1" applyFill="1" applyBorder="1" applyAlignment="1">
      <alignment horizontal="center" vertical="center"/>
    </xf>
    <xf numFmtId="0" fontId="26" fillId="0" borderId="0" xfId="45" applyFont="1" applyBorder="1" applyAlignment="1">
      <alignment horizontal="center" vertical="center"/>
    </xf>
    <xf numFmtId="0" fontId="24" fillId="0" borderId="35" xfId="45" applyFont="1" applyFill="1" applyBorder="1" applyAlignment="1">
      <alignment horizontal="left" vertical="center" wrapText="1"/>
    </xf>
    <xf numFmtId="0" fontId="76" fillId="15" borderId="33" xfId="45" quotePrefix="1" applyFont="1" applyFill="1" applyBorder="1" applyAlignment="1">
      <alignment horizontal="center" vertical="center" wrapText="1"/>
    </xf>
    <xf numFmtId="0" fontId="40" fillId="15" borderId="1" xfId="45" applyFont="1" applyFill="1" applyBorder="1" applyAlignment="1">
      <alignment horizontal="left" vertical="center" wrapText="1"/>
    </xf>
    <xf numFmtId="2" fontId="24" fillId="7" borderId="1" xfId="45" applyNumberFormat="1" applyFont="1" applyFill="1" applyBorder="1" applyAlignment="1">
      <alignment horizontal="center" vertical="center"/>
    </xf>
    <xf numFmtId="2" fontId="24" fillId="7" borderId="1" xfId="45" applyNumberFormat="1" applyFont="1" applyFill="1" applyBorder="1" applyAlignment="1">
      <alignment horizontal="center" vertical="center" wrapText="1"/>
    </xf>
    <xf numFmtId="2" fontId="24" fillId="13" borderId="1" xfId="45" applyNumberFormat="1" applyFont="1" applyFill="1" applyBorder="1" applyAlignment="1">
      <alignment horizontal="right" vertical="center" wrapText="1"/>
    </xf>
    <xf numFmtId="0" fontId="26" fillId="13" borderId="33" xfId="45" applyFont="1" applyFill="1" applyBorder="1" applyAlignment="1">
      <alignment vertical="center"/>
    </xf>
    <xf numFmtId="2" fontId="23" fillId="13" borderId="1" xfId="45" applyNumberFormat="1" applyFont="1" applyFill="1" applyBorder="1" applyAlignment="1">
      <alignment horizontal="right" vertical="center" wrapText="1"/>
    </xf>
    <xf numFmtId="49" fontId="26" fillId="13" borderId="33" xfId="45" applyNumberFormat="1" applyFont="1" applyFill="1" applyBorder="1" applyAlignment="1">
      <alignment vertical="center"/>
    </xf>
    <xf numFmtId="2" fontId="23" fillId="13" borderId="1" xfId="45" applyNumberFormat="1" applyFont="1" applyFill="1" applyBorder="1" applyAlignment="1">
      <alignment vertical="center" wrapText="1"/>
    </xf>
    <xf numFmtId="2" fontId="23" fillId="13" borderId="35" xfId="45" applyNumberFormat="1" applyFont="1" applyFill="1" applyBorder="1" applyAlignment="1">
      <alignment horizontal="right" vertical="center" wrapText="1"/>
    </xf>
    <xf numFmtId="2" fontId="23" fillId="13" borderId="35" xfId="45" applyNumberFormat="1" applyFont="1" applyFill="1" applyBorder="1" applyAlignment="1">
      <alignment horizontal="center" vertical="center" wrapText="1"/>
    </xf>
    <xf numFmtId="0" fontId="34" fillId="0" borderId="0" xfId="33" applyFont="1" applyBorder="1"/>
    <xf numFmtId="0" fontId="76" fillId="0" borderId="0" xfId="19" applyFont="1" applyFill="1" applyAlignment="1">
      <alignment horizontal="center" vertical="center"/>
    </xf>
    <xf numFmtId="0" fontId="41" fillId="0" borderId="0" xfId="48" applyFont="1" applyAlignment="1">
      <alignment vertical="center"/>
    </xf>
    <xf numFmtId="0" fontId="41" fillId="0" borderId="0" xfId="19" applyFont="1" applyAlignment="1">
      <alignment horizontal="center"/>
    </xf>
    <xf numFmtId="0" fontId="41" fillId="0" borderId="0" xfId="19" applyFont="1"/>
    <xf numFmtId="0" fontId="76" fillId="0" borderId="0" xfId="19" applyFont="1" applyFill="1" applyAlignment="1">
      <alignment vertical="center"/>
    </xf>
    <xf numFmtId="0" fontId="41" fillId="0" borderId="0" xfId="19" applyFont="1" applyAlignment="1">
      <alignment horizontal="left" vertical="center"/>
    </xf>
    <xf numFmtId="0" fontId="141" fillId="0" borderId="0" xfId="19" applyFont="1" applyAlignment="1">
      <alignment horizontal="center" vertical="center"/>
    </xf>
    <xf numFmtId="0" fontId="167" fillId="0" borderId="0" xfId="49" applyFont="1"/>
    <xf numFmtId="0" fontId="141" fillId="0" borderId="0" xfId="19" applyFont="1" applyAlignment="1">
      <alignment horizontal="center"/>
    </xf>
    <xf numFmtId="0" fontId="141" fillId="0" borderId="0" xfId="19" applyFont="1"/>
    <xf numFmtId="0" fontId="76" fillId="0" borderId="0" xfId="19" applyFont="1"/>
    <xf numFmtId="0" fontId="168" fillId="0" borderId="0" xfId="49" applyFont="1" applyAlignment="1">
      <alignment vertical="center"/>
    </xf>
    <xf numFmtId="0" fontId="128" fillId="0" borderId="0" xfId="19" applyFont="1" applyAlignment="1">
      <alignment horizontal="left" vertical="top"/>
    </xf>
    <xf numFmtId="0" fontId="168" fillId="0" borderId="0" xfId="31" applyFont="1" applyAlignment="1">
      <alignment horizontal="left" vertical="center"/>
    </xf>
    <xf numFmtId="0" fontId="169" fillId="0" borderId="5" xfId="19" applyFont="1" applyFill="1" applyBorder="1" applyAlignment="1">
      <alignment horizontal="center" vertical="center"/>
    </xf>
    <xf numFmtId="0" fontId="169" fillId="0" borderId="12" xfId="19" applyFont="1" applyFill="1" applyBorder="1"/>
    <xf numFmtId="0" fontId="169" fillId="0" borderId="0" xfId="19" applyFont="1"/>
    <xf numFmtId="0" fontId="169" fillId="0" borderId="8" xfId="19" applyFont="1" applyFill="1" applyBorder="1" applyAlignment="1">
      <alignment horizontal="center" vertical="center"/>
    </xf>
    <xf numFmtId="0" fontId="169" fillId="0" borderId="0" xfId="19" applyFont="1" applyFill="1" applyBorder="1"/>
    <xf numFmtId="0" fontId="169" fillId="0" borderId="2" xfId="50" applyFont="1" applyFill="1" applyBorder="1" applyAlignment="1">
      <alignment horizontal="center" vertical="center"/>
    </xf>
    <xf numFmtId="0" fontId="169" fillId="0" borderId="25" xfId="50" applyFont="1" applyFill="1" applyBorder="1" applyAlignment="1">
      <alignment horizontal="center" vertical="center"/>
    </xf>
    <xf numFmtId="0" fontId="169" fillId="0" borderId="1" xfId="50" applyFont="1" applyFill="1" applyBorder="1" applyAlignment="1">
      <alignment horizontal="center" vertical="center"/>
    </xf>
    <xf numFmtId="0" fontId="169" fillId="0" borderId="10" xfId="19" applyFont="1" applyFill="1" applyBorder="1" applyAlignment="1">
      <alignment horizontal="center" vertical="center"/>
    </xf>
    <xf numFmtId="0" fontId="169" fillId="0" borderId="13" xfId="19" applyFont="1" applyFill="1" applyBorder="1"/>
    <xf numFmtId="49" fontId="169" fillId="0" borderId="35" xfId="19" quotePrefix="1" applyNumberFormat="1" applyFont="1" applyFill="1" applyBorder="1" applyAlignment="1">
      <alignment horizontal="center" vertical="center"/>
    </xf>
    <xf numFmtId="49" fontId="169" fillId="0" borderId="58" xfId="19" quotePrefix="1" applyNumberFormat="1" applyFont="1" applyFill="1" applyBorder="1" applyAlignment="1">
      <alignment horizontal="center" vertical="center"/>
    </xf>
    <xf numFmtId="49" fontId="169" fillId="0" borderId="57" xfId="19" quotePrefix="1" applyNumberFormat="1" applyFont="1" applyFill="1" applyBorder="1" applyAlignment="1">
      <alignment horizontal="center" vertical="center"/>
    </xf>
    <xf numFmtId="49" fontId="169" fillId="0" borderId="35" xfId="19" applyNumberFormat="1" applyFont="1" applyFill="1" applyBorder="1" applyAlignment="1">
      <alignment horizontal="center" vertical="center"/>
    </xf>
    <xf numFmtId="49" fontId="169" fillId="0" borderId="36" xfId="19" applyNumberFormat="1" applyFont="1" applyFill="1" applyBorder="1" applyAlignment="1">
      <alignment horizontal="center" vertical="center"/>
    </xf>
    <xf numFmtId="0" fontId="169" fillId="0" borderId="8" xfId="19" quotePrefix="1" applyFont="1" applyFill="1" applyBorder="1" applyAlignment="1">
      <alignment horizontal="center" vertical="center"/>
    </xf>
    <xf numFmtId="0" fontId="170" fillId="0" borderId="20" xfId="19" applyFont="1" applyFill="1" applyBorder="1"/>
    <xf numFmtId="0" fontId="169" fillId="13" borderId="24" xfId="19" applyFont="1" applyFill="1" applyBorder="1" applyAlignment="1">
      <alignment horizontal="center"/>
    </xf>
    <xf numFmtId="0" fontId="169" fillId="13" borderId="17" xfId="19" applyFont="1" applyFill="1" applyBorder="1" applyAlignment="1">
      <alignment horizontal="center"/>
    </xf>
    <xf numFmtId="49" fontId="169" fillId="13" borderId="24" xfId="19" applyNumberFormat="1" applyFont="1" applyFill="1" applyBorder="1" applyAlignment="1">
      <alignment horizontal="center"/>
    </xf>
    <xf numFmtId="49" fontId="169" fillId="13" borderId="17" xfId="19" applyNumberFormat="1" applyFont="1" applyFill="1" applyBorder="1" applyAlignment="1">
      <alignment horizontal="center"/>
    </xf>
    <xf numFmtId="49" fontId="170" fillId="13" borderId="16" xfId="19" applyNumberFormat="1" applyFont="1" applyFill="1" applyBorder="1" applyAlignment="1">
      <alignment horizontal="center"/>
    </xf>
    <xf numFmtId="49" fontId="169" fillId="16" borderId="16" xfId="19" applyNumberFormat="1" applyFont="1" applyFill="1" applyBorder="1" applyAlignment="1">
      <alignment horizontal="center" vertical="center"/>
    </xf>
    <xf numFmtId="49" fontId="169" fillId="16" borderId="9" xfId="19" applyNumberFormat="1" applyFont="1" applyFill="1" applyBorder="1" applyAlignment="1">
      <alignment horizontal="center" vertical="center"/>
    </xf>
    <xf numFmtId="0" fontId="169" fillId="0" borderId="0" xfId="19" applyFont="1" applyBorder="1"/>
    <xf numFmtId="49" fontId="169" fillId="17" borderId="8" xfId="19" applyNumberFormat="1" applyFont="1" applyFill="1" applyBorder="1" applyAlignment="1">
      <alignment horizontal="center" vertical="center"/>
    </xf>
    <xf numFmtId="0" fontId="170" fillId="17" borderId="22" xfId="19" applyFont="1" applyFill="1" applyBorder="1"/>
    <xf numFmtId="1" fontId="169" fillId="16" borderId="16" xfId="19" applyNumberFormat="1" applyFont="1" applyFill="1" applyBorder="1" applyAlignment="1">
      <alignment horizontal="center" vertical="center"/>
    </xf>
    <xf numFmtId="0" fontId="169" fillId="13" borderId="39" xfId="19" applyFont="1" applyFill="1" applyBorder="1" applyAlignment="1">
      <alignment vertical="center"/>
    </xf>
    <xf numFmtId="0" fontId="169" fillId="17" borderId="14" xfId="31" applyFont="1" applyFill="1" applyBorder="1" applyAlignment="1">
      <alignment horizontal="left" vertical="center"/>
    </xf>
    <xf numFmtId="0" fontId="169" fillId="9" borderId="25" xfId="19" applyFont="1" applyFill="1" applyBorder="1" applyAlignment="1">
      <alignment horizontal="center" vertical="center"/>
    </xf>
    <xf numFmtId="0" fontId="169" fillId="9" borderId="15" xfId="19" applyFont="1" applyFill="1" applyBorder="1" applyAlignment="1">
      <alignment horizontal="center" vertical="center"/>
    </xf>
    <xf numFmtId="49" fontId="169" fillId="13" borderId="16" xfId="19" applyNumberFormat="1" applyFont="1" applyFill="1" applyBorder="1" applyAlignment="1">
      <alignment horizontal="center" vertical="center"/>
    </xf>
    <xf numFmtId="49" fontId="169" fillId="13" borderId="9" xfId="19" applyNumberFormat="1" applyFont="1" applyFill="1" applyBorder="1" applyAlignment="1">
      <alignment horizontal="center" vertical="center"/>
    </xf>
    <xf numFmtId="0" fontId="169" fillId="17" borderId="20" xfId="31" applyFont="1" applyFill="1" applyBorder="1" applyAlignment="1">
      <alignment vertical="center"/>
    </xf>
    <xf numFmtId="0" fontId="169" fillId="9" borderId="24" xfId="19" applyFont="1" applyFill="1" applyBorder="1" applyAlignment="1">
      <alignment horizontal="center" vertical="center"/>
    </xf>
    <xf numFmtId="0" fontId="169" fillId="9" borderId="17" xfId="19" applyFont="1" applyFill="1" applyBorder="1" applyAlignment="1">
      <alignment horizontal="center" vertical="center"/>
    </xf>
    <xf numFmtId="0" fontId="170" fillId="0" borderId="0" xfId="19" applyFont="1" applyFill="1" applyBorder="1" applyAlignment="1">
      <alignment horizontal="left" vertical="center" indent="1"/>
    </xf>
    <xf numFmtId="0" fontId="169" fillId="9" borderId="0" xfId="19" applyFont="1" applyFill="1" applyBorder="1" applyAlignment="1">
      <alignment horizontal="center" vertical="center"/>
    </xf>
    <xf numFmtId="0" fontId="170" fillId="13" borderId="16" xfId="19" applyFont="1" applyFill="1" applyBorder="1" applyAlignment="1">
      <alignment vertical="center"/>
    </xf>
    <xf numFmtId="0" fontId="169" fillId="9" borderId="16" xfId="19" applyFont="1" applyFill="1" applyBorder="1" applyAlignment="1">
      <alignment vertical="center"/>
    </xf>
    <xf numFmtId="0" fontId="169" fillId="0" borderId="0" xfId="19" applyFont="1" applyFill="1" applyBorder="1" applyAlignment="1">
      <alignment horizontal="left" vertical="center" indent="2"/>
    </xf>
    <xf numFmtId="0" fontId="169" fillId="13" borderId="17" xfId="19" applyFont="1" applyFill="1" applyBorder="1" applyAlignment="1">
      <alignment horizontal="center" vertical="center"/>
    </xf>
    <xf numFmtId="0" fontId="169" fillId="13" borderId="16" xfId="19" applyFont="1" applyFill="1" applyBorder="1" applyAlignment="1">
      <alignment vertical="center"/>
    </xf>
    <xf numFmtId="0" fontId="169" fillId="0" borderId="0" xfId="19" applyFont="1" applyFill="1" applyBorder="1" applyAlignment="1">
      <alignment vertical="center"/>
    </xf>
    <xf numFmtId="0" fontId="169" fillId="13" borderId="24" xfId="19" applyFont="1" applyFill="1" applyBorder="1" applyAlignment="1">
      <alignment horizontal="center" vertical="center"/>
    </xf>
    <xf numFmtId="0" fontId="169" fillId="13" borderId="16" xfId="19" applyFont="1" applyFill="1" applyBorder="1" applyAlignment="1">
      <alignment horizontal="center" vertical="center"/>
    </xf>
    <xf numFmtId="0" fontId="169" fillId="13" borderId="39" xfId="19" applyFont="1" applyFill="1" applyBorder="1" applyAlignment="1">
      <alignment horizontal="center" vertical="center"/>
    </xf>
    <xf numFmtId="0" fontId="169" fillId="9" borderId="17" xfId="19" applyFont="1" applyFill="1" applyBorder="1" applyAlignment="1">
      <alignment horizontal="center"/>
    </xf>
    <xf numFmtId="0" fontId="170" fillId="17" borderId="0" xfId="19" applyFont="1" applyFill="1" applyBorder="1"/>
    <xf numFmtId="0" fontId="169" fillId="16" borderId="16" xfId="19" applyFont="1" applyFill="1" applyBorder="1" applyAlignment="1">
      <alignment vertical="center"/>
    </xf>
    <xf numFmtId="0" fontId="169" fillId="17" borderId="0" xfId="19" applyFont="1" applyFill="1" applyBorder="1" applyAlignment="1">
      <alignment vertical="center"/>
    </xf>
    <xf numFmtId="0" fontId="169" fillId="0" borderId="0" xfId="19" applyFont="1" applyFill="1" applyBorder="1" applyAlignment="1">
      <alignment vertical="center" wrapText="1"/>
    </xf>
    <xf numFmtId="2" fontId="170" fillId="13" borderId="16" xfId="19" applyNumberFormat="1" applyFont="1" applyFill="1" applyBorder="1" applyAlignment="1">
      <alignment horizontal="center" vertical="center"/>
    </xf>
    <xf numFmtId="0" fontId="171" fillId="0" borderId="0" xfId="19" applyFont="1" applyFill="1" applyBorder="1" applyAlignment="1">
      <alignment horizontal="left" vertical="center" indent="3"/>
    </xf>
    <xf numFmtId="16" fontId="169" fillId="0" borderId="0" xfId="19" applyNumberFormat="1" applyFont="1" applyFill="1" applyBorder="1" applyAlignment="1">
      <alignment vertical="center"/>
    </xf>
    <xf numFmtId="0" fontId="169" fillId="13" borderId="39" xfId="19" applyFont="1" applyFill="1" applyBorder="1"/>
    <xf numFmtId="0" fontId="169" fillId="13" borderId="0" xfId="19" applyFont="1" applyFill="1" applyBorder="1" applyAlignment="1">
      <alignment horizontal="left" vertical="center" indent="1"/>
    </xf>
    <xf numFmtId="0" fontId="172" fillId="13" borderId="24" xfId="19" applyFont="1" applyFill="1" applyBorder="1" applyAlignment="1">
      <alignment horizontal="center" vertical="center"/>
    </xf>
    <xf numFmtId="0" fontId="172" fillId="13" borderId="17" xfId="19" applyFont="1" applyFill="1" applyBorder="1" applyAlignment="1">
      <alignment horizontal="center"/>
    </xf>
    <xf numFmtId="0" fontId="172" fillId="13" borderId="17" xfId="19" applyFont="1" applyFill="1" applyBorder="1" applyAlignment="1">
      <alignment horizontal="center" vertical="center"/>
    </xf>
    <xf numFmtId="0" fontId="172" fillId="9" borderId="16" xfId="19" applyFont="1" applyFill="1" applyBorder="1" applyAlignment="1">
      <alignment vertical="center"/>
    </xf>
    <xf numFmtId="0" fontId="171" fillId="0" borderId="0" xfId="19" applyFont="1" applyFill="1" applyBorder="1" applyAlignment="1">
      <alignment horizontal="left" vertical="center" indent="1"/>
    </xf>
    <xf numFmtId="0" fontId="169" fillId="0" borderId="10" xfId="19" quotePrefix="1" applyFont="1" applyFill="1" applyBorder="1" applyAlignment="1">
      <alignment horizontal="center" vertical="center"/>
    </xf>
    <xf numFmtId="0" fontId="169" fillId="13" borderId="13" xfId="19" applyFont="1" applyFill="1" applyBorder="1" applyAlignment="1">
      <alignment horizontal="left" vertical="center" indent="1"/>
    </xf>
    <xf numFmtId="0" fontId="169" fillId="13" borderId="60" xfId="19" applyFont="1" applyFill="1" applyBorder="1" applyAlignment="1">
      <alignment horizontal="center" vertical="center"/>
    </xf>
    <xf numFmtId="0" fontId="169" fillId="13" borderId="57" xfId="19" applyFont="1" applyFill="1" applyBorder="1" applyAlignment="1">
      <alignment horizontal="center"/>
    </xf>
    <xf numFmtId="0" fontId="169" fillId="13" borderId="58" xfId="19" applyFont="1" applyFill="1" applyBorder="1" applyAlignment="1">
      <alignment horizontal="center" vertical="center"/>
    </xf>
    <xf numFmtId="0" fontId="170" fillId="13" borderId="58" xfId="19" applyFont="1" applyFill="1" applyBorder="1" applyAlignment="1">
      <alignment vertical="center"/>
    </xf>
    <xf numFmtId="0" fontId="169" fillId="13" borderId="58" xfId="19" applyFont="1" applyFill="1" applyBorder="1" applyAlignment="1">
      <alignment vertical="center"/>
    </xf>
    <xf numFmtId="0" fontId="169" fillId="13" borderId="49" xfId="19" applyFont="1" applyFill="1" applyBorder="1" applyAlignment="1">
      <alignment vertical="center"/>
    </xf>
    <xf numFmtId="0" fontId="141" fillId="0" borderId="0" xfId="19" applyFont="1" applyFill="1" applyAlignment="1">
      <alignment horizontal="center" vertical="center"/>
    </xf>
    <xf numFmtId="0" fontId="141" fillId="0" borderId="0" xfId="19" applyFont="1" applyFill="1"/>
    <xf numFmtId="0" fontId="141" fillId="0" borderId="0" xfId="19" applyFont="1" applyFill="1" applyAlignment="1">
      <alignment horizontal="center"/>
    </xf>
    <xf numFmtId="0" fontId="76" fillId="0" borderId="0" xfId="19" applyFont="1" applyFill="1"/>
    <xf numFmtId="0" fontId="76" fillId="0" borderId="0" xfId="19" applyFont="1" applyFill="1" applyAlignment="1">
      <alignment horizontal="center"/>
    </xf>
    <xf numFmtId="0" fontId="76" fillId="0" borderId="0" xfId="19" applyFont="1" applyAlignment="1">
      <alignment horizontal="center" vertical="center"/>
    </xf>
    <xf numFmtId="0" fontId="5" fillId="3" borderId="23" xfId="0" applyFont="1" applyFill="1" applyBorder="1"/>
    <xf numFmtId="0" fontId="76" fillId="0" borderId="0" xfId="19" applyFont="1" applyAlignment="1">
      <alignment horizontal="center"/>
    </xf>
    <xf numFmtId="0" fontId="19" fillId="0" borderId="0" xfId="51" applyFont="1"/>
    <xf numFmtId="0" fontId="19" fillId="0" borderId="0" xfId="51" applyFont="1" applyAlignment="1">
      <alignment horizontal="center"/>
    </xf>
    <xf numFmtId="0" fontId="173" fillId="0" borderId="0" xfId="51" applyFont="1" applyAlignment="1">
      <alignment vertical="center"/>
    </xf>
    <xf numFmtId="0" fontId="174" fillId="0" borderId="0" xfId="51" applyFont="1" applyAlignment="1">
      <alignment horizontal="left" vertical="center"/>
    </xf>
    <xf numFmtId="0" fontId="174" fillId="0" borderId="0" xfId="51" applyFont="1" applyAlignment="1">
      <alignment vertical="center"/>
    </xf>
    <xf numFmtId="0" fontId="174" fillId="0" borderId="0" xfId="51" applyFont="1" applyAlignment="1">
      <alignment horizontal="center" vertical="center"/>
    </xf>
    <xf numFmtId="0" fontId="175" fillId="0" borderId="0" xfId="51" applyFont="1" applyAlignment="1">
      <alignment horizontal="center" vertical="center"/>
    </xf>
    <xf numFmtId="0" fontId="173" fillId="0" borderId="0" xfId="51" applyFont="1" applyAlignment="1">
      <alignment horizontal="center" vertical="center"/>
    </xf>
    <xf numFmtId="0" fontId="167" fillId="0" borderId="0" xfId="51" applyFont="1" applyAlignment="1">
      <alignment horizontal="center"/>
    </xf>
    <xf numFmtId="0" fontId="167" fillId="0" borderId="0" xfId="51" applyFont="1"/>
    <xf numFmtId="0" fontId="176" fillId="0" borderId="0" xfId="51" applyFont="1"/>
    <xf numFmtId="0" fontId="177" fillId="0" borderId="0" xfId="51" applyFont="1" applyAlignment="1">
      <alignment horizontal="left" vertical="center"/>
    </xf>
    <xf numFmtId="0" fontId="19" fillId="0" borderId="5" xfId="51" applyFont="1" applyBorder="1"/>
    <xf numFmtId="0" fontId="21" fillId="0" borderId="5" xfId="51" applyFont="1" applyBorder="1" applyAlignment="1">
      <alignment horizontal="left" vertical="center"/>
    </xf>
    <xf numFmtId="0" fontId="19" fillId="0" borderId="8" xfId="51" applyFont="1" applyBorder="1"/>
    <xf numFmtId="0" fontId="21" fillId="0" borderId="8" xfId="51" applyFont="1" applyBorder="1" applyAlignment="1">
      <alignment horizontal="left" vertical="center"/>
    </xf>
    <xf numFmtId="0" fontId="21" fillId="0" borderId="67" xfId="51" applyFont="1" applyFill="1" applyBorder="1" applyAlignment="1">
      <alignment horizontal="center" vertical="center" wrapText="1"/>
    </xf>
    <xf numFmtId="0" fontId="21" fillId="0" borderId="57" xfId="51" applyFont="1" applyFill="1" applyBorder="1" applyAlignment="1">
      <alignment horizontal="center" vertical="center"/>
    </xf>
    <xf numFmtId="0" fontId="21" fillId="0" borderId="58" xfId="51" applyFont="1" applyFill="1" applyBorder="1" applyAlignment="1">
      <alignment horizontal="center" vertical="center"/>
    </xf>
    <xf numFmtId="0" fontId="19" fillId="0" borderId="49" xfId="51" applyFont="1" applyFill="1" applyBorder="1" applyAlignment="1">
      <alignment horizontal="center" vertical="center"/>
    </xf>
    <xf numFmtId="0" fontId="21" fillId="0" borderId="10" xfId="51" applyFont="1" applyBorder="1" applyAlignment="1">
      <alignment horizontal="left" vertical="center"/>
    </xf>
    <xf numFmtId="0" fontId="21" fillId="0" borderId="17" xfId="51" quotePrefix="1" applyFont="1" applyFill="1" applyBorder="1" applyAlignment="1">
      <alignment horizontal="center"/>
    </xf>
    <xf numFmtId="0" fontId="21" fillId="0" borderId="16" xfId="51" quotePrefix="1" applyFont="1" applyFill="1" applyBorder="1" applyAlignment="1">
      <alignment horizontal="center"/>
    </xf>
    <xf numFmtId="0" fontId="21" fillId="0" borderId="16" xfId="51" applyFont="1" applyFill="1" applyBorder="1" applyAlignment="1">
      <alignment horizontal="center"/>
    </xf>
    <xf numFmtId="49" fontId="19" fillId="0" borderId="24" xfId="51" applyNumberFormat="1" applyFont="1" applyFill="1" applyBorder="1" applyAlignment="1">
      <alignment horizontal="center"/>
    </xf>
    <xf numFmtId="49" fontId="21" fillId="0" borderId="24" xfId="51" quotePrefix="1" applyNumberFormat="1" applyFont="1" applyFill="1" applyBorder="1" applyAlignment="1">
      <alignment horizontal="center"/>
    </xf>
    <xf numFmtId="49" fontId="21" fillId="0" borderId="39" xfId="51" quotePrefix="1" applyNumberFormat="1" applyFont="1" applyFill="1" applyBorder="1" applyAlignment="1">
      <alignment horizontal="center"/>
    </xf>
    <xf numFmtId="0" fontId="19" fillId="0" borderId="82" xfId="51" quotePrefix="1" applyFont="1" applyBorder="1" applyAlignment="1">
      <alignment horizontal="center"/>
    </xf>
    <xf numFmtId="0" fontId="19" fillId="12" borderId="17" xfId="51" applyFont="1" applyFill="1" applyBorder="1" applyAlignment="1">
      <alignment horizontal="left" vertical="center" wrapText="1" indent="3"/>
    </xf>
    <xf numFmtId="0" fontId="19" fillId="13" borderId="2" xfId="31" applyFont="1" applyFill="1" applyBorder="1" applyAlignment="1">
      <alignment horizontal="center" vertical="center"/>
    </xf>
    <xf numFmtId="49" fontId="21" fillId="13" borderId="2" xfId="31" applyNumberFormat="1" applyFont="1" applyFill="1" applyBorder="1" applyAlignment="1">
      <alignment horizontal="center"/>
    </xf>
    <xf numFmtId="0" fontId="19" fillId="16" borderId="2" xfId="31" applyNumberFormat="1" applyFont="1" applyFill="1" applyBorder="1" applyAlignment="1">
      <alignment horizontal="center" vertical="center"/>
    </xf>
    <xf numFmtId="0" fontId="19" fillId="16" borderId="41" xfId="31" applyNumberFormat="1" applyFont="1" applyFill="1" applyBorder="1" applyAlignment="1">
      <alignment horizontal="center" vertical="center"/>
    </xf>
    <xf numFmtId="0" fontId="19" fillId="0" borderId="111" xfId="51" quotePrefix="1" applyFont="1" applyBorder="1" applyAlignment="1">
      <alignment horizontal="center"/>
    </xf>
    <xf numFmtId="0" fontId="19" fillId="12" borderId="1" xfId="51" applyFont="1" applyFill="1" applyBorder="1" applyAlignment="1">
      <alignment horizontal="left" vertical="center" wrapText="1" indent="3"/>
    </xf>
    <xf numFmtId="0" fontId="19" fillId="16" borderId="16" xfId="31" applyFont="1" applyFill="1" applyBorder="1" applyAlignment="1">
      <alignment horizontal="center" vertical="center"/>
    </xf>
    <xf numFmtId="0" fontId="19" fillId="9" borderId="16" xfId="31" applyFont="1" applyFill="1" applyBorder="1" applyAlignment="1">
      <alignment horizontal="center" vertical="center"/>
    </xf>
    <xf numFmtId="0" fontId="19" fillId="9" borderId="16" xfId="31" applyFont="1" applyFill="1" applyBorder="1" applyAlignment="1">
      <alignment vertical="center"/>
    </xf>
    <xf numFmtId="2" fontId="21" fillId="13" borderId="16" xfId="31" applyNumberFormat="1" applyFont="1" applyFill="1" applyBorder="1" applyAlignment="1">
      <alignment horizontal="center" vertical="center"/>
    </xf>
    <xf numFmtId="0" fontId="19" fillId="16" borderId="16" xfId="31" applyNumberFormat="1" applyFont="1" applyFill="1" applyBorder="1" applyAlignment="1">
      <alignment horizontal="center" vertical="center"/>
    </xf>
    <xf numFmtId="0" fontId="19" fillId="13" borderId="39" xfId="31" applyFont="1" applyFill="1" applyBorder="1" applyAlignment="1">
      <alignment vertical="center"/>
    </xf>
    <xf numFmtId="0" fontId="19" fillId="0" borderId="7" xfId="51" quotePrefix="1" applyFont="1" applyBorder="1" applyAlignment="1">
      <alignment horizontal="center"/>
    </xf>
    <xf numFmtId="0" fontId="19" fillId="13" borderId="16" xfId="31" applyFont="1" applyFill="1" applyBorder="1" applyAlignment="1">
      <alignment horizontal="center" vertical="center"/>
    </xf>
    <xf numFmtId="0" fontId="19" fillId="13" borderId="16" xfId="31" applyFont="1" applyFill="1" applyBorder="1" applyAlignment="1">
      <alignment vertical="center"/>
    </xf>
    <xf numFmtId="0" fontId="19" fillId="0" borderId="63" xfId="51" quotePrefix="1" applyFont="1" applyBorder="1" applyAlignment="1">
      <alignment horizontal="center"/>
    </xf>
    <xf numFmtId="0" fontId="19" fillId="12" borderId="19" xfId="51" applyFont="1" applyFill="1" applyBorder="1" applyAlignment="1">
      <alignment horizontal="left" vertical="center" wrapText="1" indent="3"/>
    </xf>
    <xf numFmtId="0" fontId="19" fillId="0" borderId="8" xfId="51" quotePrefix="1" applyFont="1" applyBorder="1" applyAlignment="1">
      <alignment horizontal="center"/>
    </xf>
    <xf numFmtId="0" fontId="19" fillId="16" borderId="16" xfId="31" applyFont="1" applyFill="1" applyBorder="1" applyAlignment="1">
      <alignment vertical="center"/>
    </xf>
    <xf numFmtId="0" fontId="21" fillId="13" borderId="16" xfId="31" applyFont="1" applyFill="1" applyBorder="1" applyAlignment="1">
      <alignment vertical="center"/>
    </xf>
    <xf numFmtId="0" fontId="19" fillId="0" borderId="8" xfId="51" applyFont="1" applyBorder="1" applyAlignment="1">
      <alignment horizontal="center"/>
    </xf>
    <xf numFmtId="0" fontId="178" fillId="13" borderId="24" xfId="19" applyFont="1" applyFill="1" applyBorder="1" applyAlignment="1">
      <alignment horizontal="center" vertical="center"/>
    </xf>
    <xf numFmtId="0" fontId="178" fillId="13" borderId="17" xfId="19" applyFont="1" applyFill="1" applyBorder="1" applyAlignment="1">
      <alignment horizontal="center"/>
    </xf>
    <xf numFmtId="0" fontId="178" fillId="13" borderId="17" xfId="19" applyFont="1" applyFill="1" applyBorder="1" applyAlignment="1">
      <alignment horizontal="center" vertical="center"/>
    </xf>
    <xf numFmtId="0" fontId="178" fillId="13" borderId="16" xfId="19" applyFont="1" applyFill="1" applyBorder="1" applyAlignment="1">
      <alignment horizontal="center" vertical="center"/>
    </xf>
    <xf numFmtId="2" fontId="21" fillId="13" borderId="16" xfId="19" applyNumberFormat="1" applyFont="1" applyFill="1" applyBorder="1" applyAlignment="1">
      <alignment horizontal="center" vertical="center"/>
    </xf>
    <xf numFmtId="0" fontId="178" fillId="9" borderId="16" xfId="19" applyFont="1" applyFill="1" applyBorder="1" applyAlignment="1">
      <alignment vertical="center"/>
    </xf>
    <xf numFmtId="0" fontId="19" fillId="13" borderId="39" xfId="19" applyFont="1" applyFill="1" applyBorder="1"/>
    <xf numFmtId="0" fontId="19" fillId="0" borderId="10" xfId="51" applyFont="1" applyBorder="1" applyAlignment="1">
      <alignment horizontal="center"/>
    </xf>
    <xf numFmtId="0" fontId="19" fillId="12" borderId="57" xfId="51" applyFont="1" applyFill="1" applyBorder="1" applyAlignment="1">
      <alignment horizontal="left" vertical="center" wrapText="1" indent="3"/>
    </xf>
    <xf numFmtId="0" fontId="178" fillId="13" borderId="60" xfId="19" applyFont="1" applyFill="1" applyBorder="1" applyAlignment="1">
      <alignment horizontal="center" vertical="center"/>
    </xf>
    <xf numFmtId="0" fontId="178" fillId="13" borderId="57" xfId="19" applyFont="1" applyFill="1" applyBorder="1" applyAlignment="1">
      <alignment horizontal="center"/>
    </xf>
    <xf numFmtId="0" fontId="178" fillId="13" borderId="57" xfId="19" applyFont="1" applyFill="1" applyBorder="1" applyAlignment="1">
      <alignment horizontal="center" vertical="center"/>
    </xf>
    <xf numFmtId="0" fontId="178" fillId="13" borderId="58" xfId="19" applyFont="1" applyFill="1" applyBorder="1" applyAlignment="1">
      <alignment horizontal="center" vertical="center"/>
    </xf>
    <xf numFmtId="2" fontId="21" fillId="13" borderId="58" xfId="19" applyNumberFormat="1" applyFont="1" applyFill="1" applyBorder="1" applyAlignment="1">
      <alignment horizontal="center" vertical="center"/>
    </xf>
    <xf numFmtId="0" fontId="178" fillId="9" borderId="58" xfId="19" applyFont="1" applyFill="1" applyBorder="1" applyAlignment="1">
      <alignment vertical="center"/>
    </xf>
    <xf numFmtId="0" fontId="19" fillId="13" borderId="49" xfId="19" applyFont="1" applyFill="1" applyBorder="1"/>
    <xf numFmtId="0" fontId="76" fillId="0" borderId="0" xfId="51" applyFont="1"/>
    <xf numFmtId="0" fontId="179" fillId="0" borderId="0" xfId="51" applyFont="1"/>
    <xf numFmtId="0" fontId="76" fillId="0" borderId="0" xfId="51" applyFont="1" applyFill="1" applyAlignment="1">
      <alignment horizontal="center"/>
    </xf>
    <xf numFmtId="0" fontId="76" fillId="0" borderId="0" xfId="51" applyFont="1" applyFill="1"/>
    <xf numFmtId="0" fontId="76" fillId="28" borderId="0" xfId="51" applyFont="1" applyFill="1"/>
    <xf numFmtId="0" fontId="76" fillId="0" borderId="0" xfId="51" applyFont="1" applyAlignment="1">
      <alignment horizontal="center"/>
    </xf>
    <xf numFmtId="0" fontId="76" fillId="29" borderId="153" xfId="51" applyFont="1" applyFill="1" applyBorder="1"/>
    <xf numFmtId="0" fontId="180" fillId="0" borderId="0" xfId="31" applyFont="1" applyAlignment="1">
      <alignment horizontal="center"/>
    </xf>
    <xf numFmtId="0" fontId="29" fillId="0" borderId="0" xfId="31" applyFont="1"/>
    <xf numFmtId="0" fontId="167" fillId="0" borderId="0" xfId="31" applyFont="1" applyAlignment="1">
      <alignment horizontal="center"/>
    </xf>
    <xf numFmtId="0" fontId="19" fillId="0" borderId="0" xfId="31" applyFont="1"/>
    <xf numFmtId="0" fontId="177" fillId="0" borderId="0" xfId="31" applyFont="1" applyAlignment="1">
      <alignment horizontal="center"/>
    </xf>
    <xf numFmtId="0" fontId="167" fillId="0" borderId="0" xfId="31" applyFont="1"/>
    <xf numFmtId="0" fontId="128" fillId="0" borderId="0" xfId="31" applyFont="1" applyAlignment="1">
      <alignment horizontal="left" vertical="center"/>
    </xf>
    <xf numFmtId="0" fontId="141" fillId="0" borderId="0" xfId="31" applyFont="1" applyAlignment="1">
      <alignment horizontal="center"/>
    </xf>
    <xf numFmtId="0" fontId="141" fillId="0" borderId="0" xfId="31" applyFont="1"/>
    <xf numFmtId="0" fontId="167" fillId="0" borderId="5" xfId="31" applyFont="1" applyFill="1" applyBorder="1" applyAlignment="1"/>
    <xf numFmtId="0" fontId="54" fillId="0" borderId="6" xfId="31" applyFont="1" applyFill="1" applyBorder="1"/>
    <xf numFmtId="0" fontId="54" fillId="0" borderId="0" xfId="31" applyFont="1"/>
    <xf numFmtId="0" fontId="167" fillId="0" borderId="8" xfId="52" applyFont="1" applyBorder="1" applyAlignment="1"/>
    <xf numFmtId="0" fontId="54" fillId="0" borderId="9" xfId="31" applyFont="1" applyFill="1" applyBorder="1"/>
    <xf numFmtId="0" fontId="54" fillId="0" borderId="1" xfId="52" applyFont="1" applyFill="1" applyBorder="1" applyAlignment="1">
      <alignment horizontal="center" vertical="center"/>
    </xf>
    <xf numFmtId="0" fontId="54" fillId="0" borderId="23" xfId="31" applyFont="1" applyFill="1" applyBorder="1" applyAlignment="1">
      <alignment horizontal="center" vertical="center" wrapText="1"/>
    </xf>
    <xf numFmtId="0" fontId="167" fillId="0" borderId="10" xfId="52" applyFont="1" applyBorder="1" applyAlignment="1"/>
    <xf numFmtId="0" fontId="54" fillId="0" borderId="11" xfId="31" applyFont="1" applyFill="1" applyBorder="1"/>
    <xf numFmtId="49" fontId="54" fillId="0" borderId="18" xfId="31" quotePrefix="1" applyNumberFormat="1" applyFont="1" applyFill="1" applyBorder="1" applyAlignment="1">
      <alignment horizontal="center" vertical="center"/>
    </xf>
    <xf numFmtId="49" fontId="54" fillId="0" borderId="1" xfId="31" quotePrefix="1" applyNumberFormat="1" applyFont="1" applyFill="1" applyBorder="1" applyAlignment="1">
      <alignment horizontal="center" vertical="center"/>
    </xf>
    <xf numFmtId="49" fontId="54" fillId="0" borderId="23" xfId="31" quotePrefix="1" applyNumberFormat="1" applyFont="1" applyFill="1" applyBorder="1" applyAlignment="1">
      <alignment horizontal="center" vertical="center"/>
    </xf>
    <xf numFmtId="49" fontId="54" fillId="0" borderId="23" xfId="31" applyNumberFormat="1" applyFont="1" applyFill="1" applyBorder="1" applyAlignment="1">
      <alignment horizontal="center" vertical="center"/>
    </xf>
    <xf numFmtId="49" fontId="54" fillId="0" borderId="33" xfId="31" applyNumberFormat="1" applyFont="1" applyFill="1" applyBorder="1" applyAlignment="1">
      <alignment horizontal="center" vertical="center"/>
    </xf>
    <xf numFmtId="0" fontId="167" fillId="0" borderId="5" xfId="31" quotePrefix="1" applyFont="1" applyBorder="1" applyAlignment="1">
      <alignment horizontal="center" vertical="center"/>
    </xf>
    <xf numFmtId="0" fontId="54" fillId="0" borderId="0" xfId="31" applyFont="1" applyFill="1" applyBorder="1" applyAlignment="1">
      <alignment horizontal="left" vertical="center"/>
    </xf>
    <xf numFmtId="0" fontId="51" fillId="0" borderId="2" xfId="31" applyFont="1" applyFill="1" applyBorder="1" applyAlignment="1">
      <alignment horizontal="center" vertical="center"/>
    </xf>
    <xf numFmtId="0" fontId="54" fillId="7" borderId="16" xfId="31" applyFont="1" applyFill="1" applyBorder="1" applyAlignment="1">
      <alignment horizontal="center"/>
    </xf>
    <xf numFmtId="49" fontId="54" fillId="13" borderId="24" xfId="31" applyNumberFormat="1" applyFont="1" applyFill="1" applyBorder="1" applyAlignment="1">
      <alignment horizontal="center"/>
    </xf>
    <xf numFmtId="49" fontId="51" fillId="13" borderId="24" xfId="31" applyNumberFormat="1" applyFont="1" applyFill="1" applyBorder="1" applyAlignment="1">
      <alignment horizontal="center"/>
    </xf>
    <xf numFmtId="165" fontId="54" fillId="7" borderId="24" xfId="31" applyNumberFormat="1" applyFont="1" applyFill="1" applyBorder="1" applyAlignment="1">
      <alignment horizontal="center" vertical="center"/>
    </xf>
    <xf numFmtId="165" fontId="54" fillId="7" borderId="39" xfId="31" applyNumberFormat="1" applyFont="1" applyFill="1" applyBorder="1" applyAlignment="1">
      <alignment horizontal="center" vertical="center"/>
    </xf>
    <xf numFmtId="0" fontId="167" fillId="0" borderId="8" xfId="31" quotePrefix="1" applyFont="1" applyBorder="1" applyAlignment="1">
      <alignment horizontal="center" vertical="center"/>
    </xf>
    <xf numFmtId="0" fontId="54" fillId="17" borderId="0" xfId="31" applyFont="1" applyFill="1" applyBorder="1" applyAlignment="1">
      <alignment horizontal="left" vertical="center"/>
    </xf>
    <xf numFmtId="0" fontId="51" fillId="0" borderId="16" xfId="31" applyFont="1" applyFill="1" applyBorder="1" applyAlignment="1">
      <alignment horizontal="center" vertical="center"/>
    </xf>
    <xf numFmtId="0" fontId="54" fillId="13" borderId="16" xfId="31" applyFont="1" applyFill="1" applyBorder="1" applyAlignment="1">
      <alignment horizontal="center" vertical="center"/>
    </xf>
    <xf numFmtId="0" fontId="54" fillId="13" borderId="16" xfId="31" applyFont="1" applyFill="1" applyBorder="1" applyAlignment="1">
      <alignment vertical="center"/>
    </xf>
    <xf numFmtId="0" fontId="54" fillId="13" borderId="24" xfId="31" applyFont="1" applyFill="1" applyBorder="1" applyAlignment="1">
      <alignment vertical="center"/>
    </xf>
    <xf numFmtId="2" fontId="51" fillId="13" borderId="24" xfId="31" applyNumberFormat="1" applyFont="1" applyFill="1" applyBorder="1" applyAlignment="1">
      <alignment horizontal="center" vertical="center"/>
    </xf>
    <xf numFmtId="0" fontId="51" fillId="13" borderId="24" xfId="31" applyFont="1" applyFill="1" applyBorder="1" applyAlignment="1">
      <alignment horizontal="center" vertical="center"/>
    </xf>
    <xf numFmtId="0" fontId="54" fillId="13" borderId="39" xfId="31" applyFont="1" applyFill="1" applyBorder="1" applyAlignment="1">
      <alignment vertical="center"/>
    </xf>
    <xf numFmtId="0" fontId="55" fillId="0" borderId="0" xfId="31" applyFont="1" applyFill="1" applyBorder="1" applyAlignment="1">
      <alignment horizontal="center" vertical="center" wrapText="1"/>
    </xf>
    <xf numFmtId="0" fontId="54" fillId="9" borderId="16" xfId="31" applyFont="1" applyFill="1" applyBorder="1" applyAlignment="1">
      <alignment horizontal="center" vertical="center"/>
    </xf>
    <xf numFmtId="0" fontId="54" fillId="13" borderId="24" xfId="31" applyFont="1" applyFill="1" applyBorder="1" applyAlignment="1">
      <alignment horizontal="center" vertical="center"/>
    </xf>
    <xf numFmtId="165" fontId="54" fillId="7" borderId="24" xfId="12" applyFont="1" applyFill="1" applyBorder="1" applyAlignment="1">
      <alignment horizontal="center" vertical="center"/>
    </xf>
    <xf numFmtId="49" fontId="167" fillId="0" borderId="8" xfId="31" applyNumberFormat="1" applyFont="1" applyBorder="1" applyAlignment="1">
      <alignment horizontal="center" vertical="center"/>
    </xf>
    <xf numFmtId="0" fontId="54" fillId="13" borderId="16" xfId="31" applyFont="1" applyFill="1" applyBorder="1" applyAlignment="1">
      <alignment horizontal="center" vertical="center" wrapText="1"/>
    </xf>
    <xf numFmtId="0" fontId="54" fillId="13" borderId="24" xfId="31" applyFont="1" applyFill="1" applyBorder="1" applyAlignment="1">
      <alignment horizontal="center" vertical="center" wrapText="1"/>
    </xf>
    <xf numFmtId="0" fontId="54" fillId="9" borderId="24" xfId="31" applyFont="1" applyFill="1" applyBorder="1" applyAlignment="1">
      <alignment vertical="center"/>
    </xf>
    <xf numFmtId="49" fontId="167" fillId="0" borderId="8" xfId="31" applyNumberFormat="1" applyFont="1" applyFill="1" applyBorder="1" applyAlignment="1">
      <alignment horizontal="center" vertical="center"/>
    </xf>
    <xf numFmtId="16" fontId="55" fillId="0" borderId="0" xfId="19" quotePrefix="1" applyNumberFormat="1" applyFont="1" applyFill="1" applyBorder="1" applyAlignment="1">
      <alignment horizontal="left" vertical="center"/>
    </xf>
    <xf numFmtId="16" fontId="55" fillId="0" borderId="0" xfId="19" quotePrefix="1" applyNumberFormat="1" applyFont="1" applyFill="1" applyBorder="1" applyAlignment="1">
      <alignment vertical="center"/>
    </xf>
    <xf numFmtId="0" fontId="167" fillId="0" borderId="10" xfId="31" quotePrefix="1" applyFont="1" applyBorder="1" applyAlignment="1">
      <alignment horizontal="center" vertical="center"/>
    </xf>
    <xf numFmtId="0" fontId="54" fillId="0" borderId="0" xfId="19" applyFont="1" applyFill="1" applyBorder="1" applyAlignment="1">
      <alignment horizontal="left" vertical="center" indent="2"/>
    </xf>
    <xf numFmtId="0" fontId="51" fillId="0" borderId="3" xfId="31" applyFont="1" applyFill="1" applyBorder="1" applyAlignment="1">
      <alignment horizontal="center" vertical="center" wrapText="1"/>
    </xf>
    <xf numFmtId="0" fontId="51" fillId="13" borderId="24" xfId="31" applyFont="1" applyFill="1" applyBorder="1" applyAlignment="1">
      <alignment horizontal="center" vertical="center" wrapText="1"/>
    </xf>
    <xf numFmtId="0" fontId="54" fillId="13" borderId="24" xfId="31" applyFont="1" applyFill="1" applyBorder="1" applyAlignment="1">
      <alignment vertical="center" wrapText="1"/>
    </xf>
    <xf numFmtId="0" fontId="54" fillId="13" borderId="49" xfId="31" applyFont="1" applyFill="1" applyBorder="1" applyAlignment="1">
      <alignment vertical="center" wrapText="1"/>
    </xf>
    <xf numFmtId="0" fontId="54" fillId="0" borderId="0" xfId="31" applyFont="1" applyAlignment="1">
      <alignment wrapText="1"/>
    </xf>
    <xf numFmtId="0" fontId="177" fillId="0" borderId="51" xfId="31" applyFont="1" applyFill="1" applyBorder="1" applyAlignment="1">
      <alignment vertical="center"/>
    </xf>
    <xf numFmtId="0" fontId="51" fillId="0" borderId="27" xfId="31" applyFont="1" applyFill="1" applyBorder="1" applyAlignment="1">
      <alignment vertical="center"/>
    </xf>
    <xf numFmtId="0" fontId="54" fillId="0" borderId="13" xfId="52" applyFont="1" applyBorder="1" applyAlignment="1"/>
    <xf numFmtId="0" fontId="54" fillId="0" borderId="27" xfId="52" applyFont="1" applyBorder="1" applyAlignment="1"/>
    <xf numFmtId="0" fontId="54" fillId="0" borderId="28" xfId="52" applyFont="1" applyBorder="1" applyAlignment="1"/>
    <xf numFmtId="0" fontId="55" fillId="0" borderId="12" xfId="31" applyFont="1" applyFill="1" applyBorder="1" applyAlignment="1">
      <alignment horizontal="left" vertical="center"/>
    </xf>
    <xf numFmtId="0" fontId="51" fillId="0" borderId="8" xfId="31" applyFont="1" applyFill="1" applyBorder="1" applyAlignment="1">
      <alignment horizontal="center" vertical="center"/>
    </xf>
    <xf numFmtId="0" fontId="54" fillId="9" borderId="17" xfId="31" applyFont="1" applyFill="1" applyBorder="1" applyAlignment="1">
      <alignment horizontal="center"/>
    </xf>
    <xf numFmtId="0" fontId="54" fillId="9" borderId="16" xfId="31" applyFont="1" applyFill="1" applyBorder="1" applyAlignment="1">
      <alignment horizontal="center"/>
    </xf>
    <xf numFmtId="49" fontId="54" fillId="13" borderId="16" xfId="31" applyNumberFormat="1" applyFont="1" applyFill="1" applyBorder="1" applyAlignment="1">
      <alignment horizontal="center"/>
    </xf>
    <xf numFmtId="49" fontId="54" fillId="13" borderId="61" xfId="31" applyNumberFormat="1" applyFont="1" applyFill="1" applyBorder="1" applyAlignment="1">
      <alignment horizontal="center"/>
    </xf>
    <xf numFmtId="0" fontId="55" fillId="0" borderId="0" xfId="31" applyFont="1" applyFill="1" applyBorder="1" applyAlignment="1">
      <alignment horizontal="left" vertical="center"/>
    </xf>
    <xf numFmtId="49" fontId="54" fillId="13" borderId="39" xfId="31" applyNumberFormat="1" applyFont="1" applyFill="1" applyBorder="1" applyAlignment="1">
      <alignment horizontal="center"/>
    </xf>
    <xf numFmtId="0" fontId="55" fillId="0" borderId="13" xfId="31" applyFont="1" applyFill="1" applyBorder="1" applyAlignment="1">
      <alignment horizontal="left" vertical="center"/>
    </xf>
    <xf numFmtId="49" fontId="54" fillId="13" borderId="49" xfId="31" applyNumberFormat="1" applyFont="1" applyFill="1" applyBorder="1" applyAlignment="1">
      <alignment horizontal="center"/>
    </xf>
    <xf numFmtId="0" fontId="54" fillId="0" borderId="27" xfId="52" applyFont="1" applyFill="1" applyBorder="1" applyAlignment="1"/>
    <xf numFmtId="0" fontId="54" fillId="0" borderId="28" xfId="52" applyFont="1" applyFill="1" applyBorder="1" applyAlignment="1"/>
    <xf numFmtId="0" fontId="55" fillId="0" borderId="0" xfId="52" applyFont="1" applyFill="1" applyBorder="1" applyAlignment="1">
      <alignment vertical="center"/>
    </xf>
    <xf numFmtId="0" fontId="54" fillId="0" borderId="7" xfId="52" applyFont="1" applyBorder="1" applyAlignment="1">
      <alignment vertical="center"/>
    </xf>
    <xf numFmtId="0" fontId="54" fillId="9" borderId="17" xfId="31" applyFont="1" applyFill="1" applyBorder="1" applyAlignment="1">
      <alignment horizontal="center" vertical="center"/>
    </xf>
    <xf numFmtId="0" fontId="51" fillId="13" borderId="16" xfId="31" applyFont="1" applyFill="1" applyBorder="1" applyAlignment="1">
      <alignment horizontal="center" vertical="center"/>
    </xf>
    <xf numFmtId="0" fontId="54" fillId="13" borderId="0" xfId="31" applyFont="1" applyFill="1" applyBorder="1" applyAlignment="1">
      <alignment vertical="center"/>
    </xf>
    <xf numFmtId="0" fontId="54" fillId="13" borderId="61" xfId="31" applyFont="1" applyFill="1" applyBorder="1" applyAlignment="1">
      <alignment vertical="center"/>
    </xf>
    <xf numFmtId="0" fontId="54" fillId="0" borderId="7" xfId="52" applyFont="1" applyFill="1" applyBorder="1" applyAlignment="1">
      <alignment vertical="center"/>
    </xf>
    <xf numFmtId="0" fontId="54" fillId="13" borderId="17" xfId="31" applyFont="1" applyFill="1" applyBorder="1" applyAlignment="1">
      <alignment horizontal="center" vertical="center"/>
    </xf>
    <xf numFmtId="0" fontId="55" fillId="13" borderId="16" xfId="52" applyFont="1" applyFill="1" applyBorder="1" applyAlignment="1">
      <alignment vertical="center"/>
    </xf>
    <xf numFmtId="0" fontId="54" fillId="13" borderId="9" xfId="52" applyFont="1" applyFill="1" applyBorder="1" applyAlignment="1">
      <alignment vertical="center"/>
    </xf>
    <xf numFmtId="0" fontId="54" fillId="13" borderId="17" xfId="31" applyFont="1" applyFill="1" applyBorder="1" applyAlignment="1">
      <alignment vertical="center"/>
    </xf>
    <xf numFmtId="0" fontId="54" fillId="0" borderId="7" xfId="31" quotePrefix="1" applyFont="1" applyFill="1" applyBorder="1" applyAlignment="1">
      <alignment horizontal="left" vertical="center"/>
    </xf>
    <xf numFmtId="0" fontId="55" fillId="0" borderId="13" xfId="31" applyFont="1" applyFill="1" applyBorder="1"/>
    <xf numFmtId="0" fontId="51" fillId="0" borderId="66" xfId="31" applyFont="1" applyFill="1" applyBorder="1" applyAlignment="1">
      <alignment horizontal="center" vertical="center"/>
    </xf>
    <xf numFmtId="0" fontId="54" fillId="9" borderId="58" xfId="31" applyFont="1" applyFill="1" applyBorder="1" applyAlignment="1">
      <alignment horizontal="center" vertical="center"/>
    </xf>
    <xf numFmtId="0" fontId="54" fillId="9" borderId="57" xfId="31" applyFont="1" applyFill="1" applyBorder="1" applyAlignment="1">
      <alignment horizontal="center" vertical="center"/>
    </xf>
    <xf numFmtId="0" fontId="54" fillId="13" borderId="60" xfId="31" applyFont="1" applyFill="1" applyBorder="1" applyAlignment="1">
      <alignment horizontal="center" vertical="center"/>
    </xf>
    <xf numFmtId="0" fontId="54" fillId="13" borderId="58" xfId="31" applyFont="1" applyFill="1" applyBorder="1" applyAlignment="1">
      <alignment horizontal="center" vertical="center"/>
    </xf>
    <xf numFmtId="0" fontId="51" fillId="13" borderId="60" xfId="31" applyFont="1" applyFill="1" applyBorder="1" applyAlignment="1">
      <alignment horizontal="center" vertical="center"/>
    </xf>
    <xf numFmtId="0" fontId="51" fillId="13" borderId="58" xfId="31" applyFont="1" applyFill="1" applyBorder="1" applyAlignment="1">
      <alignment horizontal="center" vertical="center"/>
    </xf>
    <xf numFmtId="0" fontId="54" fillId="13" borderId="13" xfId="31" applyFont="1" applyFill="1" applyBorder="1" applyAlignment="1">
      <alignment vertical="center"/>
    </xf>
    <xf numFmtId="0" fontId="54" fillId="13" borderId="49" xfId="31" applyFont="1" applyFill="1" applyBorder="1" applyAlignment="1">
      <alignment vertical="center"/>
    </xf>
    <xf numFmtId="0" fontId="167" fillId="0" borderId="0" xfId="31" applyFont="1" applyBorder="1" applyAlignment="1">
      <alignment horizontal="center"/>
    </xf>
    <xf numFmtId="0" fontId="55" fillId="0" borderId="0" xfId="52" applyFont="1" applyBorder="1" applyAlignment="1">
      <alignment vertical="center"/>
    </xf>
    <xf numFmtId="0" fontId="54" fillId="0" borderId="0" xfId="31" applyFont="1" applyFill="1"/>
    <xf numFmtId="43" fontId="29" fillId="0" borderId="0" xfId="15" applyFont="1"/>
    <xf numFmtId="0" fontId="168" fillId="0" borderId="0" xfId="31" applyFont="1" applyAlignment="1">
      <alignment horizontal="center"/>
    </xf>
    <xf numFmtId="0" fontId="168" fillId="0" borderId="0" xfId="31" applyFont="1"/>
    <xf numFmtId="0" fontId="141" fillId="0" borderId="0" xfId="49" applyFont="1" applyAlignment="1">
      <alignment horizontal="center"/>
    </xf>
    <xf numFmtId="0" fontId="153" fillId="0" borderId="0" xfId="31" applyFont="1" applyAlignment="1">
      <alignment horizontal="center"/>
    </xf>
    <xf numFmtId="0" fontId="54" fillId="0" borderId="45" xfId="31" applyFont="1" applyFill="1" applyBorder="1" applyAlignment="1">
      <alignment horizontal="center"/>
    </xf>
    <xf numFmtId="0" fontId="54" fillId="0" borderId="12" xfId="31" applyFont="1" applyFill="1" applyBorder="1"/>
    <xf numFmtId="0" fontId="54" fillId="0" borderId="54" xfId="31" applyFont="1" applyFill="1" applyBorder="1" applyAlignment="1">
      <alignment horizontal="center"/>
    </xf>
    <xf numFmtId="0" fontId="54" fillId="0" borderId="0" xfId="31" applyFont="1" applyFill="1" applyBorder="1"/>
    <xf numFmtId="0" fontId="54" fillId="0" borderId="3" xfId="31" applyFont="1" applyFill="1" applyBorder="1" applyAlignment="1">
      <alignment horizontal="center" vertical="center" wrapText="1"/>
    </xf>
    <xf numFmtId="0" fontId="54" fillId="0" borderId="3" xfId="31" applyFont="1" applyFill="1" applyBorder="1" applyAlignment="1">
      <alignment horizontal="center" vertical="center"/>
    </xf>
    <xf numFmtId="0" fontId="54" fillId="0" borderId="16" xfId="31" quotePrefix="1" applyFont="1" applyFill="1" applyBorder="1" applyAlignment="1">
      <alignment horizontal="center"/>
    </xf>
    <xf numFmtId="49" fontId="54" fillId="0" borderId="16" xfId="31" quotePrefix="1" applyNumberFormat="1" applyFont="1" applyFill="1" applyBorder="1" applyAlignment="1">
      <alignment horizontal="center"/>
    </xf>
    <xf numFmtId="49" fontId="54" fillId="0" borderId="24" xfId="31" quotePrefix="1" applyNumberFormat="1" applyFont="1" applyFill="1" applyBorder="1" applyAlignment="1">
      <alignment horizontal="center"/>
    </xf>
    <xf numFmtId="49" fontId="54" fillId="0" borderId="24" xfId="31" applyNumberFormat="1" applyFont="1" applyFill="1" applyBorder="1" applyAlignment="1">
      <alignment horizontal="center"/>
    </xf>
    <xf numFmtId="49" fontId="54" fillId="0" borderId="2" xfId="31" quotePrefix="1" applyNumberFormat="1" applyFont="1" applyFill="1" applyBorder="1" applyAlignment="1">
      <alignment horizontal="center"/>
    </xf>
    <xf numFmtId="49" fontId="54" fillId="0" borderId="33" xfId="31" applyNumberFormat="1" applyFont="1" applyFill="1" applyBorder="1" applyAlignment="1">
      <alignment horizontal="center"/>
    </xf>
    <xf numFmtId="0" fontId="19" fillId="0" borderId="73" xfId="31" quotePrefix="1" applyFont="1" applyBorder="1" applyAlignment="1">
      <alignment horizontal="center"/>
    </xf>
    <xf numFmtId="0" fontId="181" fillId="0" borderId="14" xfId="31" applyFont="1" applyBorder="1" applyAlignment="1">
      <alignment horizontal="center"/>
    </xf>
    <xf numFmtId="0" fontId="19" fillId="7" borderId="25" xfId="31" applyFont="1" applyFill="1" applyBorder="1" applyAlignment="1">
      <alignment horizontal="center"/>
    </xf>
    <xf numFmtId="49" fontId="128" fillId="13" borderId="25" xfId="31" applyNumberFormat="1" applyFont="1" applyFill="1" applyBorder="1" applyAlignment="1">
      <alignment horizontal="center"/>
    </xf>
    <xf numFmtId="0" fontId="182" fillId="7" borderId="41" xfId="31" applyNumberFormat="1" applyFont="1" applyFill="1" applyBorder="1" applyAlignment="1">
      <alignment horizontal="center"/>
    </xf>
    <xf numFmtId="0" fontId="19" fillId="0" borderId="54" xfId="31" quotePrefix="1" applyFont="1" applyFill="1" applyBorder="1" applyAlignment="1">
      <alignment horizontal="center"/>
    </xf>
    <xf numFmtId="0" fontId="183" fillId="0" borderId="0" xfId="31" applyFont="1" applyFill="1" applyBorder="1"/>
    <xf numFmtId="0" fontId="19" fillId="9" borderId="24" xfId="31" applyFont="1" applyFill="1" applyBorder="1" applyAlignment="1">
      <alignment horizontal="center"/>
    </xf>
    <xf numFmtId="0" fontId="141" fillId="9" borderId="24" xfId="31" applyFont="1" applyFill="1" applyBorder="1" applyAlignment="1">
      <alignment horizontal="center"/>
    </xf>
    <xf numFmtId="49" fontId="141" fillId="9" borderId="24" xfId="31" applyNumberFormat="1" applyFont="1" applyFill="1" applyBorder="1" applyAlignment="1">
      <alignment horizontal="center"/>
    </xf>
    <xf numFmtId="49" fontId="141" fillId="9" borderId="17" xfId="31" applyNumberFormat="1" applyFont="1" applyFill="1" applyBorder="1" applyAlignment="1">
      <alignment horizontal="center"/>
    </xf>
    <xf numFmtId="49" fontId="141" fillId="9" borderId="16" xfId="31" applyNumberFormat="1" applyFont="1" applyFill="1" applyBorder="1" applyAlignment="1">
      <alignment horizontal="center"/>
    </xf>
    <xf numFmtId="49" fontId="128" fillId="13" borderId="24" xfId="31" applyNumberFormat="1" applyFont="1" applyFill="1" applyBorder="1" applyAlignment="1">
      <alignment horizontal="center"/>
    </xf>
    <xf numFmtId="49" fontId="141" fillId="13" borderId="39" xfId="31" applyNumberFormat="1" applyFont="1" applyFill="1" applyBorder="1" applyAlignment="1">
      <alignment horizontal="center"/>
    </xf>
    <xf numFmtId="0" fontId="19" fillId="0" borderId="71" xfId="31" quotePrefix="1" applyFont="1" applyFill="1" applyBorder="1" applyAlignment="1">
      <alignment horizontal="center"/>
    </xf>
    <xf numFmtId="0" fontId="19" fillId="0" borderId="20" xfId="31" applyFont="1" applyFill="1" applyBorder="1"/>
    <xf numFmtId="49" fontId="141" fillId="9" borderId="21" xfId="31" applyNumberFormat="1" applyFont="1" applyFill="1" applyBorder="1" applyAlignment="1">
      <alignment horizontal="center"/>
    </xf>
    <xf numFmtId="49" fontId="141" fillId="9" borderId="19" xfId="31" applyNumberFormat="1" applyFont="1" applyFill="1" applyBorder="1" applyAlignment="1">
      <alignment horizontal="center"/>
    </xf>
    <xf numFmtId="49" fontId="141" fillId="9" borderId="3" xfId="31" applyNumberFormat="1" applyFont="1" applyFill="1" applyBorder="1" applyAlignment="1">
      <alignment horizontal="center"/>
    </xf>
    <xf numFmtId="49" fontId="128" fillId="13" borderId="21" xfId="31" applyNumberFormat="1" applyFont="1" applyFill="1" applyBorder="1" applyAlignment="1">
      <alignment horizontal="center"/>
    </xf>
    <xf numFmtId="49" fontId="141" fillId="13" borderId="40" xfId="31" applyNumberFormat="1" applyFont="1" applyFill="1" applyBorder="1" applyAlignment="1">
      <alignment horizontal="center"/>
    </xf>
    <xf numFmtId="0" fontId="19" fillId="0" borderId="0" xfId="31" applyFont="1" applyFill="1" applyBorder="1"/>
    <xf numFmtId="0" fontId="19" fillId="9" borderId="2" xfId="31" applyFont="1" applyFill="1" applyBorder="1" applyAlignment="1">
      <alignment horizontal="center"/>
    </xf>
    <xf numFmtId="0" fontId="141" fillId="9" borderId="2" xfId="31" applyFont="1" applyFill="1" applyBorder="1" applyAlignment="1">
      <alignment horizontal="center"/>
    </xf>
    <xf numFmtId="0" fontId="19" fillId="0" borderId="0" xfId="19" applyFont="1" applyFill="1" applyBorder="1" applyAlignment="1">
      <alignment horizontal="left" vertical="center" indent="3"/>
    </xf>
    <xf numFmtId="0" fontId="19" fillId="13" borderId="0" xfId="31" applyFont="1" applyFill="1" applyBorder="1" applyAlignment="1">
      <alignment horizontal="center" vertical="center"/>
    </xf>
    <xf numFmtId="0" fontId="141" fillId="13" borderId="0" xfId="31" applyFont="1" applyFill="1" applyBorder="1" applyAlignment="1">
      <alignment horizontal="center" vertical="center"/>
    </xf>
    <xf numFmtId="2" fontId="128" fillId="13" borderId="0" xfId="31" applyNumberFormat="1" applyFont="1" applyFill="1" applyBorder="1" applyAlignment="1">
      <alignment horizontal="center" vertical="center"/>
    </xf>
    <xf numFmtId="0" fontId="141" fillId="13" borderId="0" xfId="31" applyFont="1" applyFill="1" applyBorder="1" applyAlignment="1">
      <alignment vertical="center"/>
    </xf>
    <xf numFmtId="0" fontId="141" fillId="13" borderId="9" xfId="31" applyFont="1" applyFill="1" applyBorder="1" applyAlignment="1">
      <alignment vertical="center"/>
    </xf>
    <xf numFmtId="0" fontId="19" fillId="0" borderId="0" xfId="31" applyFont="1" applyFill="1" applyBorder="1" applyAlignment="1">
      <alignment vertical="center"/>
    </xf>
    <xf numFmtId="0" fontId="19" fillId="9" borderId="24" xfId="31" applyFont="1" applyFill="1" applyBorder="1" applyAlignment="1">
      <alignment horizontal="center" vertical="center"/>
    </xf>
    <xf numFmtId="0" fontId="141" fillId="9" borderId="17" xfId="31" applyFont="1" applyFill="1" applyBorder="1" applyAlignment="1">
      <alignment horizontal="center" vertical="center"/>
    </xf>
    <xf numFmtId="0" fontId="141" fillId="9" borderId="16" xfId="31" applyFont="1" applyFill="1" applyBorder="1" applyAlignment="1">
      <alignment horizontal="center" vertical="center"/>
    </xf>
    <xf numFmtId="2" fontId="128" fillId="13" borderId="24" xfId="31" applyNumberFormat="1" applyFont="1" applyFill="1" applyBorder="1" applyAlignment="1">
      <alignment horizontal="center" vertical="center"/>
    </xf>
    <xf numFmtId="0" fontId="141" fillId="9" borderId="16" xfId="31" applyFont="1" applyFill="1" applyBorder="1" applyAlignment="1">
      <alignment vertical="center"/>
    </xf>
    <xf numFmtId="0" fontId="141" fillId="13" borderId="39" xfId="31" applyFont="1" applyFill="1" applyBorder="1" applyAlignment="1">
      <alignment vertical="center"/>
    </xf>
    <xf numFmtId="0" fontId="19" fillId="13" borderId="24" xfId="31" applyFont="1" applyFill="1" applyBorder="1" applyAlignment="1">
      <alignment horizontal="center" vertical="center"/>
    </xf>
    <xf numFmtId="0" fontId="141" fillId="13" borderId="17" xfId="31" applyFont="1" applyFill="1" applyBorder="1" applyAlignment="1">
      <alignment horizontal="center" vertical="center"/>
    </xf>
    <xf numFmtId="0" fontId="141" fillId="13" borderId="24" xfId="31" applyFont="1" applyFill="1" applyBorder="1" applyAlignment="1">
      <alignment horizontal="center" vertical="center"/>
    </xf>
    <xf numFmtId="0" fontId="141" fillId="13" borderId="16" xfId="31" applyFont="1" applyFill="1" applyBorder="1" applyAlignment="1">
      <alignment horizontal="center" vertical="center"/>
    </xf>
    <xf numFmtId="0" fontId="11" fillId="7" borderId="16" xfId="31" applyFont="1" applyFill="1" applyBorder="1" applyAlignment="1">
      <alignment vertical="center"/>
    </xf>
    <xf numFmtId="0" fontId="183" fillId="0" borderId="0" xfId="19" applyFont="1" applyFill="1" applyBorder="1" applyAlignment="1">
      <alignment horizontal="left" vertical="center" indent="3"/>
    </xf>
    <xf numFmtId="0" fontId="183" fillId="0" borderId="0" xfId="19" applyFont="1" applyFill="1" applyBorder="1" applyAlignment="1">
      <alignment horizontal="left" vertical="center" wrapText="1" indent="3"/>
    </xf>
    <xf numFmtId="0" fontId="19" fillId="0" borderId="56" xfId="31" quotePrefix="1" applyFont="1" applyFill="1" applyBorder="1" applyAlignment="1">
      <alignment horizontal="center"/>
    </xf>
    <xf numFmtId="0" fontId="19" fillId="0" borderId="13" xfId="19" applyFont="1" applyFill="1" applyBorder="1" applyAlignment="1">
      <alignment horizontal="left" vertical="center" indent="3"/>
    </xf>
    <xf numFmtId="0" fontId="19" fillId="13" borderId="60" xfId="31" applyFont="1" applyFill="1" applyBorder="1" applyAlignment="1">
      <alignment horizontal="center" vertical="center"/>
    </xf>
    <xf numFmtId="0" fontId="141" fillId="13" borderId="57" xfId="31" applyFont="1" applyFill="1" applyBorder="1" applyAlignment="1">
      <alignment horizontal="center" vertical="center"/>
    </xf>
    <xf numFmtId="0" fontId="141" fillId="13" borderId="60" xfId="31" applyFont="1" applyFill="1" applyBorder="1" applyAlignment="1">
      <alignment horizontal="center" vertical="center"/>
    </xf>
    <xf numFmtId="0" fontId="141" fillId="13" borderId="58" xfId="31" applyFont="1" applyFill="1" applyBorder="1" applyAlignment="1">
      <alignment horizontal="center" vertical="center"/>
    </xf>
    <xf numFmtId="2" fontId="128" fillId="13" borderId="60" xfId="31" applyNumberFormat="1" applyFont="1" applyFill="1" applyBorder="1" applyAlignment="1">
      <alignment horizontal="center" vertical="center"/>
    </xf>
    <xf numFmtId="0" fontId="141" fillId="13" borderId="58" xfId="31" applyFont="1" applyFill="1" applyBorder="1" applyAlignment="1">
      <alignment vertical="center"/>
    </xf>
    <xf numFmtId="0" fontId="141" fillId="13" borderId="49" xfId="31" applyFont="1" applyFill="1" applyBorder="1" applyAlignment="1">
      <alignment vertical="center"/>
    </xf>
    <xf numFmtId="0" fontId="29" fillId="0" borderId="0" xfId="31" applyFont="1" applyFill="1"/>
    <xf numFmtId="0" fontId="141" fillId="0" borderId="0" xfId="31" applyFont="1" applyFill="1"/>
    <xf numFmtId="0" fontId="141" fillId="0" borderId="0" xfId="31" applyFont="1" applyFill="1" applyAlignment="1">
      <alignment horizontal="center"/>
    </xf>
    <xf numFmtId="0" fontId="51" fillId="15" borderId="1" xfId="13" applyFont="1" applyFill="1" applyBorder="1" applyAlignment="1">
      <alignment horizontal="center" vertical="center" wrapText="1"/>
    </xf>
    <xf numFmtId="9" fontId="51" fillId="15" borderId="1" xfId="13" applyNumberFormat="1" applyFont="1" applyFill="1" applyBorder="1" applyAlignment="1">
      <alignment horizontal="center" vertical="center" wrapText="1"/>
    </xf>
    <xf numFmtId="9" fontId="51" fillId="15" borderId="3" xfId="13" applyNumberFormat="1" applyFont="1" applyFill="1" applyBorder="1" applyAlignment="1">
      <alignment horizontal="center" vertical="center" wrapText="1"/>
    </xf>
    <xf numFmtId="49" fontId="54" fillId="15" borderId="2" xfId="13" applyNumberFormat="1" applyFont="1" applyFill="1" applyBorder="1" applyAlignment="1">
      <alignment horizontal="center" vertical="center" wrapText="1"/>
    </xf>
    <xf numFmtId="49" fontId="54" fillId="15" borderId="2" xfId="13" quotePrefix="1" applyNumberFormat="1" applyFont="1" applyFill="1" applyBorder="1" applyAlignment="1">
      <alignment horizontal="center" vertical="center" wrapText="1"/>
    </xf>
    <xf numFmtId="49" fontId="54" fillId="15" borderId="2" xfId="53" quotePrefix="1" applyNumberFormat="1" applyFont="1" applyFill="1" applyBorder="1" applyAlignment="1">
      <alignment horizontal="center" vertical="center" wrapText="1"/>
    </xf>
    <xf numFmtId="49" fontId="54" fillId="15" borderId="41" xfId="13" applyNumberFormat="1" applyFont="1" applyFill="1" applyBorder="1" applyAlignment="1">
      <alignment horizontal="center" vertical="center" wrapText="1"/>
    </xf>
    <xf numFmtId="49" fontId="54" fillId="15" borderId="1" xfId="13" applyNumberFormat="1" applyFont="1" applyFill="1" applyBorder="1" applyAlignment="1">
      <alignment horizontal="center" vertical="center"/>
    </xf>
    <xf numFmtId="0" fontId="51" fillId="12" borderId="1" xfId="19" applyFont="1" applyFill="1" applyBorder="1" applyAlignment="1">
      <alignment horizontal="left" vertical="center" wrapText="1"/>
    </xf>
    <xf numFmtId="0" fontId="54" fillId="9" borderId="1" xfId="13" quotePrefix="1" applyFont="1" applyFill="1" applyBorder="1" applyAlignment="1">
      <alignment horizontal="center" vertical="center" wrapText="1"/>
    </xf>
    <xf numFmtId="0" fontId="54" fillId="9" borderId="1" xfId="13" applyFont="1" applyFill="1" applyBorder="1" applyAlignment="1">
      <alignment horizontal="center" vertical="center" wrapText="1"/>
    </xf>
    <xf numFmtId="0" fontId="54" fillId="9" borderId="1" xfId="13" applyFont="1" applyFill="1" applyBorder="1" applyAlignment="1">
      <alignment horizontal="left" vertical="center" wrapText="1"/>
    </xf>
    <xf numFmtId="9" fontId="54" fillId="9" borderId="1" xfId="13" applyNumberFormat="1" applyFont="1" applyFill="1" applyBorder="1" applyAlignment="1">
      <alignment horizontal="center" vertical="center"/>
    </xf>
    <xf numFmtId="0" fontId="54" fillId="9" borderId="1" xfId="13" applyFont="1" applyFill="1" applyBorder="1" applyAlignment="1">
      <alignment wrapText="1"/>
    </xf>
    <xf numFmtId="0" fontId="54" fillId="9" borderId="1" xfId="13" applyFont="1" applyFill="1" applyBorder="1" applyAlignment="1">
      <alignment vertical="center"/>
    </xf>
    <xf numFmtId="0" fontId="54" fillId="9" borderId="1" xfId="13" applyFont="1" applyFill="1" applyBorder="1" applyAlignment="1">
      <alignment vertical="center" wrapText="1"/>
    </xf>
    <xf numFmtId="0" fontId="54" fillId="17" borderId="1" xfId="13" applyFont="1" applyFill="1" applyBorder="1" applyAlignment="1">
      <alignment horizontal="left" vertical="center" wrapText="1" indent="2"/>
    </xf>
    <xf numFmtId="0" fontId="54" fillId="9" borderId="1" xfId="54" applyFont="1" applyFill="1" applyBorder="1" applyAlignment="1">
      <alignment wrapText="1"/>
    </xf>
    <xf numFmtId="0" fontId="54" fillId="13" borderId="1" xfId="13" applyFont="1" applyFill="1" applyBorder="1" applyAlignment="1">
      <alignment wrapText="1"/>
    </xf>
    <xf numFmtId="0" fontId="184" fillId="12" borderId="1" xfId="19" applyFont="1" applyFill="1" applyBorder="1" applyAlignment="1">
      <alignment horizontal="left" vertical="center" wrapText="1"/>
    </xf>
    <xf numFmtId="0" fontId="54" fillId="0" borderId="1" xfId="13" applyFont="1" applyFill="1" applyBorder="1" applyAlignment="1">
      <alignment horizontal="left" vertical="center" wrapText="1" indent="2"/>
    </xf>
    <xf numFmtId="49" fontId="54" fillId="15" borderId="1" xfId="13" applyNumberFormat="1" applyFont="1" applyFill="1" applyBorder="1" applyAlignment="1">
      <alignment horizontal="center" vertical="center" wrapText="1"/>
    </xf>
    <xf numFmtId="0" fontId="170" fillId="15" borderId="1" xfId="13" applyFont="1" applyFill="1" applyBorder="1" applyAlignment="1">
      <alignment horizontal="center" vertical="center" wrapText="1"/>
    </xf>
    <xf numFmtId="9" fontId="170" fillId="15" borderId="1" xfId="13" applyNumberFormat="1" applyFont="1" applyFill="1" applyBorder="1" applyAlignment="1">
      <alignment horizontal="center" vertical="center" wrapText="1"/>
    </xf>
    <xf numFmtId="9" fontId="170" fillId="15" borderId="1" xfId="53" applyNumberFormat="1" applyFont="1" applyFill="1" applyBorder="1" applyAlignment="1">
      <alignment horizontal="center" vertical="center" wrapText="1"/>
    </xf>
    <xf numFmtId="0" fontId="170" fillId="15" borderId="16" xfId="53" applyFont="1" applyFill="1" applyBorder="1" applyAlignment="1">
      <alignment horizontal="center" vertical="center" wrapText="1"/>
    </xf>
    <xf numFmtId="9" fontId="170" fillId="15" borderId="3" xfId="13" applyNumberFormat="1" applyFont="1" applyFill="1" applyBorder="1" applyAlignment="1">
      <alignment horizontal="center" vertical="center" wrapText="1"/>
    </xf>
    <xf numFmtId="49" fontId="169" fillId="15" borderId="2" xfId="53" applyNumberFormat="1" applyFont="1" applyFill="1" applyBorder="1" applyAlignment="1">
      <alignment horizontal="center" vertical="center" wrapText="1"/>
    </xf>
    <xf numFmtId="49" fontId="169" fillId="15" borderId="1" xfId="53" applyNumberFormat="1" applyFont="1" applyFill="1" applyBorder="1" applyAlignment="1">
      <alignment horizontal="center" vertical="center" wrapText="1"/>
    </xf>
    <xf numFmtId="49" fontId="169" fillId="15" borderId="41" xfId="53" applyNumberFormat="1" applyFont="1" applyFill="1" applyBorder="1" applyAlignment="1">
      <alignment horizontal="center" vertical="center" wrapText="1"/>
    </xf>
    <xf numFmtId="49" fontId="169" fillId="15" borderId="32" xfId="53" applyNumberFormat="1" applyFont="1" applyFill="1" applyBorder="1" applyAlignment="1">
      <alignment horizontal="center" vertical="center"/>
    </xf>
    <xf numFmtId="0" fontId="156" fillId="12" borderId="1" xfId="19" applyFont="1" applyFill="1" applyBorder="1" applyAlignment="1">
      <alignment horizontal="left" vertical="center" wrapText="1"/>
    </xf>
    <xf numFmtId="0" fontId="169" fillId="9" borderId="154" xfId="53" quotePrefix="1" applyFont="1" applyFill="1" applyBorder="1" applyAlignment="1">
      <alignment horizontal="center" vertical="center" wrapText="1"/>
    </xf>
    <xf numFmtId="0" fontId="169" fillId="9" borderId="126" xfId="53" quotePrefix="1" applyFont="1" applyFill="1" applyBorder="1" applyAlignment="1">
      <alignment horizontal="center" vertical="center" wrapText="1"/>
    </xf>
    <xf numFmtId="0" fontId="169" fillId="9" borderId="126" xfId="53" applyFont="1" applyFill="1" applyBorder="1" applyAlignment="1">
      <alignment horizontal="center" vertical="center" wrapText="1"/>
    </xf>
    <xf numFmtId="0" fontId="169" fillId="9" borderId="126" xfId="53" applyFont="1" applyFill="1" applyBorder="1" applyAlignment="1">
      <alignment horizontal="left" vertical="center" wrapText="1"/>
    </xf>
    <xf numFmtId="0" fontId="169" fillId="9" borderId="130" xfId="13" applyFont="1" applyFill="1" applyBorder="1" applyAlignment="1">
      <alignment wrapText="1"/>
    </xf>
    <xf numFmtId="0" fontId="169" fillId="9" borderId="126" xfId="53" applyFont="1" applyFill="1" applyBorder="1" applyAlignment="1">
      <alignment vertical="center"/>
    </xf>
    <xf numFmtId="0" fontId="169" fillId="9" borderId="127" xfId="13" applyFont="1" applyFill="1" applyBorder="1" applyAlignment="1">
      <alignment horizontal="center" vertical="center" wrapText="1"/>
    </xf>
    <xf numFmtId="0" fontId="170" fillId="0" borderId="22" xfId="53" applyFont="1" applyFill="1" applyBorder="1" applyAlignment="1">
      <alignment horizontal="left" vertical="center" wrapText="1" indent="1"/>
    </xf>
    <xf numFmtId="0" fontId="170" fillId="0" borderId="22" xfId="53" applyFont="1" applyFill="1" applyBorder="1" applyAlignment="1">
      <alignment vertical="center" wrapText="1"/>
    </xf>
    <xf numFmtId="0" fontId="170" fillId="0" borderId="38" xfId="53" applyFont="1" applyFill="1" applyBorder="1" applyAlignment="1">
      <alignment vertical="center" wrapText="1"/>
    </xf>
    <xf numFmtId="49" fontId="169" fillId="15" borderId="32" xfId="53" applyNumberFormat="1" applyFont="1" applyFill="1" applyBorder="1" applyAlignment="1">
      <alignment horizontal="center" vertical="center" wrapText="1"/>
    </xf>
    <xf numFmtId="0" fontId="170" fillId="0" borderId="23" xfId="13" applyFont="1" applyFill="1" applyBorder="1" applyAlignment="1">
      <alignment horizontal="left" vertical="center" wrapText="1" indent="1"/>
    </xf>
    <xf numFmtId="0" fontId="169" fillId="9" borderId="103" xfId="53" applyFont="1" applyFill="1" applyBorder="1" applyAlignment="1">
      <alignment wrapText="1"/>
    </xf>
    <xf numFmtId="0" fontId="169" fillId="9" borderId="104" xfId="53" applyFont="1" applyFill="1" applyBorder="1" applyAlignment="1">
      <alignment wrapText="1"/>
    </xf>
    <xf numFmtId="0" fontId="169" fillId="9" borderId="104" xfId="53" applyFont="1" applyFill="1" applyBorder="1" applyAlignment="1">
      <alignment vertical="center" wrapText="1"/>
    </xf>
    <xf numFmtId="0" fontId="169" fillId="9" borderId="108" xfId="13" applyFont="1" applyFill="1" applyBorder="1" applyAlignment="1">
      <alignment wrapText="1"/>
    </xf>
    <xf numFmtId="0" fontId="169" fillId="13" borderId="106" xfId="53" applyFont="1" applyFill="1" applyBorder="1" applyAlignment="1">
      <alignment wrapText="1"/>
    </xf>
    <xf numFmtId="0" fontId="169" fillId="9" borderId="107" xfId="53" applyFont="1" applyFill="1" applyBorder="1" applyAlignment="1">
      <alignment wrapText="1"/>
    </xf>
    <xf numFmtId="0" fontId="169" fillId="9" borderId="108" xfId="53" applyFont="1" applyFill="1" applyBorder="1" applyAlignment="1">
      <alignment wrapText="1"/>
    </xf>
    <xf numFmtId="0" fontId="169" fillId="9" borderId="108" xfId="53" applyFont="1" applyFill="1" applyBorder="1" applyAlignment="1">
      <alignment vertical="center" wrapText="1"/>
    </xf>
    <xf numFmtId="0" fontId="169" fillId="13" borderId="110" xfId="53" applyFont="1" applyFill="1" applyBorder="1" applyAlignment="1">
      <alignment wrapText="1"/>
    </xf>
    <xf numFmtId="0" fontId="169" fillId="9" borderId="121" xfId="53" applyFont="1" applyFill="1" applyBorder="1" applyAlignment="1">
      <alignment wrapText="1"/>
    </xf>
    <xf numFmtId="0" fontId="169" fillId="9" borderId="145" xfId="53" applyFont="1" applyFill="1" applyBorder="1" applyAlignment="1">
      <alignment wrapText="1"/>
    </xf>
    <xf numFmtId="0" fontId="169" fillId="9" borderId="145" xfId="53" applyFont="1" applyFill="1" applyBorder="1" applyAlignment="1">
      <alignment vertical="center" wrapText="1"/>
    </xf>
    <xf numFmtId="0" fontId="169" fillId="13" borderId="122" xfId="53" applyFont="1" applyFill="1" applyBorder="1" applyAlignment="1">
      <alignment wrapText="1"/>
    </xf>
    <xf numFmtId="0" fontId="170" fillId="15" borderId="22" xfId="53" applyFont="1" applyFill="1" applyBorder="1" applyAlignment="1">
      <alignment vertical="center" wrapText="1"/>
    </xf>
    <xf numFmtId="0" fontId="170" fillId="15" borderId="38" xfId="53" applyFont="1" applyFill="1" applyBorder="1" applyAlignment="1">
      <alignment vertical="center" wrapText="1"/>
    </xf>
    <xf numFmtId="0" fontId="169" fillId="0" borderId="22" xfId="53" applyFont="1" applyFill="1" applyBorder="1" applyAlignment="1">
      <alignment horizontal="left" vertical="center" wrapText="1" indent="2"/>
    </xf>
    <xf numFmtId="49" fontId="169" fillId="15" borderId="34" xfId="53" applyNumberFormat="1" applyFont="1" applyFill="1" applyBorder="1" applyAlignment="1">
      <alignment horizontal="center" vertical="center" wrapText="1"/>
    </xf>
    <xf numFmtId="0" fontId="169" fillId="0" borderId="48" xfId="53" applyFont="1" applyFill="1" applyBorder="1" applyAlignment="1">
      <alignment horizontal="left" vertical="center" wrapText="1" indent="2"/>
    </xf>
    <xf numFmtId="0" fontId="169" fillId="9" borderId="124" xfId="53" applyFont="1" applyFill="1" applyBorder="1" applyAlignment="1">
      <alignment wrapText="1"/>
    </xf>
    <xf numFmtId="0" fontId="169" fillId="9" borderId="118" xfId="53" applyFont="1" applyFill="1" applyBorder="1" applyAlignment="1">
      <alignment wrapText="1"/>
    </xf>
    <xf numFmtId="0" fontId="169" fillId="9" borderId="118" xfId="53" applyFont="1" applyFill="1" applyBorder="1" applyAlignment="1">
      <alignment vertical="center" wrapText="1"/>
    </xf>
    <xf numFmtId="0" fontId="169" fillId="13" borderId="120" xfId="53" applyFont="1" applyFill="1" applyBorder="1" applyAlignment="1">
      <alignment wrapText="1"/>
    </xf>
    <xf numFmtId="0" fontId="141" fillId="0" borderId="0" xfId="49" applyFont="1"/>
    <xf numFmtId="0" fontId="76" fillId="0" borderId="0" xfId="49" applyFont="1"/>
    <xf numFmtId="0" fontId="141" fillId="0" borderId="0" xfId="49" applyFont="1" applyAlignment="1">
      <alignment horizontal="left" vertical="top"/>
    </xf>
    <xf numFmtId="0" fontId="128" fillId="0" borderId="0" xfId="49" applyFont="1" applyAlignment="1">
      <alignment horizontal="left" vertical="center"/>
    </xf>
    <xf numFmtId="0" fontId="141" fillId="0" borderId="68" xfId="49" applyFont="1" applyFill="1" applyBorder="1"/>
    <xf numFmtId="0" fontId="141" fillId="0" borderId="6" xfId="49" applyFont="1" applyFill="1" applyBorder="1"/>
    <xf numFmtId="0" fontId="19" fillId="0" borderId="45" xfId="49" applyFont="1" applyFill="1" applyBorder="1" applyAlignment="1">
      <alignment horizontal="center" vertical="center" wrapText="1"/>
    </xf>
    <xf numFmtId="0" fontId="19" fillId="0" borderId="50" xfId="49" applyFont="1" applyFill="1" applyBorder="1" applyAlignment="1">
      <alignment horizontal="center" vertical="center" wrapText="1"/>
    </xf>
    <xf numFmtId="0" fontId="19" fillId="0" borderId="61" xfId="49" applyFont="1" applyFill="1" applyBorder="1" applyAlignment="1">
      <alignment horizontal="center" vertical="center" wrapText="1"/>
    </xf>
    <xf numFmtId="0" fontId="141" fillId="0" borderId="7" xfId="49" applyFont="1" applyFill="1" applyBorder="1"/>
    <xf numFmtId="0" fontId="141" fillId="0" borderId="9" xfId="49" applyFont="1" applyFill="1" applyBorder="1"/>
    <xf numFmtId="49" fontId="136" fillId="0" borderId="26" xfId="49" applyNumberFormat="1" applyFont="1" applyFill="1" applyBorder="1" applyAlignment="1">
      <alignment horizontal="center"/>
    </xf>
    <xf numFmtId="49" fontId="136" fillId="0" borderId="59" xfId="49" applyNumberFormat="1" applyFont="1" applyFill="1" applyBorder="1" applyAlignment="1">
      <alignment horizontal="center"/>
    </xf>
    <xf numFmtId="49" fontId="136" fillId="0" borderId="53" xfId="49" applyNumberFormat="1" applyFont="1" applyFill="1" applyBorder="1" applyAlignment="1">
      <alignment horizontal="center"/>
    </xf>
    <xf numFmtId="49" fontId="136" fillId="0" borderId="28" xfId="49" applyNumberFormat="1" applyFont="1" applyFill="1" applyBorder="1" applyAlignment="1">
      <alignment horizontal="center"/>
    </xf>
    <xf numFmtId="0" fontId="76" fillId="0" borderId="5" xfId="49" applyFont="1" applyBorder="1"/>
    <xf numFmtId="0" fontId="129" fillId="0" borderId="62" xfId="49" applyFont="1" applyFill="1" applyBorder="1"/>
    <xf numFmtId="0" fontId="141" fillId="7" borderId="42" xfId="49" applyFont="1" applyFill="1" applyBorder="1" applyAlignment="1">
      <alignment horizontal="center"/>
    </xf>
    <xf numFmtId="0" fontId="141" fillId="7" borderId="44" xfId="49" applyFont="1" applyFill="1" applyBorder="1"/>
    <xf numFmtId="0" fontId="76" fillId="0" borderId="8" xfId="49" applyFont="1" applyBorder="1"/>
    <xf numFmtId="0" fontId="19" fillId="0" borderId="8" xfId="49" applyFont="1" applyFill="1" applyBorder="1" applyAlignment="1"/>
    <xf numFmtId="0" fontId="141" fillId="9" borderId="111" xfId="49" applyFont="1" applyFill="1" applyBorder="1" applyAlignment="1">
      <alignment horizontal="center"/>
    </xf>
    <xf numFmtId="0" fontId="141" fillId="9" borderId="2" xfId="49" applyFont="1" applyFill="1" applyBorder="1"/>
    <xf numFmtId="0" fontId="141" fillId="7" borderId="2" xfId="49" applyFont="1" applyFill="1" applyBorder="1"/>
    <xf numFmtId="0" fontId="141" fillId="9" borderId="96" xfId="49" applyFont="1" applyFill="1" applyBorder="1"/>
    <xf numFmtId="0" fontId="141" fillId="9" borderId="7" xfId="49" applyFont="1" applyFill="1" applyBorder="1" applyAlignment="1">
      <alignment horizontal="center"/>
    </xf>
    <xf numFmtId="0" fontId="141" fillId="9" borderId="16" xfId="49" applyFont="1" applyFill="1" applyBorder="1"/>
    <xf numFmtId="0" fontId="141" fillId="7" borderId="16" xfId="49" applyFont="1" applyFill="1" applyBorder="1"/>
    <xf numFmtId="0" fontId="141" fillId="9" borderId="9" xfId="49" applyFont="1" applyFill="1" applyBorder="1"/>
    <xf numFmtId="0" fontId="19" fillId="0" borderId="63" xfId="49" applyFont="1" applyFill="1" applyBorder="1" applyAlignment="1"/>
    <xf numFmtId="0" fontId="181" fillId="0" borderId="63" xfId="49" applyFont="1" applyFill="1" applyBorder="1"/>
    <xf numFmtId="0" fontId="141" fillId="7" borderId="37" xfId="49" applyFont="1" applyFill="1" applyBorder="1" applyAlignment="1">
      <alignment horizontal="center"/>
    </xf>
    <xf numFmtId="0" fontId="141" fillId="7" borderId="38" xfId="49" applyFont="1" applyFill="1" applyBorder="1"/>
    <xf numFmtId="0" fontId="19" fillId="0" borderId="82" xfId="49" applyFont="1" applyFill="1" applyBorder="1" applyAlignment="1"/>
    <xf numFmtId="0" fontId="141" fillId="9" borderId="54" xfId="49" applyFont="1" applyFill="1" applyBorder="1" applyAlignment="1">
      <alignment horizontal="center"/>
    </xf>
    <xf numFmtId="0" fontId="76" fillId="0" borderId="10" xfId="49" applyFont="1" applyBorder="1"/>
    <xf numFmtId="0" fontId="19" fillId="0" borderId="10" xfId="49" applyFont="1" applyFill="1" applyBorder="1" applyAlignment="1"/>
    <xf numFmtId="0" fontId="141" fillId="9" borderId="56" xfId="49" applyFont="1" applyFill="1" applyBorder="1" applyAlignment="1">
      <alignment horizontal="center"/>
    </xf>
    <xf numFmtId="0" fontId="141" fillId="9" borderId="58" xfId="49" applyFont="1" applyFill="1" applyBorder="1"/>
    <xf numFmtId="0" fontId="141" fillId="7" borderId="58" xfId="49" applyFont="1" applyFill="1" applyBorder="1"/>
    <xf numFmtId="0" fontId="141" fillId="9" borderId="11" xfId="49" applyFont="1" applyFill="1" applyBorder="1"/>
    <xf numFmtId="0" fontId="141" fillId="0" borderId="0" xfId="49" applyFont="1" applyBorder="1" applyAlignment="1">
      <alignment horizontal="center"/>
    </xf>
    <xf numFmtId="0" fontId="8" fillId="0" borderId="8" xfId="2" applyBorder="1" applyAlignment="1" applyProtection="1"/>
    <xf numFmtId="0" fontId="8" fillId="0" borderId="10" xfId="2" applyBorder="1" applyAlignment="1" applyProtection="1"/>
    <xf numFmtId="0" fontId="34" fillId="0" borderId="13" xfId="33" applyFont="1" applyBorder="1"/>
    <xf numFmtId="0" fontId="76" fillId="0" borderId="0" xfId="55" applyFont="1"/>
    <xf numFmtId="0" fontId="185" fillId="0" borderId="0" xfId="19" applyFont="1"/>
    <xf numFmtId="0" fontId="76" fillId="0" borderId="0" xfId="55" applyFont="1" applyAlignment="1">
      <alignment wrapText="1"/>
    </xf>
    <xf numFmtId="0" fontId="187" fillId="0" borderId="69" xfId="55" applyFont="1" applyFill="1" applyBorder="1" applyAlignment="1">
      <alignment horizontal="centerContinuous" vertical="center" wrapText="1"/>
    </xf>
    <xf numFmtId="0" fontId="187" fillId="0" borderId="43" xfId="55" applyFont="1" applyFill="1" applyBorder="1" applyAlignment="1">
      <alignment horizontal="left" vertical="center" wrapText="1"/>
    </xf>
    <xf numFmtId="0" fontId="187" fillId="0" borderId="70" xfId="55" applyFont="1" applyFill="1" applyBorder="1" applyAlignment="1">
      <alignment horizontal="centerContinuous" vertical="center" wrapText="1"/>
    </xf>
    <xf numFmtId="0" fontId="187" fillId="0" borderId="43" xfId="55" applyFont="1" applyFill="1" applyBorder="1" applyAlignment="1">
      <alignment horizontal="centerContinuous" vertical="center" wrapText="1"/>
    </xf>
    <xf numFmtId="0" fontId="188" fillId="0" borderId="0" xfId="55" applyFont="1"/>
    <xf numFmtId="0" fontId="187" fillId="0" borderId="0" xfId="55" applyFont="1" applyAlignment="1">
      <alignment wrapText="1"/>
    </xf>
    <xf numFmtId="49" fontId="187" fillId="0" borderId="1" xfId="55" applyNumberFormat="1" applyFont="1" applyFill="1" applyBorder="1" applyAlignment="1">
      <alignment horizontal="center" vertical="center" wrapText="1"/>
    </xf>
    <xf numFmtId="0" fontId="187" fillId="0" borderId="39" xfId="55" quotePrefix="1" applyFont="1" applyBorder="1" applyAlignment="1">
      <alignment horizontal="center" vertical="center" wrapText="1"/>
    </xf>
    <xf numFmtId="0" fontId="54" fillId="0" borderId="71" xfId="55" applyFont="1" applyFill="1" applyBorder="1" applyAlignment="1">
      <alignment horizontal="center" vertical="center" wrapText="1"/>
    </xf>
    <xf numFmtId="0" fontId="51" fillId="0" borderId="19" xfId="55" applyFont="1" applyFill="1" applyBorder="1" applyAlignment="1">
      <alignment horizontal="left" vertical="center" wrapText="1"/>
    </xf>
    <xf numFmtId="0" fontId="54" fillId="9" borderId="21" xfId="55" applyFont="1" applyFill="1" applyBorder="1" applyAlignment="1">
      <alignment horizontal="center" vertical="center" wrapText="1"/>
    </xf>
    <xf numFmtId="0" fontId="54" fillId="9" borderId="20" xfId="55" applyFont="1" applyFill="1" applyBorder="1" applyAlignment="1">
      <alignment horizontal="center" vertical="center" wrapText="1"/>
    </xf>
    <xf numFmtId="0" fontId="54" fillId="9" borderId="19" xfId="55" applyFont="1" applyFill="1" applyBorder="1" applyAlignment="1">
      <alignment horizontal="center" vertical="center" wrapText="1"/>
    </xf>
    <xf numFmtId="0" fontId="54" fillId="13" borderId="24" xfId="55" applyFont="1" applyFill="1" applyBorder="1" applyAlignment="1">
      <alignment horizontal="center" vertical="center" wrapText="1"/>
    </xf>
    <xf numFmtId="0" fontId="54" fillId="13" borderId="0" xfId="55" applyFont="1" applyFill="1" applyBorder="1" applyAlignment="1">
      <alignment horizontal="center" vertical="center" wrapText="1"/>
    </xf>
    <xf numFmtId="0" fontId="54" fillId="13" borderId="17" xfId="55" applyFont="1" applyFill="1" applyBorder="1" applyAlignment="1">
      <alignment horizontal="center" vertical="center" wrapText="1"/>
    </xf>
    <xf numFmtId="0" fontId="54" fillId="9" borderId="1" xfId="55" applyFont="1" applyFill="1" applyBorder="1" applyAlignment="1">
      <alignment horizontal="center" vertical="center" wrapText="1"/>
    </xf>
    <xf numFmtId="0" fontId="54" fillId="16" borderId="33" xfId="55" applyFont="1" applyFill="1" applyBorder="1" applyAlignment="1">
      <alignment horizontal="center" vertical="center" wrapText="1"/>
    </xf>
    <xf numFmtId="0" fontId="54" fillId="0" borderId="0" xfId="55" applyFont="1" applyAlignment="1">
      <alignment wrapText="1"/>
    </xf>
    <xf numFmtId="0" fontId="54" fillId="0" borderId="73" xfId="55" applyFont="1" applyFill="1" applyBorder="1" applyAlignment="1">
      <alignment horizontal="center" vertical="center" wrapText="1"/>
    </xf>
    <xf numFmtId="0" fontId="51" fillId="0" borderId="15" xfId="55" applyFont="1" applyFill="1" applyBorder="1" applyAlignment="1">
      <alignment vertical="center" wrapText="1"/>
    </xf>
    <xf numFmtId="0" fontId="54" fillId="13" borderId="25" xfId="55" applyFont="1" applyFill="1" applyBorder="1" applyAlignment="1">
      <alignment horizontal="center" vertical="center" wrapText="1"/>
    </xf>
    <xf numFmtId="0" fontId="54" fillId="13" borderId="14" xfId="55" applyFont="1" applyFill="1" applyBorder="1" applyAlignment="1">
      <alignment horizontal="center" vertical="center" wrapText="1"/>
    </xf>
    <xf numFmtId="0" fontId="54" fillId="13" borderId="15" xfId="55" applyFont="1" applyFill="1" applyBorder="1" applyAlignment="1">
      <alignment horizontal="center" vertical="center" wrapText="1"/>
    </xf>
    <xf numFmtId="0" fontId="54" fillId="16" borderId="39" xfId="55" applyFont="1" applyFill="1" applyBorder="1" applyAlignment="1">
      <alignment horizontal="center" vertical="center" wrapText="1"/>
    </xf>
    <xf numFmtId="0" fontId="189" fillId="0" borderId="54" xfId="55" applyFont="1" applyFill="1" applyBorder="1" applyAlignment="1">
      <alignment horizontal="center" vertical="center" wrapText="1"/>
    </xf>
    <xf numFmtId="0" fontId="189" fillId="0" borderId="17" xfId="55" applyFont="1" applyFill="1" applyBorder="1" applyAlignment="1">
      <alignment horizontal="left" vertical="center" wrapText="1" indent="2"/>
    </xf>
    <xf numFmtId="0" fontId="54" fillId="13" borderId="41" xfId="55" applyFont="1" applyFill="1" applyBorder="1" applyAlignment="1">
      <alignment wrapText="1"/>
    </xf>
    <xf numFmtId="0" fontId="54" fillId="0" borderId="54" xfId="55" applyFont="1" applyFill="1" applyBorder="1" applyAlignment="1">
      <alignment horizontal="center" vertical="center" wrapText="1"/>
    </xf>
    <xf numFmtId="0" fontId="54" fillId="0" borderId="17" xfId="55" applyFont="1" applyFill="1" applyBorder="1" applyAlignment="1">
      <alignment horizontal="left" vertical="center" wrapText="1" indent="2"/>
    </xf>
    <xf numFmtId="0" fontId="54" fillId="9" borderId="24" xfId="55" applyFont="1" applyFill="1" applyBorder="1" applyAlignment="1">
      <alignment horizontal="center"/>
    </xf>
    <xf numFmtId="0" fontId="54" fillId="9" borderId="0" xfId="55" applyFont="1" applyFill="1" applyBorder="1" applyAlignment="1">
      <alignment horizontal="center"/>
    </xf>
    <xf numFmtId="0" fontId="54" fillId="9" borderId="17" xfId="55" applyFont="1" applyFill="1" applyBorder="1" applyAlignment="1">
      <alignment horizontal="center"/>
    </xf>
    <xf numFmtId="0" fontId="54" fillId="13" borderId="24" xfId="55" applyFont="1" applyFill="1" applyBorder="1"/>
    <xf numFmtId="0" fontId="54" fillId="13" borderId="0" xfId="55" applyFont="1" applyFill="1" applyBorder="1"/>
    <xf numFmtId="0" fontId="54" fillId="13" borderId="17" xfId="55" applyFont="1" applyFill="1" applyBorder="1"/>
    <xf numFmtId="0" fontId="54" fillId="13" borderId="0" xfId="55" applyFont="1" applyFill="1" applyBorder="1" applyAlignment="1">
      <alignment horizontal="center"/>
    </xf>
    <xf numFmtId="0" fontId="54" fillId="13" borderId="39" xfId="55" applyFont="1" applyFill="1" applyBorder="1"/>
    <xf numFmtId="0" fontId="54" fillId="0" borderId="0" xfId="55" applyFont="1"/>
    <xf numFmtId="0" fontId="60" fillId="0" borderId="54" xfId="56" applyFont="1" applyFill="1" applyBorder="1" applyAlignment="1">
      <alignment horizontal="left" vertical="center" wrapText="1" indent="2"/>
    </xf>
    <xf numFmtId="0" fontId="190" fillId="0" borderId="17" xfId="55" applyFont="1" applyFill="1" applyBorder="1" applyAlignment="1">
      <alignment horizontal="left" vertical="center" wrapText="1" indent="2"/>
    </xf>
    <xf numFmtId="0" fontId="54" fillId="13" borderId="24" xfId="55" applyFont="1" applyFill="1" applyBorder="1" applyAlignment="1">
      <alignment horizontal="center"/>
    </xf>
    <xf numFmtId="0" fontId="86" fillId="13" borderId="24" xfId="55" applyFont="1" applyFill="1" applyBorder="1"/>
    <xf numFmtId="0" fontId="54" fillId="9" borderId="24" xfId="55" applyFont="1" applyFill="1" applyBorder="1"/>
    <xf numFmtId="0" fontId="54" fillId="9" borderId="0" xfId="55" applyFont="1" applyFill="1" applyBorder="1"/>
    <xf numFmtId="0" fontId="54" fillId="9" borderId="17" xfId="55" applyFont="1" applyFill="1" applyBorder="1"/>
    <xf numFmtId="0" fontId="60" fillId="0" borderId="56" xfId="56" applyFont="1" applyFill="1" applyBorder="1" applyAlignment="1">
      <alignment horizontal="left" vertical="center" wrapText="1" indent="2"/>
    </xf>
    <xf numFmtId="0" fontId="54" fillId="9" borderId="21" xfId="55" applyFont="1" applyFill="1" applyBorder="1"/>
    <xf numFmtId="0" fontId="54" fillId="9" borderId="20" xfId="55" applyFont="1" applyFill="1" applyBorder="1"/>
    <xf numFmtId="0" fontId="54" fillId="9" borderId="19" xfId="55" applyFont="1" applyFill="1" applyBorder="1"/>
    <xf numFmtId="0" fontId="54" fillId="13" borderId="40" xfId="55" applyFont="1" applyFill="1" applyBorder="1"/>
    <xf numFmtId="0" fontId="54" fillId="0" borderId="34" xfId="55" applyFont="1" applyFill="1" applyBorder="1" applyAlignment="1">
      <alignment horizontal="center" vertical="center" wrapText="1"/>
    </xf>
    <xf numFmtId="0" fontId="51" fillId="0" borderId="46" xfId="55" applyFont="1" applyFill="1" applyBorder="1" applyAlignment="1">
      <alignment horizontal="left" vertical="center" wrapText="1"/>
    </xf>
    <xf numFmtId="0" fontId="54" fillId="13" borderId="47" xfId="55" applyFont="1" applyFill="1" applyBorder="1" applyAlignment="1">
      <alignment horizontal="center" vertical="center" wrapText="1"/>
    </xf>
    <xf numFmtId="0" fontId="54" fillId="13" borderId="48" xfId="55" applyFont="1" applyFill="1" applyBorder="1" applyAlignment="1">
      <alignment horizontal="center" vertical="center" wrapText="1"/>
    </xf>
    <xf numFmtId="0" fontId="54" fillId="13" borderId="46" xfId="55" applyFont="1" applyFill="1" applyBorder="1" applyAlignment="1">
      <alignment horizontal="center" vertical="center" wrapText="1"/>
    </xf>
    <xf numFmtId="0" fontId="54" fillId="13" borderId="47" xfId="55" applyFont="1" applyFill="1" applyBorder="1"/>
    <xf numFmtId="0" fontId="54" fillId="13" borderId="48" xfId="55" applyFont="1" applyFill="1" applyBorder="1"/>
    <xf numFmtId="0" fontId="54" fillId="13" borderId="46" xfId="55" applyFont="1" applyFill="1" applyBorder="1"/>
    <xf numFmtId="0" fontId="54" fillId="13" borderId="35" xfId="55" applyFont="1" applyFill="1" applyBorder="1" applyAlignment="1">
      <alignment horizontal="center" vertical="center" wrapText="1"/>
    </xf>
    <xf numFmtId="0" fontId="54" fillId="13" borderId="49" xfId="55" applyFont="1" applyFill="1" applyBorder="1" applyAlignment="1">
      <alignment horizontal="center" vertical="center" wrapText="1"/>
    </xf>
    <xf numFmtId="0" fontId="76" fillId="0" borderId="0" xfId="55" applyFont="1" applyBorder="1" applyAlignment="1">
      <alignment wrapText="1"/>
    </xf>
    <xf numFmtId="0" fontId="76" fillId="0" borderId="0" xfId="55" applyFont="1" applyBorder="1" applyAlignment="1">
      <alignment horizontal="center" vertical="center" wrapText="1"/>
    </xf>
    <xf numFmtId="0" fontId="76" fillId="0" borderId="0" xfId="55" applyFont="1" applyBorder="1"/>
    <xf numFmtId="0" fontId="41" fillId="0" borderId="0" xfId="55" applyFont="1" applyBorder="1" applyAlignment="1"/>
    <xf numFmtId="49" fontId="106" fillId="20" borderId="66" xfId="1" applyNumberFormat="1" applyFont="1" applyFill="1" applyBorder="1" applyAlignment="1">
      <alignment horizontal="center" vertical="center" wrapText="1"/>
    </xf>
    <xf numFmtId="49" fontId="106" fillId="20" borderId="13" xfId="1" applyNumberFormat="1" applyFont="1" applyFill="1" applyBorder="1" applyAlignment="1">
      <alignment horizontal="center" vertical="center" wrapText="1"/>
    </xf>
    <xf numFmtId="0" fontId="18" fillId="0" borderId="0" xfId="0" applyFont="1" applyBorder="1" applyAlignment="1">
      <alignment horizontal="left" wrapText="1"/>
    </xf>
    <xf numFmtId="167" fontId="12" fillId="10" borderId="2" xfId="0" applyNumberFormat="1" applyFont="1" applyFill="1" applyBorder="1" applyAlignment="1">
      <alignment horizontal="center" wrapText="1"/>
    </xf>
    <xf numFmtId="167" fontId="12" fillId="10" borderId="3" xfId="0" applyNumberFormat="1" applyFont="1" applyFill="1" applyBorder="1" applyAlignment="1">
      <alignment horizontal="center" wrapText="1"/>
    </xf>
    <xf numFmtId="167" fontId="13" fillId="10" borderId="25" xfId="0" applyNumberFormat="1" applyFont="1" applyFill="1" applyBorder="1" applyAlignment="1">
      <alignment horizontal="center"/>
    </xf>
    <xf numFmtId="0" fontId="21" fillId="0" borderId="15" xfId="0" applyFont="1" applyBorder="1" applyAlignment="1">
      <alignment horizontal="center"/>
    </xf>
    <xf numFmtId="0" fontId="12" fillId="15" borderId="26" xfId="0" applyFont="1" applyFill="1" applyBorder="1" applyAlignment="1">
      <alignment horizontal="center" vertical="center" wrapText="1"/>
    </xf>
    <xf numFmtId="0" fontId="12" fillId="15" borderId="27" xfId="0" applyFont="1" applyFill="1" applyBorder="1" applyAlignment="1">
      <alignment horizontal="center" vertical="center" wrapText="1"/>
    </xf>
    <xf numFmtId="0" fontId="12" fillId="15" borderId="28" xfId="0" applyFont="1" applyFill="1" applyBorder="1" applyAlignment="1">
      <alignment horizontal="center" vertical="center" wrapText="1"/>
    </xf>
    <xf numFmtId="0" fontId="25" fillId="0" borderId="12" xfId="0" applyFont="1" applyBorder="1" applyAlignment="1">
      <alignment horizontal="left" vertical="center" wrapText="1"/>
    </xf>
    <xf numFmtId="0" fontId="12" fillId="15" borderId="37" xfId="0" applyFont="1" applyFill="1" applyBorder="1" applyAlignment="1" applyProtection="1">
      <alignment horizontal="left" vertical="center" wrapText="1"/>
    </xf>
    <xf numFmtId="0" fontId="12" fillId="15" borderId="22" xfId="0" applyFont="1" applyFill="1" applyBorder="1" applyAlignment="1" applyProtection="1">
      <alignment horizontal="left" vertical="center" wrapText="1"/>
    </xf>
    <xf numFmtId="0" fontId="12" fillId="15" borderId="38" xfId="0" applyFont="1" applyFill="1" applyBorder="1" applyAlignment="1" applyProtection="1">
      <alignment horizontal="left" vertical="center" wrapText="1"/>
    </xf>
    <xf numFmtId="0" fontId="12" fillId="15" borderId="42" xfId="0" applyFont="1" applyFill="1" applyBorder="1" applyAlignment="1" applyProtection="1">
      <alignment horizontal="left" vertical="center"/>
    </xf>
    <xf numFmtId="0" fontId="12" fillId="15" borderId="43" xfId="0" applyFont="1" applyFill="1" applyBorder="1" applyAlignment="1" applyProtection="1">
      <alignment horizontal="left" vertical="center"/>
    </xf>
    <xf numFmtId="0" fontId="12" fillId="15" borderId="44" xfId="0" applyFont="1" applyFill="1" applyBorder="1" applyAlignment="1" applyProtection="1">
      <alignment horizontal="left" vertical="center"/>
    </xf>
    <xf numFmtId="0" fontId="22" fillId="0" borderId="0" xfId="0" applyFont="1" applyAlignment="1">
      <alignment horizontal="left" vertical="center"/>
    </xf>
    <xf numFmtId="0" fontId="27" fillId="15" borderId="26" xfId="0" applyFont="1" applyFill="1" applyBorder="1" applyAlignment="1">
      <alignment horizontal="center" vertical="center" wrapText="1"/>
    </xf>
    <xf numFmtId="0" fontId="27" fillId="15" borderId="27" xfId="0" applyFont="1" applyFill="1" applyBorder="1" applyAlignment="1">
      <alignment horizontal="center" vertical="center" wrapText="1"/>
    </xf>
    <xf numFmtId="0" fontId="27" fillId="15" borderId="28" xfId="0" applyFont="1" applyFill="1" applyBorder="1" applyAlignment="1">
      <alignment horizontal="center" vertical="center" wrapText="1"/>
    </xf>
    <xf numFmtId="0" fontId="27" fillId="15" borderId="26" xfId="0" applyFont="1" applyFill="1" applyBorder="1" applyAlignment="1">
      <alignment horizontal="center" vertical="center"/>
    </xf>
    <xf numFmtId="0" fontId="27" fillId="15" borderId="27" xfId="0" applyFont="1" applyFill="1" applyBorder="1" applyAlignment="1">
      <alignment horizontal="center" vertical="center"/>
    </xf>
    <xf numFmtId="0" fontId="27" fillId="15" borderId="28" xfId="0" applyFont="1" applyFill="1" applyBorder="1" applyAlignment="1">
      <alignment horizontal="center" vertical="center"/>
    </xf>
    <xf numFmtId="0" fontId="12" fillId="15" borderId="37" xfId="0" applyFont="1" applyFill="1" applyBorder="1" applyAlignment="1" applyProtection="1">
      <alignment horizontal="left" vertical="center"/>
    </xf>
    <xf numFmtId="0" fontId="12" fillId="15" borderId="22" xfId="0" applyFont="1" applyFill="1" applyBorder="1" applyAlignment="1" applyProtection="1">
      <alignment horizontal="left" vertical="center"/>
    </xf>
    <xf numFmtId="0" fontId="12" fillId="15" borderId="38" xfId="0" applyFont="1" applyFill="1" applyBorder="1" applyAlignment="1" applyProtection="1">
      <alignment horizontal="left" vertical="center"/>
    </xf>
    <xf numFmtId="43" fontId="32" fillId="0" borderId="0" xfId="9" applyNumberFormat="1" applyFont="1" applyFill="1" applyBorder="1" applyAlignment="1">
      <alignment horizontal="center" vertical="center"/>
    </xf>
    <xf numFmtId="0" fontId="6" fillId="0" borderId="0" xfId="8" applyFill="1" applyBorder="1" applyAlignment="1">
      <alignment horizontal="center" vertical="center"/>
    </xf>
    <xf numFmtId="37" fontId="13" fillId="10" borderId="6" xfId="4" applyNumberFormat="1" applyFont="1" applyFill="1" applyBorder="1" applyAlignment="1">
      <alignment horizontal="center" vertical="center"/>
    </xf>
    <xf numFmtId="37" fontId="2" fillId="0" borderId="10" xfId="0" applyNumberFormat="1" applyFont="1" applyBorder="1" applyAlignment="1">
      <alignment horizontal="center" vertical="center"/>
    </xf>
    <xf numFmtId="37" fontId="13" fillId="10" borderId="5" xfId="4" applyNumberFormat="1" applyFont="1" applyFill="1" applyBorder="1" applyAlignment="1">
      <alignment horizontal="center" vertical="center"/>
    </xf>
    <xf numFmtId="0" fontId="13" fillId="10" borderId="45" xfId="0" applyFont="1" applyFill="1" applyBorder="1" applyAlignment="1">
      <alignment horizontal="center" vertical="center"/>
    </xf>
    <xf numFmtId="0" fontId="2" fillId="0" borderId="56" xfId="0" applyFont="1" applyBorder="1" applyAlignment="1">
      <alignment horizontal="center" vertical="center"/>
    </xf>
    <xf numFmtId="0" fontId="13" fillId="0" borderId="0" xfId="8" applyFont="1" applyFill="1" applyBorder="1" applyAlignment="1">
      <alignment horizontal="center" vertical="center"/>
    </xf>
    <xf numFmtId="0" fontId="13" fillId="10" borderId="56" xfId="0" applyFont="1" applyFill="1" applyBorder="1" applyAlignment="1">
      <alignment horizontal="center" vertical="center"/>
    </xf>
    <xf numFmtId="4" fontId="13" fillId="10" borderId="5" xfId="0" applyNumberFormat="1" applyFont="1" applyFill="1" applyBorder="1" applyAlignment="1">
      <alignment horizontal="center" vertical="center" wrapText="1"/>
    </xf>
    <xf numFmtId="4" fontId="13" fillId="10" borderId="8" xfId="0" applyNumberFormat="1" applyFont="1" applyFill="1" applyBorder="1" applyAlignment="1">
      <alignment horizontal="center" vertical="center" wrapText="1"/>
    </xf>
    <xf numFmtId="4" fontId="13" fillId="10" borderId="10" xfId="0" applyNumberFormat="1" applyFont="1" applyFill="1" applyBorder="1" applyAlignment="1">
      <alignment horizontal="center" vertical="center" wrapText="1"/>
    </xf>
    <xf numFmtId="0" fontId="13" fillId="10" borderId="8" xfId="0" applyFont="1" applyFill="1" applyBorder="1" applyAlignment="1">
      <alignment horizontal="center" vertical="center"/>
    </xf>
    <xf numFmtId="0" fontId="13" fillId="10" borderId="10" xfId="0" applyFont="1" applyFill="1" applyBorder="1" applyAlignment="1">
      <alignment horizontal="center" vertical="center"/>
    </xf>
    <xf numFmtId="43" fontId="13" fillId="10" borderId="45" xfId="4" applyNumberFormat="1" applyFont="1" applyFill="1" applyBorder="1" applyAlignment="1">
      <alignment horizontal="center" vertical="center"/>
    </xf>
    <xf numFmtId="43" fontId="13" fillId="10" borderId="56" xfId="4" applyNumberFormat="1" applyFont="1" applyFill="1" applyBorder="1" applyAlignment="1">
      <alignment horizontal="center" vertical="center"/>
    </xf>
    <xf numFmtId="43" fontId="13" fillId="10" borderId="61" xfId="4" applyNumberFormat="1" applyFont="1" applyFill="1" applyBorder="1" applyAlignment="1">
      <alignment horizontal="center" vertical="center"/>
    </xf>
    <xf numFmtId="43" fontId="13" fillId="10" borderId="49" xfId="4" applyNumberFormat="1" applyFont="1" applyFill="1" applyBorder="1" applyAlignment="1">
      <alignment horizontal="center" vertical="center"/>
    </xf>
    <xf numFmtId="43" fontId="13" fillId="10" borderId="45" xfId="4" applyNumberFormat="1" applyFont="1" applyFill="1" applyBorder="1" applyAlignment="1">
      <alignment horizontal="center" vertical="center" wrapText="1"/>
    </xf>
    <xf numFmtId="43" fontId="13" fillId="10" borderId="56" xfId="4" applyNumberFormat="1" applyFont="1" applyFill="1" applyBorder="1" applyAlignment="1">
      <alignment horizontal="center" vertical="center" wrapText="1"/>
    </xf>
    <xf numFmtId="43" fontId="13" fillId="10" borderId="61" xfId="4" applyNumberFormat="1" applyFont="1" applyFill="1" applyBorder="1" applyAlignment="1">
      <alignment horizontal="center" vertical="center" wrapText="1"/>
    </xf>
    <xf numFmtId="43" fontId="13" fillId="10" borderId="49" xfId="4" applyNumberFormat="1" applyFont="1" applyFill="1" applyBorder="1" applyAlignment="1">
      <alignment horizontal="center" vertical="center" wrapText="1"/>
    </xf>
    <xf numFmtId="43" fontId="13" fillId="10" borderId="26" xfId="4" applyNumberFormat="1" applyFont="1" applyFill="1" applyBorder="1" applyAlignment="1">
      <alignment horizontal="center" vertical="center"/>
    </xf>
    <xf numFmtId="43" fontId="13" fillId="10" borderId="28" xfId="4" applyNumberFormat="1" applyFont="1" applyFill="1" applyBorder="1" applyAlignment="1">
      <alignment horizontal="center" vertical="center"/>
    </xf>
    <xf numFmtId="43" fontId="13" fillId="10" borderId="5" xfId="4" applyNumberFormat="1" applyFont="1" applyFill="1" applyBorder="1" applyAlignment="1">
      <alignment horizontal="center" vertical="center" wrapText="1"/>
    </xf>
    <xf numFmtId="43" fontId="13" fillId="10" borderId="8" xfId="4" applyNumberFormat="1" applyFont="1" applyFill="1" applyBorder="1" applyAlignment="1">
      <alignment horizontal="center" vertical="center" wrapText="1"/>
    </xf>
    <xf numFmtId="43" fontId="13" fillId="10" borderId="10" xfId="4" applyNumberFormat="1" applyFont="1" applyFill="1" applyBorder="1" applyAlignment="1">
      <alignment horizontal="center" vertical="center" wrapText="1"/>
    </xf>
    <xf numFmtId="37" fontId="13" fillId="10" borderId="5" xfId="0" applyNumberFormat="1" applyFont="1" applyFill="1" applyBorder="1" applyAlignment="1">
      <alignment horizontal="center" vertical="center" wrapText="1"/>
    </xf>
    <xf numFmtId="37" fontId="13" fillId="10" borderId="8" xfId="0" applyNumberFormat="1" applyFont="1" applyFill="1" applyBorder="1" applyAlignment="1">
      <alignment horizontal="center" vertical="center" wrapText="1"/>
    </xf>
    <xf numFmtId="37" fontId="13" fillId="10" borderId="10" xfId="0" applyNumberFormat="1" applyFont="1" applyFill="1" applyBorder="1" applyAlignment="1">
      <alignment horizontal="center" vertical="center" wrapText="1"/>
    </xf>
    <xf numFmtId="4" fontId="13" fillId="10" borderId="6" xfId="0" applyNumberFormat="1" applyFont="1" applyFill="1" applyBorder="1" applyAlignment="1">
      <alignment horizontal="center" vertical="center" wrapText="1"/>
    </xf>
    <xf numFmtId="4" fontId="13" fillId="10" borderId="9" xfId="0" applyNumberFormat="1" applyFont="1" applyFill="1" applyBorder="1" applyAlignment="1">
      <alignment horizontal="center" vertical="center" wrapText="1"/>
    </xf>
    <xf numFmtId="4" fontId="13" fillId="10" borderId="11" xfId="0" applyNumberFormat="1"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10" xfId="0" applyFont="1" applyBorder="1" applyAlignment="1">
      <alignment horizontal="center" vertical="center" wrapText="1"/>
    </xf>
    <xf numFmtId="0" fontId="13" fillId="10" borderId="8" xfId="0" applyFont="1" applyFill="1" applyBorder="1" applyAlignment="1">
      <alignment horizontal="center" vertical="center" wrapText="1"/>
    </xf>
    <xf numFmtId="0" fontId="13" fillId="10" borderId="10" xfId="0" applyFont="1" applyFill="1" applyBorder="1" applyAlignment="1">
      <alignment horizontal="center" vertical="center" wrapText="1"/>
    </xf>
    <xf numFmtId="4" fontId="13" fillId="0" borderId="0" xfId="14" applyNumberFormat="1" applyFont="1" applyFill="1" applyBorder="1" applyAlignment="1">
      <alignment horizontal="center" vertical="center" wrapText="1"/>
    </xf>
    <xf numFmtId="0" fontId="2" fillId="0" borderId="0" xfId="14" applyFont="1" applyFill="1" applyBorder="1" applyAlignment="1">
      <alignment horizontal="center" vertical="center" wrapText="1"/>
    </xf>
    <xf numFmtId="0" fontId="13" fillId="0" borderId="0" xfId="14" applyFont="1" applyFill="1" applyBorder="1" applyAlignment="1">
      <alignment horizontal="center" vertical="center"/>
    </xf>
    <xf numFmtId="0" fontId="47" fillId="0" borderId="0" xfId="14" applyFont="1" applyFill="1" applyBorder="1" applyAlignment="1">
      <alignment horizontal="center" vertical="center"/>
    </xf>
    <xf numFmtId="43" fontId="13" fillId="0" borderId="0" xfId="15" applyNumberFormat="1" applyFont="1" applyFill="1" applyBorder="1" applyAlignment="1">
      <alignment horizontal="center" vertical="center"/>
    </xf>
    <xf numFmtId="0" fontId="2" fillId="0" borderId="0" xfId="14" applyFont="1" applyFill="1" applyBorder="1" applyAlignment="1">
      <alignment horizontal="center" vertical="center"/>
    </xf>
    <xf numFmtId="43" fontId="13" fillId="0" borderId="0" xfId="15" applyNumberFormat="1" applyFont="1" applyFill="1" applyBorder="1" applyAlignment="1">
      <alignment horizontal="center" vertical="center" wrapText="1"/>
    </xf>
    <xf numFmtId="0" fontId="85" fillId="17" borderId="17" xfId="18" applyFont="1" applyFill="1" applyBorder="1" applyAlignment="1">
      <alignment horizontal="center" vertical="center" wrapText="1"/>
    </xf>
    <xf numFmtId="0" fontId="85" fillId="17" borderId="19" xfId="18" applyFont="1" applyFill="1" applyBorder="1" applyAlignment="1">
      <alignment horizontal="center" vertical="center" wrapText="1"/>
    </xf>
    <xf numFmtId="0" fontId="85" fillId="17" borderId="39" xfId="18" applyFont="1" applyFill="1" applyBorder="1" applyAlignment="1">
      <alignment horizontal="center" vertical="center" wrapText="1"/>
    </xf>
    <xf numFmtId="0" fontId="85" fillId="17" borderId="40" xfId="18" applyFont="1" applyFill="1" applyBorder="1" applyAlignment="1">
      <alignment horizontal="center" vertical="center" wrapText="1"/>
    </xf>
    <xf numFmtId="9" fontId="51" fillId="12" borderId="23" xfId="18" applyNumberFormat="1" applyFont="1" applyFill="1" applyBorder="1" applyAlignment="1">
      <alignment horizontal="center" vertical="center" wrapText="1"/>
    </xf>
    <xf numFmtId="9" fontId="51" fillId="12" borderId="22" xfId="18" applyNumberFormat="1" applyFont="1" applyFill="1" applyBorder="1" applyAlignment="1">
      <alignment horizontal="center" vertical="center" wrapText="1"/>
    </xf>
    <xf numFmtId="9" fontId="51" fillId="12" borderId="38" xfId="18" applyNumberFormat="1" applyFont="1" applyFill="1" applyBorder="1" applyAlignment="1">
      <alignment horizontal="center" vertical="center" wrapText="1"/>
    </xf>
    <xf numFmtId="9" fontId="51" fillId="0" borderId="20" xfId="18" applyNumberFormat="1" applyFont="1" applyFill="1" applyBorder="1" applyAlignment="1">
      <alignment horizontal="center" vertical="center" wrapText="1"/>
    </xf>
    <xf numFmtId="9" fontId="51" fillId="0" borderId="0" xfId="18" applyNumberFormat="1" applyFont="1" applyFill="1" applyBorder="1" applyAlignment="1">
      <alignment horizontal="center" vertical="center" wrapText="1"/>
    </xf>
    <xf numFmtId="9" fontId="51" fillId="0" borderId="72" xfId="18" applyNumberFormat="1" applyFont="1" applyFill="1" applyBorder="1" applyAlignment="1">
      <alignment horizontal="center" vertical="center" wrapText="1"/>
    </xf>
    <xf numFmtId="9" fontId="87" fillId="17" borderId="37" xfId="22" applyNumberFormat="1" applyFont="1" applyFill="1" applyBorder="1" applyAlignment="1">
      <alignment horizontal="center" vertical="center" wrapText="1"/>
    </xf>
    <xf numFmtId="9" fontId="87" fillId="17" borderId="22" xfId="22" applyNumberFormat="1" applyFont="1" applyFill="1" applyBorder="1" applyAlignment="1">
      <alignment horizontal="center" vertical="center" wrapText="1"/>
    </xf>
    <xf numFmtId="0" fontId="54" fillId="0" borderId="25" xfId="21" applyFont="1" applyFill="1" applyBorder="1" applyAlignment="1">
      <alignment horizontal="center" vertical="center" wrapText="1"/>
    </xf>
    <xf numFmtId="0" fontId="54" fillId="0" borderId="24" xfId="21" applyFont="1" applyFill="1" applyBorder="1" applyAlignment="1">
      <alignment horizontal="center" vertical="center" wrapText="1"/>
    </xf>
    <xf numFmtId="0" fontId="85" fillId="0" borderId="25" xfId="21" applyFont="1" applyFill="1" applyBorder="1" applyAlignment="1">
      <alignment horizontal="center" vertical="center" wrapText="1"/>
    </xf>
    <xf numFmtId="0" fontId="54" fillId="0" borderId="2" xfId="21" applyFont="1" applyFill="1" applyBorder="1" applyAlignment="1">
      <alignment horizontal="center" vertical="center" wrapText="1"/>
    </xf>
    <xf numFmtId="0" fontId="54" fillId="0" borderId="16" xfId="21" applyFont="1" applyFill="1" applyBorder="1" applyAlignment="1">
      <alignment horizontal="center" vertical="center" wrapText="1"/>
    </xf>
    <xf numFmtId="9" fontId="54" fillId="0" borderId="2" xfId="20" applyNumberFormat="1" applyFont="1" applyFill="1" applyBorder="1" applyAlignment="1">
      <alignment horizontal="center" vertical="center" wrapText="1"/>
    </xf>
    <xf numFmtId="9" fontId="54" fillId="0" borderId="16" xfId="20" applyNumberFormat="1" applyFont="1" applyFill="1" applyBorder="1" applyAlignment="1">
      <alignment horizontal="center" vertical="center" wrapText="1"/>
    </xf>
    <xf numFmtId="0" fontId="54" fillId="0" borderId="25" xfId="18" applyFont="1" applyFill="1" applyBorder="1" applyAlignment="1">
      <alignment horizontal="center" vertical="center" wrapText="1"/>
    </xf>
    <xf numFmtId="0" fontId="54" fillId="0" borderId="24" xfId="18" applyFont="1" applyFill="1" applyBorder="1" applyAlignment="1">
      <alignment horizontal="center" vertical="center" wrapText="1"/>
    </xf>
    <xf numFmtId="0" fontId="54" fillId="0" borderId="21" xfId="18" applyFont="1" applyFill="1" applyBorder="1" applyAlignment="1">
      <alignment horizontal="center" vertical="center" wrapText="1"/>
    </xf>
    <xf numFmtId="0" fontId="85" fillId="0" borderId="50" xfId="18" applyFont="1" applyBorder="1" applyAlignment="1">
      <alignment horizontal="center" wrapText="1"/>
    </xf>
    <xf numFmtId="0" fontId="85" fillId="0" borderId="16" xfId="18" applyFont="1" applyBorder="1" applyAlignment="1">
      <alignment horizontal="center" wrapText="1"/>
    </xf>
    <xf numFmtId="0" fontId="85" fillId="0" borderId="3" xfId="18" applyFont="1" applyBorder="1" applyAlignment="1">
      <alignment horizontal="center" wrapText="1"/>
    </xf>
    <xf numFmtId="0" fontId="86" fillId="0" borderId="16" xfId="20" applyFont="1" applyFill="1" applyBorder="1" applyAlignment="1">
      <alignment vertical="center" wrapText="1"/>
    </xf>
    <xf numFmtId="0" fontId="0" fillId="0" borderId="16" xfId="0" applyBorder="1" applyAlignment="1">
      <alignment vertical="center" wrapText="1"/>
    </xf>
    <xf numFmtId="0" fontId="54" fillId="0" borderId="23" xfId="21" applyFont="1" applyFill="1" applyBorder="1" applyAlignment="1">
      <alignment horizontal="center" vertical="center" wrapText="1"/>
    </xf>
    <xf numFmtId="0" fontId="54" fillId="0" borderId="18" xfId="21" applyFont="1" applyFill="1" applyBorder="1" applyAlignment="1">
      <alignment horizontal="center" vertical="center" wrapText="1"/>
    </xf>
    <xf numFmtId="0" fontId="41" fillId="0" borderId="0" xfId="19" applyFont="1" applyFill="1" applyAlignment="1">
      <alignment horizontal="left" vertical="center"/>
    </xf>
    <xf numFmtId="0" fontId="54" fillId="0" borderId="69" xfId="20" applyFont="1" applyFill="1" applyBorder="1" applyAlignment="1">
      <alignment horizontal="center" vertical="center" wrapText="1"/>
    </xf>
    <xf numFmtId="0" fontId="54" fillId="0" borderId="70" xfId="20" applyFont="1" applyFill="1" applyBorder="1" applyAlignment="1">
      <alignment horizontal="center" vertical="center" wrapText="1"/>
    </xf>
    <xf numFmtId="0" fontId="54" fillId="0" borderId="50" xfId="21" applyFont="1" applyFill="1" applyBorder="1" applyAlignment="1">
      <alignment horizontal="center" vertical="center" wrapText="1"/>
    </xf>
    <xf numFmtId="0" fontId="54" fillId="0" borderId="69" xfId="21" applyFont="1" applyFill="1" applyBorder="1" applyAlignment="1">
      <alignment horizontal="center" vertical="center" wrapText="1"/>
    </xf>
    <xf numFmtId="0" fontId="54" fillId="0" borderId="43" xfId="21" applyFont="1" applyFill="1" applyBorder="1" applyAlignment="1">
      <alignment horizontal="center" vertical="center" wrapText="1"/>
    </xf>
    <xf numFmtId="0" fontId="54" fillId="0" borderId="70" xfId="21" applyFont="1" applyFill="1" applyBorder="1" applyAlignment="1">
      <alignment horizontal="center" vertical="center" wrapText="1"/>
    </xf>
    <xf numFmtId="0" fontId="85" fillId="0" borderId="69" xfId="20" applyFont="1" applyFill="1" applyBorder="1" applyAlignment="1">
      <alignment horizontal="center" vertical="center" wrapText="1"/>
    </xf>
    <xf numFmtId="0" fontId="85" fillId="0" borderId="43" xfId="20" applyFont="1" applyFill="1" applyBorder="1" applyAlignment="1">
      <alignment horizontal="center" vertical="center" wrapText="1"/>
    </xf>
    <xf numFmtId="0" fontId="54" fillId="0" borderId="30" xfId="20" applyFont="1" applyFill="1" applyBorder="1" applyAlignment="1">
      <alignment horizontal="center" vertical="center" wrapText="1"/>
    </xf>
    <xf numFmtId="0" fontId="54" fillId="0" borderId="1" xfId="20" applyFont="1" applyFill="1" applyBorder="1" applyAlignment="1">
      <alignment horizontal="center" vertical="center" wrapText="1"/>
    </xf>
    <xf numFmtId="0" fontId="54" fillId="0" borderId="2" xfId="20" applyFont="1" applyFill="1" applyBorder="1" applyAlignment="1">
      <alignment horizontal="center" vertical="center" wrapText="1"/>
    </xf>
    <xf numFmtId="0" fontId="85" fillId="0" borderId="70" xfId="20" applyFont="1" applyFill="1" applyBorder="1" applyAlignment="1">
      <alignment horizontal="center" vertical="center" wrapText="1"/>
    </xf>
    <xf numFmtId="9" fontId="54" fillId="0" borderId="69" xfId="20" applyNumberFormat="1" applyFont="1" applyFill="1" applyBorder="1" applyAlignment="1">
      <alignment horizontal="center" vertical="center" wrapText="1"/>
    </xf>
    <xf numFmtId="9" fontId="54" fillId="0" borderId="1" xfId="20" applyNumberFormat="1" applyFont="1" applyFill="1" applyBorder="1" applyAlignment="1">
      <alignment horizontal="center" vertical="center" wrapText="1"/>
    </xf>
    <xf numFmtId="9" fontId="54" fillId="0" borderId="15" xfId="20" applyNumberFormat="1" applyFont="1" applyFill="1" applyBorder="1" applyAlignment="1">
      <alignment horizontal="center" vertical="center" wrapText="1"/>
    </xf>
    <xf numFmtId="9" fontId="54" fillId="0" borderId="17" xfId="20" applyNumberFormat="1" applyFont="1" applyFill="1" applyBorder="1" applyAlignment="1">
      <alignment horizontal="center" vertical="center" wrapText="1"/>
    </xf>
    <xf numFmtId="0" fontId="54" fillId="17" borderId="17" xfId="18" applyFont="1" applyFill="1" applyBorder="1" applyAlignment="1">
      <alignment horizontal="center" vertical="center" wrapText="1"/>
    </xf>
    <xf numFmtId="0" fontId="54" fillId="17" borderId="19" xfId="18" applyFont="1" applyFill="1" applyBorder="1" applyAlignment="1">
      <alignment horizontal="center" vertical="center" wrapText="1"/>
    </xf>
    <xf numFmtId="0" fontId="54" fillId="17" borderId="39" xfId="18" applyFont="1" applyFill="1" applyBorder="1" applyAlignment="1">
      <alignment horizontal="center" vertical="center" wrapText="1"/>
    </xf>
    <xf numFmtId="0" fontId="54" fillId="17" borderId="40" xfId="18" applyFont="1" applyFill="1" applyBorder="1" applyAlignment="1">
      <alignment horizontal="center" vertical="center" wrapText="1"/>
    </xf>
    <xf numFmtId="9" fontId="51" fillId="17" borderId="37" xfId="22" applyNumberFormat="1" applyFont="1" applyFill="1" applyBorder="1" applyAlignment="1">
      <alignment horizontal="center" vertical="center" wrapText="1"/>
    </xf>
    <xf numFmtId="9" fontId="51" fillId="17" borderId="22" xfId="22" applyNumberFormat="1" applyFont="1" applyFill="1" applyBorder="1" applyAlignment="1">
      <alignment horizontal="center" vertical="center" wrapText="1"/>
    </xf>
    <xf numFmtId="0" fontId="54" fillId="0" borderId="50" xfId="18" applyFont="1" applyBorder="1" applyAlignment="1">
      <alignment horizontal="center" wrapText="1"/>
    </xf>
    <xf numFmtId="0" fontId="54" fillId="0" borderId="16" xfId="18" applyFont="1" applyBorder="1" applyAlignment="1">
      <alignment horizontal="center" wrapText="1"/>
    </xf>
    <xf numFmtId="0" fontId="54" fillId="0" borderId="3" xfId="18" applyFont="1" applyBorder="1" applyAlignment="1">
      <alignment horizontal="center" wrapText="1"/>
    </xf>
    <xf numFmtId="0" fontId="54" fillId="0" borderId="16" xfId="20" applyFont="1" applyFill="1" applyBorder="1" applyAlignment="1">
      <alignment vertical="center" wrapText="1"/>
    </xf>
    <xf numFmtId="0" fontId="11" fillId="0" borderId="16" xfId="0" applyFont="1" applyBorder="1" applyAlignment="1">
      <alignment vertical="center" wrapText="1"/>
    </xf>
    <xf numFmtId="0" fontId="54" fillId="0" borderId="43" xfId="20" applyFont="1" applyFill="1" applyBorder="1" applyAlignment="1">
      <alignment horizontal="center" vertical="center" wrapText="1"/>
    </xf>
    <xf numFmtId="0" fontId="87" fillId="12" borderId="61" xfId="19" applyFont="1" applyFill="1" applyBorder="1" applyAlignment="1">
      <alignment horizontal="center" vertical="center" wrapText="1"/>
    </xf>
    <xf numFmtId="0" fontId="87" fillId="12" borderId="39" xfId="19" applyFont="1" applyFill="1" applyBorder="1" applyAlignment="1">
      <alignment horizontal="center" vertical="center" wrapText="1"/>
    </xf>
    <xf numFmtId="0" fontId="87" fillId="12" borderId="40" xfId="19" applyFont="1" applyFill="1" applyBorder="1" applyAlignment="1">
      <alignment horizontal="center" vertical="center" wrapText="1"/>
    </xf>
    <xf numFmtId="0" fontId="87" fillId="12" borderId="50" xfId="19" applyFont="1" applyFill="1" applyBorder="1" applyAlignment="1">
      <alignment horizontal="center" vertical="center" wrapText="1"/>
    </xf>
    <xf numFmtId="0" fontId="87" fillId="12" borderId="16" xfId="19" applyFont="1" applyFill="1" applyBorder="1" applyAlignment="1">
      <alignment horizontal="center" vertical="center" wrapText="1"/>
    </xf>
    <xf numFmtId="0" fontId="87" fillId="12" borderId="75" xfId="19" applyFont="1" applyFill="1" applyBorder="1" applyAlignment="1">
      <alignment horizontal="center" vertical="center" wrapText="1"/>
    </xf>
    <xf numFmtId="0" fontId="87" fillId="12" borderId="69" xfId="19" applyFont="1" applyFill="1" applyBorder="1" applyAlignment="1">
      <alignment horizontal="center" vertical="center" wrapText="1"/>
    </xf>
    <xf numFmtId="0" fontId="87" fillId="12" borderId="43" xfId="19" applyFont="1" applyFill="1" applyBorder="1" applyAlignment="1">
      <alignment horizontal="center" vertical="center" wrapText="1"/>
    </xf>
    <xf numFmtId="0" fontId="87" fillId="12" borderId="70" xfId="19" applyFont="1" applyFill="1" applyBorder="1" applyAlignment="1">
      <alignment horizontal="center" vertical="center" wrapText="1"/>
    </xf>
    <xf numFmtId="0" fontId="87" fillId="12" borderId="3" xfId="19" applyFont="1" applyFill="1" applyBorder="1" applyAlignment="1">
      <alignment horizontal="center" vertical="center" wrapText="1"/>
    </xf>
    <xf numFmtId="0" fontId="87" fillId="12" borderId="25" xfId="19" applyFont="1" applyFill="1" applyBorder="1" applyAlignment="1">
      <alignment horizontal="center" vertical="center" wrapText="1"/>
    </xf>
    <xf numFmtId="0" fontId="87" fillId="12" borderId="21" xfId="19" applyFont="1" applyFill="1" applyBorder="1" applyAlignment="1">
      <alignment horizontal="center" vertical="center" wrapText="1"/>
    </xf>
    <xf numFmtId="0" fontId="87" fillId="12" borderId="1" xfId="19" applyFont="1" applyFill="1" applyBorder="1" applyAlignment="1">
      <alignment horizontal="center" vertical="center" wrapText="1"/>
    </xf>
    <xf numFmtId="9" fontId="87" fillId="12" borderId="2" xfId="19" applyNumberFormat="1" applyFont="1" applyFill="1" applyBorder="1" applyAlignment="1">
      <alignment horizontal="center" vertical="center" wrapText="1"/>
    </xf>
    <xf numFmtId="9" fontId="87" fillId="12" borderId="16" xfId="19" applyNumberFormat="1" applyFont="1" applyFill="1" applyBorder="1" applyAlignment="1">
      <alignment horizontal="center" vertical="center" wrapText="1"/>
    </xf>
    <xf numFmtId="9" fontId="87" fillId="12" borderId="50" xfId="19" applyNumberFormat="1" applyFont="1" applyFill="1" applyBorder="1" applyAlignment="1">
      <alignment horizontal="center" vertical="center" wrapText="1"/>
    </xf>
    <xf numFmtId="9" fontId="87" fillId="12" borderId="3" xfId="19" applyNumberFormat="1" applyFont="1" applyFill="1" applyBorder="1" applyAlignment="1">
      <alignment horizontal="center" vertical="center" wrapText="1"/>
    </xf>
    <xf numFmtId="0" fontId="87" fillId="12" borderId="23" xfId="19" applyFont="1" applyFill="1" applyBorder="1" applyAlignment="1">
      <alignment horizontal="center" vertical="center" wrapText="1"/>
    </xf>
    <xf numFmtId="0" fontId="87" fillId="12" borderId="18" xfId="19" applyFont="1" applyFill="1" applyBorder="1" applyAlignment="1">
      <alignment horizontal="center" vertical="center" wrapText="1"/>
    </xf>
    <xf numFmtId="0" fontId="87" fillId="12" borderId="2" xfId="19" applyFont="1" applyFill="1" applyBorder="1" applyAlignment="1">
      <alignment horizontal="center" vertical="center" wrapText="1"/>
    </xf>
    <xf numFmtId="0" fontId="87" fillId="12" borderId="15" xfId="19" applyFont="1" applyFill="1" applyBorder="1" applyAlignment="1">
      <alignment horizontal="center" vertical="center" wrapText="1"/>
    </xf>
    <xf numFmtId="0" fontId="87" fillId="12" borderId="19" xfId="19" applyFont="1" applyFill="1" applyBorder="1" applyAlignment="1">
      <alignment horizontal="center" vertical="center" wrapText="1"/>
    </xf>
    <xf numFmtId="0" fontId="87" fillId="0" borderId="2" xfId="19" applyFont="1" applyFill="1" applyBorder="1" applyAlignment="1">
      <alignment horizontal="center" vertical="center" wrapText="1"/>
    </xf>
    <xf numFmtId="0" fontId="87" fillId="0" borderId="3" xfId="19" applyFont="1" applyFill="1" applyBorder="1" applyAlignment="1">
      <alignment horizontal="center" vertical="center" wrapText="1"/>
    </xf>
    <xf numFmtId="0" fontId="101" fillId="12" borderId="23" xfId="19" applyFont="1" applyFill="1" applyBorder="1" applyAlignment="1">
      <alignment horizontal="left" vertical="center" wrapText="1"/>
    </xf>
    <xf numFmtId="0" fontId="101" fillId="12" borderId="22" xfId="19" applyFont="1" applyFill="1" applyBorder="1" applyAlignment="1">
      <alignment horizontal="left" vertical="center" wrapText="1"/>
    </xf>
    <xf numFmtId="0" fontId="101" fillId="0" borderId="23" xfId="19" applyFont="1" applyFill="1" applyBorder="1" applyAlignment="1">
      <alignment horizontal="left" vertical="center" wrapText="1"/>
    </xf>
    <xf numFmtId="0" fontId="101" fillId="0" borderId="22" xfId="19" applyFont="1" applyFill="1" applyBorder="1" applyAlignment="1">
      <alignment horizontal="left" vertical="center" wrapText="1"/>
    </xf>
    <xf numFmtId="0" fontId="87" fillId="0" borderId="69" xfId="19" applyFont="1" applyFill="1" applyBorder="1" applyAlignment="1">
      <alignment horizontal="center" vertical="center" wrapText="1"/>
    </xf>
    <xf numFmtId="0" fontId="87" fillId="0" borderId="43" xfId="19" applyFont="1" applyFill="1" applyBorder="1" applyAlignment="1">
      <alignment horizontal="center" vertical="center" wrapText="1"/>
    </xf>
    <xf numFmtId="0" fontId="87" fillId="0" borderId="70" xfId="19" applyFont="1" applyFill="1" applyBorder="1" applyAlignment="1">
      <alignment horizontal="center" vertical="center" wrapText="1"/>
    </xf>
    <xf numFmtId="0" fontId="87" fillId="12" borderId="22" xfId="19" applyFont="1" applyFill="1" applyBorder="1" applyAlignment="1">
      <alignment horizontal="center" vertical="center" wrapText="1"/>
    </xf>
    <xf numFmtId="0" fontId="87" fillId="12" borderId="24" xfId="19" applyFont="1" applyFill="1" applyBorder="1" applyAlignment="1">
      <alignment horizontal="center" vertical="center" wrapText="1"/>
    </xf>
    <xf numFmtId="9" fontId="87" fillId="12" borderId="23" xfId="19" applyNumberFormat="1" applyFont="1" applyFill="1" applyBorder="1" applyAlignment="1">
      <alignment horizontal="center" vertical="center" wrapText="1"/>
    </xf>
    <xf numFmtId="9" fontId="87" fillId="12" borderId="22" xfId="19" applyNumberFormat="1" applyFont="1" applyFill="1" applyBorder="1" applyAlignment="1">
      <alignment horizontal="center" vertical="center" wrapText="1"/>
    </xf>
    <xf numFmtId="9" fontId="87" fillId="12" borderId="18" xfId="19" applyNumberFormat="1" applyFont="1" applyFill="1" applyBorder="1" applyAlignment="1">
      <alignment horizontal="center" vertical="center" wrapText="1"/>
    </xf>
    <xf numFmtId="0" fontId="7" fillId="15" borderId="83" xfId="24" applyFont="1" applyFill="1" applyBorder="1" applyAlignment="1">
      <alignment horizontal="center" vertical="center" wrapText="1"/>
    </xf>
    <xf numFmtId="0" fontId="7" fillId="15" borderId="84" xfId="24" applyFont="1" applyFill="1" applyBorder="1" applyAlignment="1">
      <alignment horizontal="center" vertical="center" wrapText="1"/>
    </xf>
    <xf numFmtId="0" fontId="7" fillId="15" borderId="85" xfId="24" applyFont="1" applyFill="1" applyBorder="1" applyAlignment="1">
      <alignment horizontal="center" vertical="center" wrapText="1"/>
    </xf>
    <xf numFmtId="0" fontId="7" fillId="15" borderId="87" xfId="1" applyFont="1" applyFill="1" applyBorder="1" applyAlignment="1" applyProtection="1">
      <alignment horizontal="center" vertical="center"/>
      <protection locked="0"/>
    </xf>
    <xf numFmtId="0" fontId="7" fillId="15" borderId="88" xfId="1" applyFont="1" applyFill="1" applyBorder="1" applyAlignment="1" applyProtection="1">
      <alignment horizontal="center" vertical="center"/>
      <protection locked="0"/>
    </xf>
    <xf numFmtId="0" fontId="7" fillId="15" borderId="89" xfId="1" applyFont="1" applyFill="1" applyBorder="1" applyAlignment="1" applyProtection="1">
      <alignment horizontal="center" vertical="center"/>
      <protection locked="0"/>
    </xf>
    <xf numFmtId="0" fontId="7" fillId="15" borderId="87" xfId="1" applyFont="1" applyFill="1" applyBorder="1" applyAlignment="1">
      <alignment horizontal="center" vertical="center" wrapText="1"/>
    </xf>
    <xf numFmtId="0" fontId="7" fillId="15" borderId="88" xfId="1" applyFont="1" applyFill="1" applyBorder="1" applyAlignment="1">
      <alignment horizontal="center" vertical="center" wrapText="1"/>
    </xf>
    <xf numFmtId="0" fontId="7" fillId="15" borderId="89" xfId="1" applyFont="1" applyFill="1" applyBorder="1" applyAlignment="1">
      <alignment horizontal="center" vertical="center" wrapText="1"/>
    </xf>
    <xf numFmtId="2" fontId="117" fillId="22" borderId="26" xfId="0" applyNumberFormat="1" applyFont="1" applyFill="1" applyBorder="1" applyAlignment="1">
      <alignment horizontal="center" vertical="center"/>
    </xf>
    <xf numFmtId="0" fontId="0" fillId="0" borderId="27" xfId="0" applyBorder="1" applyAlignment="1">
      <alignment vertical="center"/>
    </xf>
    <xf numFmtId="0" fontId="0" fillId="0" borderId="28" xfId="0" applyBorder="1" applyAlignment="1">
      <alignment vertical="center"/>
    </xf>
    <xf numFmtId="0" fontId="115" fillId="22" borderId="5" xfId="0" applyFont="1" applyFill="1" applyBorder="1" applyAlignment="1">
      <alignment horizontal="center" vertical="center" wrapText="1"/>
    </xf>
    <xf numFmtId="0" fontId="115" fillId="22" borderId="8" xfId="0" applyFont="1" applyFill="1" applyBorder="1" applyAlignment="1">
      <alignment horizontal="center" vertical="center" wrapText="1"/>
    </xf>
    <xf numFmtId="0" fontId="115" fillId="22" borderId="97" xfId="0" applyFont="1" applyFill="1" applyBorder="1" applyAlignment="1">
      <alignment horizontal="center" vertical="center" wrapText="1"/>
    </xf>
    <xf numFmtId="0" fontId="115" fillId="22" borderId="10" xfId="0" applyFont="1" applyFill="1" applyBorder="1" applyAlignment="1">
      <alignment horizontal="center" vertical="center" wrapText="1"/>
    </xf>
    <xf numFmtId="0" fontId="116" fillId="22" borderId="5" xfId="0" applyFont="1" applyFill="1" applyBorder="1" applyAlignment="1">
      <alignment horizontal="center" vertical="center" wrapText="1"/>
    </xf>
    <xf numFmtId="0" fontId="116" fillId="22" borderId="10" xfId="0" applyFont="1" applyFill="1" applyBorder="1" applyAlignment="1">
      <alignment horizontal="center" vertical="center" wrapText="1"/>
    </xf>
    <xf numFmtId="0" fontId="115" fillId="22" borderId="5" xfId="0" applyFont="1" applyFill="1" applyBorder="1" applyAlignment="1">
      <alignment horizontal="center" vertical="center"/>
    </xf>
    <xf numFmtId="0" fontId="115" fillId="22" borderId="8" xfId="0" applyFont="1" applyFill="1" applyBorder="1" applyAlignment="1">
      <alignment horizontal="center" vertical="center"/>
    </xf>
    <xf numFmtId="0" fontId="115" fillId="22" borderId="97" xfId="0" applyFont="1" applyFill="1" applyBorder="1" applyAlignment="1">
      <alignment horizontal="center" vertical="center"/>
    </xf>
    <xf numFmtId="0" fontId="121" fillId="22" borderId="10" xfId="0" applyFont="1" applyFill="1" applyBorder="1" applyAlignment="1">
      <alignment horizontal="center" vertical="center" wrapText="1"/>
    </xf>
    <xf numFmtId="0" fontId="116" fillId="22" borderId="73" xfId="0" applyFont="1" applyFill="1" applyBorder="1" applyAlignment="1">
      <alignment horizontal="center" vertical="center" wrapText="1"/>
    </xf>
    <xf numFmtId="0" fontId="0" fillId="22" borderId="56" xfId="0" applyFill="1" applyBorder="1" applyAlignment="1">
      <alignment horizontal="center" vertical="center" wrapText="1"/>
    </xf>
    <xf numFmtId="0" fontId="115" fillId="22" borderId="26" xfId="0" applyFont="1" applyFill="1" applyBorder="1" applyAlignment="1">
      <alignment horizontal="left" vertical="center" indent="5"/>
    </xf>
    <xf numFmtId="0" fontId="115" fillId="22" borderId="27" xfId="0" applyFont="1" applyFill="1" applyBorder="1" applyAlignment="1">
      <alignment horizontal="left" vertical="center" indent="5"/>
    </xf>
    <xf numFmtId="0" fontId="117" fillId="22" borderId="41" xfId="0" applyFont="1" applyFill="1" applyBorder="1" applyAlignment="1">
      <alignment vertical="center" wrapText="1"/>
    </xf>
    <xf numFmtId="0" fontId="117" fillId="22" borderId="39" xfId="0" applyFont="1" applyFill="1" applyBorder="1" applyAlignment="1">
      <alignment vertical="center" wrapText="1"/>
    </xf>
    <xf numFmtId="0" fontId="117" fillId="22" borderId="40" xfId="0" applyFont="1" applyFill="1" applyBorder="1" applyAlignment="1">
      <alignment vertical="center" wrapText="1"/>
    </xf>
    <xf numFmtId="0" fontId="117" fillId="22" borderId="82" xfId="0" applyFont="1" applyFill="1" applyBorder="1" applyAlignment="1">
      <alignment horizontal="center" vertical="center" wrapText="1"/>
    </xf>
    <xf numFmtId="0" fontId="117" fillId="22" borderId="8" xfId="0" applyFont="1" applyFill="1" applyBorder="1" applyAlignment="1">
      <alignment horizontal="center" vertical="center" wrapText="1"/>
    </xf>
    <xf numFmtId="0" fontId="117" fillId="22" borderId="63" xfId="0" applyFont="1" applyFill="1" applyBorder="1" applyAlignment="1">
      <alignment horizontal="center" vertical="center" wrapText="1"/>
    </xf>
    <xf numFmtId="0" fontId="115" fillId="22" borderId="82" xfId="0" applyFont="1" applyFill="1" applyBorder="1" applyAlignment="1">
      <alignment horizontal="center" vertical="center" wrapText="1"/>
    </xf>
    <xf numFmtId="0" fontId="116" fillId="22" borderId="82" xfId="0" applyFont="1" applyFill="1" applyBorder="1" applyAlignment="1">
      <alignment horizontal="center" vertical="center" wrapText="1"/>
    </xf>
    <xf numFmtId="0" fontId="0" fillId="22" borderId="10" xfId="0" applyFill="1" applyBorder="1" applyAlignment="1">
      <alignment horizontal="center" vertical="center" wrapText="1"/>
    </xf>
    <xf numFmtId="0" fontId="124" fillId="22" borderId="5" xfId="0" applyFont="1" applyFill="1" applyBorder="1" applyAlignment="1">
      <alignment horizontal="center" vertical="center" wrapText="1"/>
    </xf>
    <xf numFmtId="0" fontId="124" fillId="22" borderId="10" xfId="0" applyFont="1" applyFill="1" applyBorder="1" applyAlignment="1">
      <alignment horizontal="center" vertical="center" wrapText="1"/>
    </xf>
    <xf numFmtId="0" fontId="117" fillId="22" borderId="26" xfId="0" applyFont="1" applyFill="1" applyBorder="1" applyAlignment="1">
      <alignment horizontal="center" vertical="center" wrapText="1"/>
    </xf>
    <xf numFmtId="0" fontId="117" fillId="22" borderId="27" xfId="0" applyFont="1" applyFill="1" applyBorder="1" applyAlignment="1">
      <alignment horizontal="center" vertical="center" wrapText="1"/>
    </xf>
    <xf numFmtId="0" fontId="117" fillId="22" borderId="28" xfId="0" applyFont="1" applyFill="1" applyBorder="1" applyAlignment="1">
      <alignment horizontal="center" vertical="center" wrapText="1"/>
    </xf>
    <xf numFmtId="0" fontId="117" fillId="22" borderId="6" xfId="0" applyFont="1" applyFill="1" applyBorder="1" applyAlignment="1">
      <alignment horizontal="center" vertical="center" wrapText="1"/>
    </xf>
    <xf numFmtId="0" fontId="117" fillId="22" borderId="11" xfId="0" applyFont="1" applyFill="1" applyBorder="1" applyAlignment="1">
      <alignment horizontal="center" vertical="center" wrapText="1"/>
    </xf>
    <xf numFmtId="0" fontId="117" fillId="22" borderId="5" xfId="0" applyFont="1" applyFill="1" applyBorder="1" applyAlignment="1">
      <alignment horizontal="center" vertical="center" wrapText="1"/>
    </xf>
    <xf numFmtId="0" fontId="117" fillId="22" borderId="10" xfId="0" applyFont="1" applyFill="1" applyBorder="1" applyAlignment="1">
      <alignment horizontal="center" vertical="center" wrapText="1"/>
    </xf>
    <xf numFmtId="0" fontId="117" fillId="22" borderId="0" xfId="0" applyFont="1" applyFill="1" applyBorder="1" applyAlignment="1">
      <alignment horizontal="center" vertical="center" wrapText="1"/>
    </xf>
    <xf numFmtId="0" fontId="0" fillId="22" borderId="0" xfId="0" applyFill="1" applyBorder="1" applyAlignment="1">
      <alignment horizontal="center" vertical="center" wrapText="1"/>
    </xf>
    <xf numFmtId="0" fontId="115" fillId="22" borderId="68" xfId="0" applyFont="1" applyFill="1" applyBorder="1" applyAlignment="1">
      <alignment horizontal="center" vertical="center" wrapText="1"/>
    </xf>
    <xf numFmtId="0" fontId="0" fillId="22" borderId="12" xfId="0" applyFill="1" applyBorder="1" applyAlignment="1">
      <alignment horizontal="center" vertical="center" wrapText="1"/>
    </xf>
    <xf numFmtId="0" fontId="117" fillId="22" borderId="9" xfId="0" applyFont="1" applyFill="1" applyBorder="1" applyAlignment="1">
      <alignment horizontal="center" vertical="center" wrapText="1"/>
    </xf>
    <xf numFmtId="0" fontId="117" fillId="22" borderId="68" xfId="0" applyFont="1" applyFill="1" applyBorder="1" applyAlignment="1">
      <alignment horizontal="center" vertical="top" wrapText="1"/>
    </xf>
    <xf numFmtId="0" fontId="117" fillId="22" borderId="8" xfId="0" applyFont="1" applyFill="1" applyBorder="1" applyAlignment="1">
      <alignment horizontal="center" vertical="top" wrapText="1"/>
    </xf>
    <xf numFmtId="0" fontId="117" fillId="22" borderId="10" xfId="0" applyFont="1" applyFill="1" applyBorder="1" applyAlignment="1">
      <alignment horizontal="center" vertical="top" wrapText="1"/>
    </xf>
    <xf numFmtId="0" fontId="124" fillId="22" borderId="8" xfId="0" applyFont="1" applyFill="1" applyBorder="1" applyAlignment="1">
      <alignment horizontal="center" vertical="center" wrapText="1"/>
    </xf>
    <xf numFmtId="0" fontId="124" fillId="22" borderId="68" xfId="0" applyFont="1" applyFill="1" applyBorder="1" applyAlignment="1">
      <alignment horizontal="center" vertical="center" wrapText="1"/>
    </xf>
    <xf numFmtId="0" fontId="124" fillId="22" borderId="7" xfId="0" applyFont="1" applyFill="1" applyBorder="1" applyAlignment="1">
      <alignment horizontal="center" vertical="center" wrapText="1"/>
    </xf>
    <xf numFmtId="0" fontId="124" fillId="22" borderId="6" xfId="0" applyFont="1" applyFill="1" applyBorder="1" applyAlignment="1">
      <alignment horizontal="center" vertical="center" wrapText="1"/>
    </xf>
    <xf numFmtId="0" fontId="124" fillId="22" borderId="9" xfId="0" applyFont="1" applyFill="1" applyBorder="1" applyAlignment="1">
      <alignment horizontal="center" vertical="center" wrapText="1"/>
    </xf>
    <xf numFmtId="0" fontId="124" fillId="22" borderId="26" xfId="0" applyFont="1" applyFill="1" applyBorder="1" applyAlignment="1">
      <alignment horizontal="center" vertical="center" wrapText="1"/>
    </xf>
    <xf numFmtId="0" fontId="124" fillId="22" borderId="27" xfId="0" applyFont="1" applyFill="1" applyBorder="1" applyAlignment="1">
      <alignment horizontal="center" vertical="center" wrapText="1"/>
    </xf>
    <xf numFmtId="0" fontId="124" fillId="22" borderId="98" xfId="0" applyFont="1" applyFill="1" applyBorder="1" applyAlignment="1">
      <alignment horizontal="center" vertical="center" wrapText="1"/>
    </xf>
    <xf numFmtId="0" fontId="124" fillId="22" borderId="28" xfId="0" applyFont="1" applyFill="1" applyBorder="1" applyAlignment="1">
      <alignment horizontal="center" vertical="center" wrapText="1"/>
    </xf>
    <xf numFmtId="0" fontId="128" fillId="15" borderId="23" xfId="39" applyFont="1" applyFill="1" applyBorder="1" applyAlignment="1">
      <alignment horizontal="left" vertical="center" indent="1"/>
    </xf>
    <xf numFmtId="0" fontId="0" fillId="0" borderId="22" xfId="0" applyBorder="1" applyAlignment="1">
      <alignment horizontal="left" vertical="center" indent="1"/>
    </xf>
    <xf numFmtId="0" fontId="0" fillId="0" borderId="18" xfId="0" applyBorder="1" applyAlignment="1">
      <alignment horizontal="left" vertical="center" indent="1"/>
    </xf>
    <xf numFmtId="0" fontId="129" fillId="17" borderId="14" xfId="39" applyFont="1" applyFill="1" applyBorder="1" applyAlignment="1">
      <alignment horizontal="center" vertical="center"/>
    </xf>
    <xf numFmtId="0" fontId="128" fillId="17" borderId="15" xfId="39" applyFont="1" applyFill="1" applyBorder="1" applyAlignment="1">
      <alignment horizontal="center" vertical="center"/>
    </xf>
    <xf numFmtId="0" fontId="41" fillId="23" borderId="45" xfId="40" applyFont="1" applyFill="1" applyBorder="1" applyAlignment="1">
      <alignment horizontal="center" vertical="center" wrapText="1"/>
    </xf>
    <xf numFmtId="0" fontId="41" fillId="23" borderId="54" xfId="40" applyFont="1" applyFill="1" applyBorder="1" applyAlignment="1">
      <alignment horizontal="center" vertical="center" wrapText="1"/>
    </xf>
    <xf numFmtId="0" fontId="41" fillId="23" borderId="71" xfId="40" applyFont="1" applyFill="1" applyBorder="1" applyAlignment="1">
      <alignment horizontal="center" vertical="center" wrapText="1"/>
    </xf>
    <xf numFmtId="0" fontId="41" fillId="23" borderId="74" xfId="40" applyFont="1" applyFill="1" applyBorder="1" applyAlignment="1">
      <alignment horizontal="center" vertical="center"/>
    </xf>
    <xf numFmtId="0" fontId="41" fillId="23" borderId="17" xfId="40" applyFont="1" applyFill="1" applyBorder="1" applyAlignment="1">
      <alignment horizontal="center" vertical="center"/>
    </xf>
    <xf numFmtId="0" fontId="41" fillId="23" borderId="19" xfId="40" applyFont="1" applyFill="1" applyBorder="1" applyAlignment="1">
      <alignment horizontal="center" vertical="center"/>
    </xf>
    <xf numFmtId="0" fontId="41" fillId="23" borderId="61" xfId="41" applyFont="1" applyFill="1" applyBorder="1" applyAlignment="1">
      <alignment horizontal="center" vertical="center" wrapText="1"/>
    </xf>
    <xf numFmtId="0" fontId="41" fillId="23" borderId="39" xfId="41" applyFont="1" applyFill="1" applyBorder="1" applyAlignment="1">
      <alignment horizontal="center" vertical="center" wrapText="1"/>
    </xf>
    <xf numFmtId="0" fontId="41" fillId="23" borderId="40" xfId="41" applyFont="1" applyFill="1" applyBorder="1" applyAlignment="1">
      <alignment horizontal="center" vertical="center" wrapText="1"/>
    </xf>
    <xf numFmtId="0" fontId="41" fillId="23" borderId="50" xfId="41" applyFont="1" applyFill="1" applyBorder="1" applyAlignment="1">
      <alignment horizontal="center" vertical="center" wrapText="1"/>
    </xf>
    <xf numFmtId="0" fontId="41" fillId="23" borderId="3" xfId="41" applyFont="1" applyFill="1" applyBorder="1" applyAlignment="1">
      <alignment horizontal="center" vertical="center" wrapText="1"/>
    </xf>
    <xf numFmtId="0" fontId="39" fillId="23" borderId="45" xfId="39" applyFont="1" applyFill="1" applyBorder="1" applyAlignment="1">
      <alignment horizontal="center" vertical="center"/>
    </xf>
    <xf numFmtId="0" fontId="39" fillId="23" borderId="54" xfId="39" applyFont="1" applyFill="1" applyBorder="1" applyAlignment="1">
      <alignment horizontal="center" vertical="center"/>
    </xf>
    <xf numFmtId="0" fontId="39" fillId="23" borderId="71" xfId="39" applyFont="1" applyFill="1" applyBorder="1" applyAlignment="1">
      <alignment horizontal="center" vertical="center"/>
    </xf>
    <xf numFmtId="0" fontId="128" fillId="23" borderId="50" xfId="39" applyFont="1" applyFill="1" applyBorder="1" applyAlignment="1">
      <alignment horizontal="center" vertical="center"/>
    </xf>
    <xf numFmtId="0" fontId="128" fillId="23" borderId="16" xfId="39" applyFont="1" applyFill="1" applyBorder="1" applyAlignment="1">
      <alignment horizontal="center" vertical="center"/>
    </xf>
    <xf numFmtId="0" fontId="128" fillId="23" borderId="3" xfId="39" applyFont="1" applyFill="1" applyBorder="1" applyAlignment="1">
      <alignment horizontal="center" vertical="center"/>
    </xf>
    <xf numFmtId="0" fontId="41" fillId="23" borderId="54" xfId="39" applyFont="1" applyFill="1" applyBorder="1" applyAlignment="1">
      <alignment horizontal="center" vertical="center"/>
    </xf>
    <xf numFmtId="0" fontId="41" fillId="23" borderId="71" xfId="39" applyFont="1" applyFill="1" applyBorder="1" applyAlignment="1">
      <alignment horizontal="center" vertical="center"/>
    </xf>
    <xf numFmtId="0" fontId="41" fillId="23" borderId="16" xfId="40" applyFont="1" applyFill="1" applyBorder="1" applyAlignment="1">
      <alignment horizontal="center" vertical="center"/>
    </xf>
    <xf numFmtId="0" fontId="41" fillId="23" borderId="3" xfId="40" applyFont="1" applyFill="1" applyBorder="1" applyAlignment="1">
      <alignment horizontal="center" vertical="center"/>
    </xf>
    <xf numFmtId="0" fontId="39" fillId="23" borderId="2" xfId="41" applyFont="1" applyFill="1" applyBorder="1" applyAlignment="1">
      <alignment horizontal="center" vertical="center" wrapText="1"/>
    </xf>
    <xf numFmtId="0" fontId="39" fillId="23" borderId="3" xfId="41" applyFont="1" applyFill="1" applyBorder="1" applyAlignment="1">
      <alignment horizontal="center" vertical="center" wrapText="1"/>
    </xf>
    <xf numFmtId="0" fontId="39" fillId="23" borderId="39" xfId="41" applyFont="1" applyFill="1" applyBorder="1" applyAlignment="1">
      <alignment horizontal="center" vertical="center" wrapText="1"/>
    </xf>
    <xf numFmtId="0" fontId="39" fillId="23" borderId="40" xfId="41" applyFont="1" applyFill="1" applyBorder="1" applyAlignment="1">
      <alignment horizontal="center" vertical="center" wrapText="1"/>
    </xf>
    <xf numFmtId="0" fontId="128" fillId="15" borderId="22" xfId="39" applyFont="1" applyFill="1" applyBorder="1" applyAlignment="1">
      <alignment horizontal="left" vertical="center" indent="1"/>
    </xf>
    <xf numFmtId="0" fontId="128" fillId="15" borderId="18" xfId="39" applyFont="1" applyFill="1" applyBorder="1" applyAlignment="1">
      <alignment horizontal="left" vertical="center" indent="1"/>
    </xf>
    <xf numFmtId="0" fontId="41" fillId="23" borderId="50" xfId="40" applyFont="1" applyFill="1" applyBorder="1" applyAlignment="1">
      <alignment horizontal="center" vertical="center" wrapText="1"/>
    </xf>
    <xf numFmtId="0" fontId="41" fillId="23" borderId="16" xfId="40" applyFont="1" applyFill="1" applyBorder="1" applyAlignment="1">
      <alignment horizontal="center" vertical="center" wrapText="1"/>
    </xf>
    <xf numFmtId="0" fontId="41" fillId="23" borderId="3" xfId="40" applyFont="1" applyFill="1" applyBorder="1" applyAlignment="1">
      <alignment horizontal="center" vertical="center" wrapText="1"/>
    </xf>
    <xf numFmtId="0" fontId="39" fillId="23" borderId="50" xfId="41" applyFont="1" applyFill="1" applyBorder="1" applyAlignment="1">
      <alignment horizontal="center" vertical="center" wrapText="1"/>
    </xf>
    <xf numFmtId="0" fontId="39" fillId="23" borderId="61" xfId="41" applyFont="1" applyFill="1" applyBorder="1" applyAlignment="1">
      <alignment horizontal="center" vertical="center" wrapText="1"/>
    </xf>
    <xf numFmtId="0" fontId="140" fillId="15" borderId="26" xfId="38" applyFont="1" applyFill="1" applyBorder="1" applyAlignment="1">
      <alignment horizontal="center" vertical="center" wrapText="1"/>
    </xf>
    <xf numFmtId="0" fontId="140" fillId="0" borderId="27" xfId="38" applyFont="1" applyBorder="1" applyAlignment="1">
      <alignment horizontal="center" vertical="center"/>
    </xf>
    <xf numFmtId="0" fontId="140" fillId="0" borderId="28" xfId="38" applyFont="1" applyBorder="1" applyAlignment="1">
      <alignment horizontal="center" vertical="center"/>
    </xf>
    <xf numFmtId="49" fontId="24" fillId="15" borderId="45" xfId="45" applyNumberFormat="1" applyFont="1" applyFill="1" applyBorder="1" applyAlignment="1">
      <alignment horizontal="center" vertical="center" wrapText="1"/>
    </xf>
    <xf numFmtId="49" fontId="24" fillId="15" borderId="71" xfId="45" applyNumberFormat="1" applyFont="1" applyFill="1" applyBorder="1" applyAlignment="1">
      <alignment horizontal="center" vertical="center" wrapText="1"/>
    </xf>
    <xf numFmtId="0" fontId="24" fillId="15" borderId="61" xfId="45" applyFont="1" applyFill="1" applyBorder="1" applyAlignment="1">
      <alignment horizontal="left" vertical="center" wrapText="1"/>
    </xf>
    <xf numFmtId="0" fontId="24" fillId="15" borderId="40" xfId="45" applyFont="1" applyFill="1" applyBorder="1" applyAlignment="1">
      <alignment horizontal="left" vertical="center" wrapText="1"/>
    </xf>
    <xf numFmtId="0" fontId="24" fillId="15" borderId="50" xfId="45" applyFont="1" applyFill="1" applyBorder="1" applyAlignment="1">
      <alignment horizontal="center" vertical="center" wrapText="1"/>
    </xf>
    <xf numFmtId="0" fontId="11" fillId="0" borderId="3" xfId="0" applyFont="1" applyBorder="1" applyAlignment="1">
      <alignment horizontal="center" vertical="center" wrapText="1"/>
    </xf>
    <xf numFmtId="0" fontId="24" fillId="15" borderId="37" xfId="45" applyFont="1" applyFill="1" applyBorder="1" applyAlignment="1">
      <alignment horizontal="center" vertical="center" wrapText="1"/>
    </xf>
    <xf numFmtId="0" fontId="24" fillId="15" borderId="22" xfId="45" applyFont="1" applyFill="1" applyBorder="1" applyAlignment="1">
      <alignment horizontal="center" vertical="center" wrapText="1"/>
    </xf>
    <xf numFmtId="0" fontId="24" fillId="15" borderId="38" xfId="45" applyFont="1" applyFill="1" applyBorder="1" applyAlignment="1">
      <alignment horizontal="center" vertical="center" wrapText="1"/>
    </xf>
    <xf numFmtId="0" fontId="24" fillId="15" borderId="7" xfId="0" applyFont="1" applyFill="1" applyBorder="1" applyAlignment="1">
      <alignment horizontal="center" vertical="center" wrapText="1"/>
    </xf>
    <xf numFmtId="0" fontId="24" fillId="15" borderId="137" xfId="0" applyFont="1" applyFill="1" applyBorder="1" applyAlignment="1">
      <alignment horizontal="center" vertical="center" wrapText="1"/>
    </xf>
    <xf numFmtId="0" fontId="23" fillId="23" borderId="100" xfId="0" applyFont="1" applyFill="1" applyBorder="1" applyAlignment="1">
      <alignment horizontal="center" vertical="center" wrapText="1"/>
    </xf>
    <xf numFmtId="0" fontId="128" fillId="15" borderId="37" xfId="46" applyFont="1" applyFill="1" applyBorder="1" applyAlignment="1">
      <alignment horizontal="center" vertical="center" wrapText="1"/>
    </xf>
    <xf numFmtId="0" fontId="128" fillId="15" borderId="22" xfId="46" applyFont="1" applyFill="1" applyBorder="1" applyAlignment="1">
      <alignment horizontal="center" vertical="center" wrapText="1"/>
    </xf>
    <xf numFmtId="0" fontId="128" fillId="15" borderId="38" xfId="46" applyFont="1" applyFill="1" applyBorder="1" applyAlignment="1">
      <alignment horizontal="center" vertical="center" wrapText="1"/>
    </xf>
    <xf numFmtId="0" fontId="143" fillId="15" borderId="26" xfId="0" applyFont="1" applyFill="1" applyBorder="1" applyAlignment="1">
      <alignment horizontal="center" vertical="center" wrapText="1"/>
    </xf>
    <xf numFmtId="0" fontId="143" fillId="15" borderId="27" xfId="0" applyFont="1" applyFill="1" applyBorder="1" applyAlignment="1">
      <alignment horizontal="center" vertical="center" wrapText="1"/>
    </xf>
    <xf numFmtId="0" fontId="143" fillId="15" borderId="28" xfId="0" applyFont="1" applyFill="1" applyBorder="1" applyAlignment="1">
      <alignment horizontal="center" vertical="center" wrapText="1"/>
    </xf>
    <xf numFmtId="49" fontId="24" fillId="15" borderId="12" xfId="0" applyNumberFormat="1" applyFont="1" applyFill="1" applyBorder="1" applyAlignment="1">
      <alignment horizontal="center" vertical="center" wrapText="1"/>
    </xf>
    <xf numFmtId="49" fontId="24" fillId="15" borderId="0" xfId="0" applyNumberFormat="1" applyFont="1" applyFill="1" applyBorder="1" applyAlignment="1">
      <alignment horizontal="center" vertical="center" wrapText="1"/>
    </xf>
    <xf numFmtId="49" fontId="24" fillId="15" borderId="20" xfId="0" applyNumberFormat="1" applyFont="1" applyFill="1" applyBorder="1" applyAlignment="1">
      <alignment horizontal="center" vertical="center" wrapText="1"/>
    </xf>
    <xf numFmtId="0" fontId="24" fillId="15" borderId="74" xfId="45" applyFont="1" applyFill="1" applyBorder="1" applyAlignment="1">
      <alignment horizontal="center" vertical="center" wrapText="1"/>
    </xf>
    <xf numFmtId="0" fontId="24" fillId="15" borderId="17" xfId="45" applyFont="1" applyFill="1" applyBorder="1" applyAlignment="1">
      <alignment horizontal="center" vertical="center" wrapText="1"/>
    </xf>
    <xf numFmtId="0" fontId="24" fillId="15" borderId="19" xfId="45" applyFont="1" applyFill="1" applyBorder="1" applyAlignment="1">
      <alignment horizontal="center" vertical="center" wrapText="1"/>
    </xf>
    <xf numFmtId="0" fontId="24" fillId="15" borderId="50" xfId="0" applyFont="1" applyFill="1" applyBorder="1" applyAlignment="1">
      <alignment horizontal="center" vertical="center" wrapText="1"/>
    </xf>
    <xf numFmtId="0" fontId="24" fillId="15" borderId="3" xfId="0" applyFont="1" applyFill="1" applyBorder="1" applyAlignment="1">
      <alignment horizontal="center" vertical="center" wrapText="1"/>
    </xf>
    <xf numFmtId="0" fontId="24" fillId="15" borderId="75" xfId="0" applyFont="1" applyFill="1" applyBorder="1" applyAlignment="1">
      <alignment horizontal="center" vertical="center" wrapText="1"/>
    </xf>
    <xf numFmtId="0" fontId="24" fillId="15" borderId="21" xfId="0" applyFont="1" applyFill="1" applyBorder="1" applyAlignment="1">
      <alignment horizontal="center" vertical="center" wrapText="1"/>
    </xf>
    <xf numFmtId="0" fontId="24" fillId="15" borderId="31" xfId="0" applyFont="1" applyFill="1" applyBorder="1" applyAlignment="1">
      <alignment horizontal="center" vertical="center" wrapText="1"/>
    </xf>
    <xf numFmtId="0" fontId="24" fillId="15" borderId="33" xfId="0" applyFont="1" applyFill="1" applyBorder="1" applyAlignment="1">
      <alignment horizontal="center" vertical="center" wrapText="1"/>
    </xf>
    <xf numFmtId="0" fontId="24" fillId="17" borderId="23" xfId="46" applyFont="1" applyFill="1" applyBorder="1" applyAlignment="1">
      <alignment horizontal="left" vertical="center" wrapText="1"/>
    </xf>
    <xf numFmtId="0" fontId="24" fillId="17" borderId="18" xfId="46" applyFont="1" applyFill="1" applyBorder="1" applyAlignment="1">
      <alignment horizontal="left" vertical="center" wrapText="1"/>
    </xf>
    <xf numFmtId="0" fontId="23" fillId="17" borderId="23" xfId="46" applyFont="1" applyFill="1" applyBorder="1" applyAlignment="1">
      <alignment horizontal="left" vertical="center" wrapText="1" indent="1"/>
    </xf>
    <xf numFmtId="0" fontId="23" fillId="17" borderId="18" xfId="46" applyFont="1" applyFill="1" applyBorder="1" applyAlignment="1">
      <alignment horizontal="left" vertical="center" wrapText="1" indent="1"/>
    </xf>
    <xf numFmtId="0" fontId="23" fillId="17" borderId="47" xfId="46" applyFont="1" applyFill="1" applyBorder="1" applyAlignment="1">
      <alignment horizontal="left" vertical="center" wrapText="1" indent="1"/>
    </xf>
    <xf numFmtId="0" fontId="23" fillId="17" borderId="46" xfId="46" applyFont="1" applyFill="1" applyBorder="1" applyAlignment="1">
      <alignment horizontal="left" vertical="center" wrapText="1" indent="1"/>
    </xf>
    <xf numFmtId="0" fontId="23" fillId="0" borderId="23" xfId="45" applyFont="1" applyFill="1" applyBorder="1" applyAlignment="1">
      <alignment horizontal="left" vertical="center" wrapText="1" indent="2"/>
    </xf>
    <xf numFmtId="0" fontId="23" fillId="0" borderId="18" xfId="45" applyFont="1" applyFill="1" applyBorder="1" applyAlignment="1">
      <alignment horizontal="left" vertical="center" wrapText="1" indent="2"/>
    </xf>
    <xf numFmtId="0" fontId="23" fillId="17" borderId="23" xfId="46" applyFont="1" applyFill="1" applyBorder="1" applyAlignment="1">
      <alignment horizontal="left" vertical="center" wrapText="1" indent="2"/>
    </xf>
    <xf numFmtId="0" fontId="23" fillId="17" borderId="18" xfId="46" applyFont="1" applyFill="1" applyBorder="1" applyAlignment="1">
      <alignment horizontal="left" vertical="center" wrapText="1" indent="2"/>
    </xf>
    <xf numFmtId="0" fontId="24" fillId="17" borderId="25" xfId="46" applyFont="1" applyFill="1" applyBorder="1" applyAlignment="1">
      <alignment horizontal="left" vertical="center" wrapText="1" indent="1"/>
    </xf>
    <xf numFmtId="0" fontId="24" fillId="17" borderId="15" xfId="46" applyFont="1" applyFill="1" applyBorder="1" applyAlignment="1">
      <alignment horizontal="left" vertical="center" wrapText="1" indent="1"/>
    </xf>
    <xf numFmtId="0" fontId="24" fillId="17" borderId="23" xfId="46" applyFont="1" applyFill="1" applyBorder="1" applyAlignment="1">
      <alignment horizontal="left" vertical="center" wrapText="1" indent="1"/>
    </xf>
    <xf numFmtId="0" fontId="24" fillId="17" borderId="18" xfId="46" applyFont="1" applyFill="1" applyBorder="1" applyAlignment="1">
      <alignment horizontal="left" vertical="center" wrapText="1" indent="1"/>
    </xf>
    <xf numFmtId="0" fontId="23" fillId="17" borderId="23" xfId="46" applyFont="1" applyFill="1" applyBorder="1" applyAlignment="1" applyProtection="1">
      <alignment horizontal="left" vertical="center" wrapText="1" indent="4"/>
    </xf>
    <xf numFmtId="0" fontId="23" fillId="17" borderId="18" xfId="46" applyFont="1" applyFill="1" applyBorder="1" applyAlignment="1" applyProtection="1">
      <alignment horizontal="left" vertical="center" wrapText="1" indent="4"/>
    </xf>
    <xf numFmtId="0" fontId="23" fillId="0" borderId="23" xfId="46" applyFont="1" applyFill="1" applyBorder="1" applyAlignment="1">
      <alignment horizontal="left" vertical="center" wrapText="1" indent="2"/>
    </xf>
    <xf numFmtId="0" fontId="23" fillId="0" borderId="18" xfId="46" applyFont="1" applyFill="1" applyBorder="1" applyAlignment="1">
      <alignment horizontal="left" vertical="center" wrapText="1" indent="2"/>
    </xf>
    <xf numFmtId="0" fontId="23" fillId="17" borderId="25" xfId="46" applyFont="1" applyFill="1" applyBorder="1" applyAlignment="1">
      <alignment horizontal="left" vertical="center" wrapText="1" indent="2"/>
    </xf>
    <xf numFmtId="0" fontId="23" fillId="17" borderId="15" xfId="46" applyFont="1" applyFill="1" applyBorder="1" applyAlignment="1">
      <alignment horizontal="left" vertical="center" wrapText="1" indent="2"/>
    </xf>
    <xf numFmtId="49" fontId="41" fillId="15" borderId="41" xfId="45" quotePrefix="1" applyNumberFormat="1" applyFont="1" applyFill="1" applyBorder="1" applyAlignment="1">
      <alignment horizontal="center" vertical="center" wrapText="1"/>
    </xf>
    <xf numFmtId="49" fontId="41" fillId="15" borderId="40" xfId="45" applyNumberFormat="1" applyFont="1" applyFill="1" applyBorder="1" applyAlignment="1">
      <alignment horizontal="center" vertical="center" wrapText="1"/>
    </xf>
    <xf numFmtId="0" fontId="23" fillId="17" borderId="23" xfId="46" applyFont="1" applyFill="1" applyBorder="1" applyAlignment="1" applyProtection="1">
      <alignment horizontal="left" vertical="center" wrapText="1" indent="3"/>
    </xf>
    <xf numFmtId="0" fontId="23" fillId="17" borderId="18" xfId="46" applyFont="1" applyFill="1" applyBorder="1" applyAlignment="1" applyProtection="1">
      <alignment horizontal="left" vertical="center" wrapText="1" indent="3"/>
    </xf>
    <xf numFmtId="0" fontId="128" fillId="17" borderId="24" xfId="46" applyFont="1" applyFill="1" applyBorder="1" applyAlignment="1">
      <alignment horizontal="left" vertical="center" wrapText="1"/>
    </xf>
    <xf numFmtId="0" fontId="128" fillId="17" borderId="17" xfId="46" applyFont="1" applyFill="1" applyBorder="1" applyAlignment="1">
      <alignment horizontal="left" vertical="center" wrapText="1"/>
    </xf>
    <xf numFmtId="0" fontId="23" fillId="0" borderId="23" xfId="46" applyFont="1" applyFill="1" applyBorder="1" applyAlignment="1" applyProtection="1">
      <alignment horizontal="left" vertical="center" wrapText="1" indent="4"/>
    </xf>
    <xf numFmtId="0" fontId="23" fillId="0" borderId="18" xfId="46" applyFont="1" applyFill="1" applyBorder="1" applyAlignment="1" applyProtection="1">
      <alignment horizontal="left" vertical="center" wrapText="1" indent="4"/>
    </xf>
    <xf numFmtId="0" fontId="23" fillId="23" borderId="1" xfId="46" applyFont="1" applyFill="1" applyBorder="1" applyAlignment="1" applyProtection="1">
      <alignment horizontal="center" vertical="center" wrapText="1"/>
    </xf>
    <xf numFmtId="0" fontId="143" fillId="15" borderId="26" xfId="46" applyFont="1" applyFill="1" applyBorder="1" applyAlignment="1">
      <alignment horizontal="center" vertical="center" wrapText="1"/>
    </xf>
    <xf numFmtId="0" fontId="143" fillId="15" borderId="27" xfId="46" applyFont="1" applyFill="1" applyBorder="1" applyAlignment="1">
      <alignment horizontal="center" vertical="center" wrapText="1"/>
    </xf>
    <xf numFmtId="0" fontId="143" fillId="15" borderId="28" xfId="46" applyFont="1" applyFill="1" applyBorder="1" applyAlignment="1">
      <alignment horizontal="center" vertical="center" wrapText="1"/>
    </xf>
    <xf numFmtId="0" fontId="24" fillId="15" borderId="1" xfId="46" applyFont="1" applyFill="1" applyBorder="1" applyAlignment="1">
      <alignment horizontal="center" vertical="center" wrapText="1"/>
    </xf>
    <xf numFmtId="0" fontId="24" fillId="15" borderId="50" xfId="46" applyFont="1" applyFill="1" applyBorder="1" applyAlignment="1">
      <alignment horizontal="center" vertical="center"/>
    </xf>
    <xf numFmtId="0" fontId="24" fillId="15" borderId="16" xfId="46" applyFont="1" applyFill="1" applyBorder="1" applyAlignment="1">
      <alignment horizontal="center" vertical="center"/>
    </xf>
    <xf numFmtId="0" fontId="24" fillId="15" borderId="3" xfId="46" applyFont="1" applyFill="1" applyBorder="1" applyAlignment="1">
      <alignment horizontal="center" vertical="center"/>
    </xf>
    <xf numFmtId="0" fontId="24" fillId="15" borderId="50" xfId="46" applyFont="1" applyFill="1" applyBorder="1" applyAlignment="1">
      <alignment horizontal="center" vertical="center" wrapText="1"/>
    </xf>
    <xf numFmtId="0" fontId="24" fillId="15" borderId="16" xfId="46" applyFont="1" applyFill="1" applyBorder="1" applyAlignment="1">
      <alignment horizontal="center" vertical="center" wrapText="1"/>
    </xf>
    <xf numFmtId="0" fontId="24" fillId="15" borderId="3" xfId="46" applyFont="1" applyFill="1" applyBorder="1" applyAlignment="1">
      <alignment horizontal="center" vertical="center" wrapText="1"/>
    </xf>
    <xf numFmtId="0" fontId="24" fillId="15" borderId="2" xfId="46" applyFont="1" applyFill="1" applyBorder="1" applyAlignment="1">
      <alignment horizontal="center" vertical="center" wrapText="1"/>
    </xf>
    <xf numFmtId="0" fontId="24" fillId="15" borderId="41" xfId="46" applyFont="1" applyFill="1" applyBorder="1" applyAlignment="1">
      <alignment horizontal="center" vertical="center" wrapText="1"/>
    </xf>
    <xf numFmtId="0" fontId="24" fillId="15" borderId="39" xfId="46" applyFont="1" applyFill="1" applyBorder="1" applyAlignment="1">
      <alignment horizontal="center" vertical="center" wrapText="1"/>
    </xf>
    <xf numFmtId="0" fontId="24" fillId="15" borderId="40" xfId="46" applyFont="1" applyFill="1" applyBorder="1" applyAlignment="1">
      <alignment horizontal="center" vertical="center" wrapText="1"/>
    </xf>
    <xf numFmtId="49" fontId="41" fillId="15" borderId="2" xfId="45" applyNumberFormat="1" applyFont="1" applyFill="1" applyBorder="1" applyAlignment="1">
      <alignment horizontal="center" vertical="center"/>
    </xf>
    <xf numFmtId="49" fontId="41" fillId="15" borderId="3" xfId="45" applyNumberFormat="1" applyFont="1" applyFill="1" applyBorder="1" applyAlignment="1">
      <alignment horizontal="center" vertical="center"/>
    </xf>
    <xf numFmtId="49" fontId="41" fillId="15" borderId="2" xfId="45" quotePrefix="1" applyNumberFormat="1" applyFont="1" applyFill="1" applyBorder="1" applyAlignment="1">
      <alignment horizontal="center" vertical="center" wrapText="1"/>
    </xf>
    <xf numFmtId="49" fontId="41" fillId="15" borderId="3" xfId="45" applyNumberFormat="1" applyFont="1" applyFill="1" applyBorder="1" applyAlignment="1">
      <alignment horizontal="center" vertical="center" wrapText="1"/>
    </xf>
    <xf numFmtId="49" fontId="24" fillId="15" borderId="37" xfId="0" applyNumberFormat="1" applyFont="1" applyFill="1" applyBorder="1" applyAlignment="1">
      <alignment horizontal="center" vertical="center"/>
    </xf>
    <xf numFmtId="49" fontId="24" fillId="15" borderId="22" xfId="0" applyNumberFormat="1" applyFont="1" applyFill="1" applyBorder="1" applyAlignment="1">
      <alignment horizontal="center" vertical="center"/>
    </xf>
    <xf numFmtId="49" fontId="24" fillId="15" borderId="38" xfId="0" applyNumberFormat="1" applyFont="1" applyFill="1" applyBorder="1" applyAlignment="1">
      <alignment horizontal="center" vertical="center"/>
    </xf>
    <xf numFmtId="0" fontId="24" fillId="15" borderId="30" xfId="46" applyFont="1" applyFill="1" applyBorder="1" applyAlignment="1">
      <alignment horizontal="center" vertical="center" wrapText="1"/>
    </xf>
    <xf numFmtId="0" fontId="24" fillId="15" borderId="43" xfId="46" applyFont="1" applyFill="1" applyBorder="1" applyAlignment="1">
      <alignment horizontal="center" vertical="center"/>
    </xf>
    <xf numFmtId="0" fontId="24" fillId="15" borderId="44" xfId="46" applyFont="1" applyFill="1" applyBorder="1" applyAlignment="1">
      <alignment horizontal="center" vertical="center"/>
    </xf>
    <xf numFmtId="0" fontId="41" fillId="15" borderId="2" xfId="46" applyFont="1" applyFill="1" applyBorder="1" applyAlignment="1">
      <alignment horizontal="center" vertical="center" wrapText="1"/>
    </xf>
    <xf numFmtId="0" fontId="41" fillId="15" borderId="3" xfId="46" applyFont="1" applyFill="1" applyBorder="1" applyAlignment="1">
      <alignment horizontal="center" vertical="center" wrapText="1"/>
    </xf>
    <xf numFmtId="0" fontId="41" fillId="15" borderId="2" xfId="46" quotePrefix="1" applyFont="1" applyFill="1" applyBorder="1" applyAlignment="1">
      <alignment horizontal="center" vertical="center" wrapText="1"/>
    </xf>
    <xf numFmtId="0" fontId="23" fillId="15" borderId="50" xfId="46" applyFont="1" applyFill="1" applyBorder="1" applyAlignment="1">
      <alignment horizontal="center" vertical="center" wrapText="1"/>
    </xf>
    <xf numFmtId="0" fontId="23" fillId="15" borderId="16" xfId="46" applyFont="1" applyFill="1" applyBorder="1" applyAlignment="1">
      <alignment horizontal="center" vertical="center" wrapText="1"/>
    </xf>
    <xf numFmtId="0" fontId="23" fillId="15" borderId="3" xfId="46" applyFont="1" applyFill="1" applyBorder="1" applyAlignment="1">
      <alignment horizontal="center" vertical="center" wrapText="1"/>
    </xf>
    <xf numFmtId="0" fontId="41" fillId="15" borderId="41" xfId="46" applyFont="1" applyFill="1" applyBorder="1" applyAlignment="1">
      <alignment horizontal="center" vertical="center" wrapText="1"/>
    </xf>
    <xf numFmtId="0" fontId="41" fillId="15" borderId="40" xfId="46" applyFont="1" applyFill="1" applyBorder="1" applyAlignment="1">
      <alignment horizontal="center" vertical="center" wrapText="1"/>
    </xf>
    <xf numFmtId="0" fontId="24" fillId="15" borderId="73" xfId="46" applyFont="1" applyFill="1" applyBorder="1" applyAlignment="1">
      <alignment horizontal="center" vertical="center" wrapText="1"/>
    </xf>
    <xf numFmtId="0" fontId="24" fillId="15" borderId="71" xfId="46" applyFont="1" applyFill="1" applyBorder="1" applyAlignment="1">
      <alignment horizontal="center" vertical="center" wrapText="1"/>
    </xf>
    <xf numFmtId="0" fontId="76" fillId="15" borderId="2" xfId="46" applyFont="1" applyFill="1" applyBorder="1" applyAlignment="1">
      <alignment horizontal="center" vertical="center" wrapText="1"/>
    </xf>
    <xf numFmtId="0" fontId="76" fillId="15" borderId="3" xfId="46" applyFont="1" applyFill="1" applyBorder="1" applyAlignment="1">
      <alignment horizontal="center" vertical="center" wrapText="1"/>
    </xf>
    <xf numFmtId="0" fontId="143" fillId="15" borderId="68" xfId="46" applyFont="1" applyFill="1" applyBorder="1" applyAlignment="1">
      <alignment horizontal="left" vertical="center" wrapText="1"/>
    </xf>
    <xf numFmtId="0" fontId="143" fillId="15" borderId="12" xfId="46" applyFont="1" applyFill="1" applyBorder="1" applyAlignment="1">
      <alignment horizontal="left" vertical="center" wrapText="1"/>
    </xf>
    <xf numFmtId="0" fontId="143" fillId="15" borderId="137" xfId="46" applyFont="1" applyFill="1" applyBorder="1" applyAlignment="1">
      <alignment horizontal="left" vertical="center" wrapText="1"/>
    </xf>
    <xf numFmtId="0" fontId="143" fillId="15" borderId="20" xfId="46" applyFont="1" applyFill="1" applyBorder="1" applyAlignment="1">
      <alignment horizontal="left" vertical="center" wrapText="1"/>
    </xf>
    <xf numFmtId="0" fontId="24" fillId="15" borderId="26" xfId="45" applyFont="1" applyFill="1" applyBorder="1" applyAlignment="1">
      <alignment horizontal="center" vertical="center" wrapText="1"/>
    </xf>
    <xf numFmtId="0" fontId="24" fillId="15" borderId="27" xfId="45" applyFont="1" applyFill="1" applyBorder="1" applyAlignment="1">
      <alignment horizontal="center" vertical="center" wrapText="1"/>
    </xf>
    <xf numFmtId="0" fontId="24" fillId="15" borderId="28" xfId="45" applyFont="1" applyFill="1" applyBorder="1" applyAlignment="1">
      <alignment horizontal="center" vertical="center" wrapText="1"/>
    </xf>
    <xf numFmtId="0" fontId="143" fillId="15" borderId="7" xfId="45" applyFont="1" applyFill="1" applyBorder="1" applyAlignment="1">
      <alignment horizontal="center" vertical="center" wrapText="1"/>
    </xf>
    <xf numFmtId="0" fontId="143" fillId="15" borderId="0" xfId="45" applyFont="1" applyFill="1" applyBorder="1" applyAlignment="1">
      <alignment horizontal="center" vertical="center" wrapText="1"/>
    </xf>
    <xf numFmtId="49" fontId="24" fillId="15" borderId="68" xfId="45" applyNumberFormat="1" applyFont="1" applyFill="1" applyBorder="1" applyAlignment="1">
      <alignment horizontal="center" vertical="center" wrapText="1"/>
    </xf>
    <xf numFmtId="49" fontId="24" fillId="15" borderId="66" xfId="45" applyNumberFormat="1" applyFont="1" applyFill="1" applyBorder="1" applyAlignment="1">
      <alignment horizontal="center" vertical="center" wrapText="1"/>
    </xf>
    <xf numFmtId="0" fontId="24" fillId="15" borderId="12" xfId="45" applyFont="1" applyFill="1" applyBorder="1" applyAlignment="1">
      <alignment horizontal="center" vertical="center" wrapText="1"/>
    </xf>
    <xf numFmtId="0" fontId="24" fillId="15" borderId="13" xfId="45" applyFont="1" applyFill="1" applyBorder="1" applyAlignment="1">
      <alignment horizontal="center" vertical="center" wrapText="1"/>
    </xf>
    <xf numFmtId="0" fontId="24" fillId="15" borderId="57" xfId="45" applyFont="1" applyFill="1" applyBorder="1" applyAlignment="1">
      <alignment horizontal="center" vertical="center" wrapText="1"/>
    </xf>
    <xf numFmtId="0" fontId="24" fillId="15" borderId="52" xfId="45" applyFont="1" applyFill="1" applyBorder="1" applyAlignment="1">
      <alignment horizontal="center" vertical="center" wrapText="1"/>
    </xf>
    <xf numFmtId="0" fontId="24" fillId="15" borderId="53" xfId="45" applyFont="1" applyFill="1" applyBorder="1" applyAlignment="1">
      <alignment horizontal="center" vertical="center" wrapText="1"/>
    </xf>
    <xf numFmtId="0" fontId="24" fillId="15" borderId="67" xfId="45" applyFont="1" applyFill="1" applyBorder="1" applyAlignment="1">
      <alignment horizontal="center" vertical="center" wrapText="1"/>
    </xf>
    <xf numFmtId="0" fontId="24" fillId="15" borderId="56" xfId="45" applyFont="1" applyFill="1" applyBorder="1" applyAlignment="1">
      <alignment horizontal="center" vertical="center" wrapText="1"/>
    </xf>
    <xf numFmtId="0" fontId="24" fillId="15" borderId="58" xfId="45" applyFont="1" applyFill="1" applyBorder="1" applyAlignment="1">
      <alignment horizontal="center" vertical="center" wrapText="1"/>
    </xf>
    <xf numFmtId="0" fontId="24" fillId="15" borderId="49" xfId="45" applyFont="1" applyFill="1" applyBorder="1" applyAlignment="1">
      <alignment horizontal="center" vertical="center" wrapText="1"/>
    </xf>
    <xf numFmtId="0" fontId="149" fillId="0" borderId="73" xfId="0" applyFont="1" applyFill="1" applyBorder="1" applyAlignment="1">
      <alignment horizontal="center" vertical="center" wrapText="1"/>
    </xf>
    <xf numFmtId="0" fontId="149" fillId="0" borderId="54" xfId="0" applyFont="1" applyFill="1" applyBorder="1" applyAlignment="1">
      <alignment horizontal="center" vertical="center" wrapText="1"/>
    </xf>
    <xf numFmtId="0" fontId="149" fillId="0" borderId="71" xfId="0" applyFont="1" applyFill="1" applyBorder="1" applyAlignment="1">
      <alignment horizontal="center" vertical="center" wrapText="1"/>
    </xf>
    <xf numFmtId="0" fontId="135" fillId="0" borderId="0" xfId="0" applyFont="1" applyFill="1" applyBorder="1" applyAlignment="1">
      <alignment horizontal="left" vertical="top" wrapText="1"/>
    </xf>
    <xf numFmtId="0" fontId="149" fillId="15" borderId="68" xfId="0" applyFont="1" applyFill="1" applyBorder="1" applyAlignment="1">
      <alignment horizontal="center" vertical="center" wrapText="1"/>
    </xf>
    <xf numFmtId="0" fontId="149" fillId="15" borderId="12" xfId="0" applyFont="1" applyFill="1" applyBorder="1" applyAlignment="1">
      <alignment horizontal="center" vertical="center" wrapText="1"/>
    </xf>
    <xf numFmtId="0" fontId="149" fillId="15" borderId="6" xfId="0" applyFont="1" applyFill="1" applyBorder="1" applyAlignment="1">
      <alignment horizontal="center" vertical="center" wrapText="1"/>
    </xf>
    <xf numFmtId="0" fontId="149" fillId="15" borderId="137" xfId="0" applyFont="1" applyFill="1" applyBorder="1" applyAlignment="1">
      <alignment horizontal="center" vertical="center" wrapText="1"/>
    </xf>
    <xf numFmtId="0" fontId="149" fillId="15" borderId="20" xfId="0" applyFont="1" applyFill="1" applyBorder="1" applyAlignment="1">
      <alignment horizontal="center" vertical="center" wrapText="1"/>
    </xf>
    <xf numFmtId="0" fontId="149" fillId="15" borderId="72" xfId="0" applyFont="1" applyFill="1" applyBorder="1" applyAlignment="1">
      <alignment horizontal="center" vertical="center" wrapText="1"/>
    </xf>
    <xf numFmtId="0" fontId="149" fillId="15" borderId="37" xfId="0" applyFont="1" applyFill="1" applyBorder="1" applyAlignment="1">
      <alignment horizontal="center" vertical="center" wrapText="1"/>
    </xf>
    <xf numFmtId="0" fontId="149" fillId="15" borderId="22" xfId="0" applyFont="1" applyFill="1" applyBorder="1" applyAlignment="1">
      <alignment horizontal="center" vertical="center" wrapText="1"/>
    </xf>
    <xf numFmtId="0" fontId="149" fillId="15" borderId="38" xfId="0" applyFont="1" applyFill="1" applyBorder="1" applyAlignment="1">
      <alignment horizontal="center" vertical="center" wrapText="1"/>
    </xf>
    <xf numFmtId="0" fontId="148" fillId="15" borderId="73" xfId="0" applyFont="1" applyFill="1" applyBorder="1" applyAlignment="1">
      <alignment horizontal="center"/>
    </xf>
    <xf numFmtId="0" fontId="148" fillId="15" borderId="71" xfId="0" applyFont="1" applyFill="1" applyBorder="1" applyAlignment="1">
      <alignment horizontal="center"/>
    </xf>
    <xf numFmtId="0" fontId="149" fillId="15" borderId="1" xfId="0" applyFont="1" applyFill="1" applyBorder="1" applyAlignment="1">
      <alignment horizontal="center" vertical="center" wrapText="1"/>
    </xf>
    <xf numFmtId="0" fontId="149" fillId="15" borderId="1" xfId="0" applyFont="1" applyFill="1" applyBorder="1" applyAlignment="1">
      <alignment horizontal="justify" vertical="center" wrapText="1"/>
    </xf>
    <xf numFmtId="0" fontId="149" fillId="15" borderId="33" xfId="0" applyFont="1" applyFill="1" applyBorder="1" applyAlignment="1">
      <alignment horizontal="center" vertical="center" wrapText="1"/>
    </xf>
    <xf numFmtId="0" fontId="154" fillId="15" borderId="1" xfId="0" applyFont="1" applyFill="1" applyBorder="1" applyAlignment="1">
      <alignment horizontal="center" vertical="center" wrapText="1"/>
    </xf>
    <xf numFmtId="0" fontId="0" fillId="0" borderId="1" xfId="0" applyBorder="1" applyAlignment="1">
      <alignment horizontal="center" vertical="center" wrapText="1"/>
    </xf>
    <xf numFmtId="0" fontId="24" fillId="15"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53" fillId="15" borderId="26" xfId="0" applyFont="1" applyFill="1" applyBorder="1" applyAlignment="1">
      <alignment horizontal="center" vertical="center" wrapText="1"/>
    </xf>
    <xf numFmtId="0" fontId="153" fillId="15" borderId="27" xfId="0" applyFont="1" applyFill="1" applyBorder="1" applyAlignment="1">
      <alignment horizontal="center" vertical="center" wrapText="1"/>
    </xf>
    <xf numFmtId="0" fontId="153" fillId="15" borderId="28" xfId="0" applyFont="1" applyFill="1" applyBorder="1" applyAlignment="1">
      <alignment horizontal="center" vertical="center" wrapText="1"/>
    </xf>
    <xf numFmtId="0" fontId="153" fillId="15" borderId="32" xfId="0" applyFont="1" applyFill="1" applyBorder="1" applyAlignment="1">
      <alignment horizontal="left" vertical="center" wrapText="1"/>
    </xf>
    <xf numFmtId="0" fontId="0" fillId="15" borderId="1" xfId="0" applyFill="1" applyBorder="1" applyAlignment="1">
      <alignment horizontal="left" vertical="center" wrapText="1"/>
    </xf>
    <xf numFmtId="0" fontId="0" fillId="15" borderId="23" xfId="0" applyFill="1" applyBorder="1" applyAlignment="1">
      <alignment horizontal="left" vertical="center" wrapText="1"/>
    </xf>
    <xf numFmtId="0" fontId="0" fillId="0" borderId="32" xfId="0" applyBorder="1" applyAlignment="1">
      <alignment vertical="center"/>
    </xf>
    <xf numFmtId="0" fontId="0" fillId="0" borderId="1" xfId="0" applyBorder="1" applyAlignment="1">
      <alignment vertical="center"/>
    </xf>
    <xf numFmtId="0" fontId="0" fillId="0" borderId="23" xfId="0" applyBorder="1" applyAlignment="1">
      <alignment vertical="center"/>
    </xf>
    <xf numFmtId="0" fontId="0" fillId="0" borderId="73" xfId="0" applyBorder="1" applyAlignment="1">
      <alignment vertical="center"/>
    </xf>
    <xf numFmtId="0" fontId="0" fillId="0" borderId="2" xfId="0" applyBorder="1" applyAlignment="1">
      <alignment vertical="center"/>
    </xf>
    <xf numFmtId="0" fontId="0" fillId="0" borderId="25" xfId="0" applyBorder="1" applyAlignment="1">
      <alignment vertical="center"/>
    </xf>
    <xf numFmtId="0" fontId="0" fillId="15" borderId="1" xfId="0" applyFont="1" applyFill="1" applyBorder="1" applyAlignment="1">
      <alignment horizontal="center" vertical="center" wrapText="1"/>
    </xf>
    <xf numFmtId="0" fontId="143" fillId="15" borderId="26" xfId="45" applyFont="1" applyFill="1" applyBorder="1" applyAlignment="1">
      <alignment horizontal="center" vertical="center" wrapText="1"/>
    </xf>
    <xf numFmtId="0" fontId="143" fillId="15" borderId="27" xfId="45" applyFont="1" applyFill="1" applyBorder="1" applyAlignment="1">
      <alignment horizontal="center" vertical="center" wrapText="1"/>
    </xf>
    <xf numFmtId="0" fontId="143" fillId="15" borderId="28" xfId="45" applyFont="1" applyFill="1" applyBorder="1" applyAlignment="1">
      <alignment horizontal="center" vertical="center" wrapText="1"/>
    </xf>
    <xf numFmtId="49" fontId="24" fillId="15" borderId="54" xfId="45" applyNumberFormat="1" applyFont="1" applyFill="1" applyBorder="1" applyAlignment="1">
      <alignment horizontal="center" vertical="center" wrapText="1"/>
    </xf>
    <xf numFmtId="0" fontId="0" fillId="0" borderId="54" xfId="0" applyBorder="1" applyAlignment="1">
      <alignment horizontal="center" vertical="center" wrapText="1"/>
    </xf>
    <xf numFmtId="0" fontId="24" fillId="15" borderId="16" xfId="45" applyFont="1" applyFill="1" applyBorder="1" applyAlignment="1">
      <alignment horizontal="center" vertical="center" wrapText="1"/>
    </xf>
    <xf numFmtId="0" fontId="0" fillId="0" borderId="16" xfId="0" applyBorder="1" applyAlignment="1">
      <alignment horizontal="center" vertical="center" wrapText="1"/>
    </xf>
    <xf numFmtId="0" fontId="24" fillId="15" borderId="24" xfId="45" applyFont="1" applyFill="1" applyBorder="1" applyAlignment="1">
      <alignment horizontal="center" vertical="center" wrapText="1"/>
    </xf>
    <xf numFmtId="0" fontId="0" fillId="0" borderId="24" xfId="0" applyBorder="1" applyAlignment="1">
      <alignment horizontal="center" vertical="center" wrapText="1"/>
    </xf>
    <xf numFmtId="0" fontId="24" fillId="15" borderId="69" xfId="45" applyFont="1" applyFill="1" applyBorder="1" applyAlignment="1">
      <alignment horizontal="center" vertical="center" wrapText="1"/>
    </xf>
    <xf numFmtId="0" fontId="24" fillId="15" borderId="43" xfId="45" applyFont="1" applyFill="1" applyBorder="1" applyAlignment="1">
      <alignment horizontal="center" vertical="center" wrapText="1"/>
    </xf>
    <xf numFmtId="0" fontId="24" fillId="15" borderId="70" xfId="45" applyFont="1" applyFill="1" applyBorder="1" applyAlignment="1">
      <alignment horizontal="center" vertical="center" wrapText="1"/>
    </xf>
    <xf numFmtId="0" fontId="24" fillId="15" borderId="75" xfId="45" applyFont="1" applyFill="1" applyBorder="1" applyAlignment="1">
      <alignment horizontal="center" vertical="center" wrapText="1"/>
    </xf>
    <xf numFmtId="0" fontId="24" fillId="15" borderId="23" xfId="45" applyFont="1" applyFill="1" applyBorder="1" applyAlignment="1">
      <alignment horizontal="center" vertical="center" wrapText="1"/>
    </xf>
    <xf numFmtId="0" fontId="24" fillId="15" borderId="2" xfId="45" applyFont="1" applyFill="1" applyBorder="1" applyAlignment="1">
      <alignment horizontal="center" vertical="center" wrapText="1"/>
    </xf>
    <xf numFmtId="49" fontId="24" fillId="15" borderId="7" xfId="45" applyNumberFormat="1" applyFont="1" applyFill="1" applyBorder="1" applyAlignment="1">
      <alignment horizontal="center" vertical="center" wrapText="1"/>
    </xf>
    <xf numFmtId="49" fontId="24" fillId="15" borderId="0" xfId="45" applyNumberFormat="1" applyFont="1" applyFill="1" applyBorder="1" applyAlignment="1">
      <alignment horizontal="center" vertical="center" wrapText="1"/>
    </xf>
    <xf numFmtId="49" fontId="24" fillId="15" borderId="17" xfId="45" applyNumberFormat="1" applyFont="1" applyFill="1" applyBorder="1" applyAlignment="1">
      <alignment horizontal="center" vertical="center" wrapText="1"/>
    </xf>
    <xf numFmtId="49" fontId="24" fillId="15" borderId="137" xfId="45" applyNumberFormat="1" applyFont="1" applyFill="1" applyBorder="1" applyAlignment="1">
      <alignment horizontal="center" vertical="center" wrapText="1"/>
    </xf>
    <xf numFmtId="49" fontId="24" fillId="15" borderId="20" xfId="45" applyNumberFormat="1" applyFont="1" applyFill="1" applyBorder="1" applyAlignment="1">
      <alignment horizontal="center" vertical="center" wrapText="1"/>
    </xf>
    <xf numFmtId="49" fontId="24" fillId="15" borderId="19" xfId="45" applyNumberFormat="1" applyFont="1" applyFill="1" applyBorder="1" applyAlignment="1">
      <alignment horizontal="center" vertical="center" wrapText="1"/>
    </xf>
    <xf numFmtId="0" fontId="24" fillId="15" borderId="1" xfId="45" applyFont="1" applyFill="1" applyBorder="1" applyAlignment="1">
      <alignment horizontal="center" vertical="center" wrapText="1"/>
    </xf>
    <xf numFmtId="0" fontId="24" fillId="15" borderId="18" xfId="45" applyFont="1" applyFill="1" applyBorder="1" applyAlignment="1">
      <alignment horizontal="center" vertical="center" wrapText="1"/>
    </xf>
    <xf numFmtId="2" fontId="24" fillId="15" borderId="2" xfId="45" applyNumberFormat="1" applyFont="1" applyFill="1" applyBorder="1" applyAlignment="1">
      <alignment horizontal="center" vertical="center" wrapText="1"/>
    </xf>
    <xf numFmtId="2" fontId="24" fillId="15" borderId="16" xfId="45" applyNumberFormat="1" applyFont="1" applyFill="1" applyBorder="1" applyAlignment="1">
      <alignment horizontal="center" vertical="center" wrapText="1"/>
    </xf>
    <xf numFmtId="49" fontId="24" fillId="15" borderId="12" xfId="45" applyNumberFormat="1" applyFont="1" applyFill="1" applyBorder="1" applyAlignment="1">
      <alignment horizontal="center" vertical="center" wrapText="1"/>
    </xf>
    <xf numFmtId="49" fontId="24" fillId="15" borderId="74" xfId="45" applyNumberFormat="1" applyFont="1" applyFill="1" applyBorder="1" applyAlignment="1">
      <alignment horizontal="center" vertical="center" wrapText="1"/>
    </xf>
    <xf numFmtId="0" fontId="0" fillId="0" borderId="71" xfId="0" applyBorder="1" applyAlignment="1">
      <alignment horizontal="center" vertical="center" wrapText="1"/>
    </xf>
    <xf numFmtId="0" fontId="24" fillId="15" borderId="50" xfId="45" applyFont="1" applyFill="1" applyBorder="1" applyAlignment="1">
      <alignment horizontal="left" vertical="center" wrapText="1"/>
    </xf>
    <xf numFmtId="0" fontId="0" fillId="0" borderId="3" xfId="0" applyBorder="1" applyAlignment="1">
      <alignment horizontal="left" vertical="center" wrapText="1"/>
    </xf>
    <xf numFmtId="0" fontId="0" fillId="0" borderId="3" xfId="0" applyBorder="1" applyAlignment="1">
      <alignment horizontal="center" vertical="center" wrapText="1"/>
    </xf>
    <xf numFmtId="0" fontId="169" fillId="0" borderId="75" xfId="19" applyFont="1" applyFill="1" applyBorder="1" applyAlignment="1">
      <alignment horizontal="center"/>
    </xf>
    <xf numFmtId="0" fontId="169" fillId="0" borderId="12" xfId="19" applyFont="1" applyFill="1" applyBorder="1" applyAlignment="1">
      <alignment horizontal="center"/>
    </xf>
    <xf numFmtId="0" fontId="169" fillId="0" borderId="74" xfId="19" applyFont="1" applyFill="1" applyBorder="1" applyAlignment="1">
      <alignment horizontal="center"/>
    </xf>
    <xf numFmtId="0" fontId="169" fillId="0" borderId="50" xfId="19" applyFont="1" applyFill="1" applyBorder="1" applyAlignment="1">
      <alignment horizontal="center" vertical="center" wrapText="1"/>
    </xf>
    <xf numFmtId="0" fontId="169" fillId="0" borderId="16" xfId="19" applyFont="1" applyFill="1" applyBorder="1" applyAlignment="1">
      <alignment horizontal="center" vertical="center" wrapText="1"/>
    </xf>
    <xf numFmtId="0" fontId="169" fillId="0" borderId="3" xfId="19" applyFont="1" applyFill="1" applyBorder="1" applyAlignment="1">
      <alignment horizontal="center" vertical="center" wrapText="1"/>
    </xf>
    <xf numFmtId="0" fontId="169" fillId="0" borderId="61" xfId="19" applyFont="1" applyFill="1" applyBorder="1" applyAlignment="1">
      <alignment horizontal="center" vertical="center" wrapText="1"/>
    </xf>
    <xf numFmtId="0" fontId="169" fillId="0" borderId="39" xfId="19" applyFont="1" applyFill="1" applyBorder="1" applyAlignment="1">
      <alignment horizontal="center" vertical="center" wrapText="1"/>
    </xf>
    <xf numFmtId="0" fontId="169" fillId="0" borderId="23" xfId="19" applyFont="1" applyFill="1" applyBorder="1" applyAlignment="1">
      <alignment horizontal="center" vertical="center" wrapText="1"/>
    </xf>
    <xf numFmtId="0" fontId="169" fillId="0" borderId="18" xfId="19" applyFont="1" applyFill="1" applyBorder="1" applyAlignment="1">
      <alignment horizontal="center" vertical="center" wrapText="1"/>
    </xf>
    <xf numFmtId="0" fontId="169" fillId="17" borderId="15" xfId="19" applyFont="1" applyFill="1" applyBorder="1" applyAlignment="1">
      <alignment horizontal="center" vertical="center" wrapText="1"/>
    </xf>
    <xf numFmtId="0" fontId="169" fillId="17" borderId="19" xfId="19" applyFont="1" applyFill="1" applyBorder="1" applyAlignment="1">
      <alignment horizontal="center" vertical="center" wrapText="1"/>
    </xf>
    <xf numFmtId="0" fontId="21" fillId="0" borderId="12" xfId="51" applyFont="1" applyFill="1" applyBorder="1" applyAlignment="1">
      <alignment horizontal="center" vertical="center"/>
    </xf>
    <xf numFmtId="0" fontId="19" fillId="0" borderId="12" xfId="51" applyFont="1" applyBorder="1" applyAlignment="1">
      <alignment horizontal="center" vertical="center"/>
    </xf>
    <xf numFmtId="0" fontId="19" fillId="0" borderId="6" xfId="51" applyFont="1" applyBorder="1" applyAlignment="1">
      <alignment horizontal="center" vertical="center"/>
    </xf>
    <xf numFmtId="0" fontId="170" fillId="0" borderId="50" xfId="19" applyFont="1" applyFill="1" applyBorder="1" applyAlignment="1">
      <alignment horizontal="center" vertical="center" wrapText="1"/>
    </xf>
    <xf numFmtId="0" fontId="170" fillId="0" borderId="16" xfId="19" applyFont="1" applyFill="1" applyBorder="1" applyAlignment="1">
      <alignment horizontal="center" vertical="center" wrapText="1"/>
    </xf>
    <xf numFmtId="0" fontId="170" fillId="0" borderId="3" xfId="19" applyFont="1" applyFill="1" applyBorder="1" applyAlignment="1">
      <alignment horizontal="center" vertical="center" wrapText="1"/>
    </xf>
    <xf numFmtId="0" fontId="21" fillId="0" borderId="50" xfId="51" applyFont="1" applyFill="1" applyBorder="1" applyAlignment="1">
      <alignment horizontal="center" vertical="center" wrapText="1"/>
    </xf>
    <xf numFmtId="0" fontId="19" fillId="0" borderId="16" xfId="51" applyFont="1" applyBorder="1" applyAlignment="1">
      <alignment horizontal="center" vertical="center" wrapText="1"/>
    </xf>
    <xf numFmtId="0" fontId="19" fillId="0" borderId="58" xfId="51" applyFont="1" applyBorder="1" applyAlignment="1">
      <alignment horizontal="center" vertical="center" wrapText="1"/>
    </xf>
    <xf numFmtId="0" fontId="21" fillId="0" borderId="61" xfId="51" applyFont="1" applyFill="1" applyBorder="1" applyAlignment="1">
      <alignment horizontal="center" vertical="center" wrapText="1"/>
    </xf>
    <xf numFmtId="0" fontId="21" fillId="0" borderId="39" xfId="51" applyFont="1" applyFill="1" applyBorder="1" applyAlignment="1">
      <alignment horizontal="center" vertical="center" wrapText="1"/>
    </xf>
    <xf numFmtId="0" fontId="21" fillId="0" borderId="49" xfId="51" applyFont="1" applyFill="1" applyBorder="1" applyAlignment="1">
      <alignment horizontal="center" vertical="center" wrapText="1"/>
    </xf>
    <xf numFmtId="0" fontId="21" fillId="0" borderId="27" xfId="51" applyFont="1" applyFill="1" applyBorder="1" applyAlignment="1">
      <alignment horizontal="center" vertical="center" wrapText="1"/>
    </xf>
    <xf numFmtId="0" fontId="21" fillId="0" borderId="55" xfId="51" applyFont="1" applyFill="1" applyBorder="1" applyAlignment="1">
      <alignment horizontal="center" vertical="center" wrapText="1"/>
    </xf>
    <xf numFmtId="0" fontId="21" fillId="0" borderId="59" xfId="51" applyFont="1" applyFill="1" applyBorder="1" applyAlignment="1">
      <alignment horizontal="center" vertical="center" wrapText="1"/>
    </xf>
    <xf numFmtId="0" fontId="54" fillId="0" borderId="61" xfId="31" applyFont="1" applyFill="1" applyBorder="1" applyAlignment="1">
      <alignment horizontal="center" vertical="center" wrapText="1"/>
    </xf>
    <xf numFmtId="0" fontId="54" fillId="0" borderId="39" xfId="31" applyFont="1" applyFill="1" applyBorder="1" applyAlignment="1">
      <alignment horizontal="center" vertical="center" wrapText="1"/>
    </xf>
    <xf numFmtId="0" fontId="54" fillId="0" borderId="40" xfId="31" applyFont="1" applyFill="1" applyBorder="1" applyAlignment="1">
      <alignment horizontal="center" vertical="center" wrapText="1"/>
    </xf>
    <xf numFmtId="0" fontId="54" fillId="0" borderId="74" xfId="31" applyFont="1" applyFill="1" applyBorder="1" applyAlignment="1">
      <alignment horizontal="center" vertical="center" wrapText="1"/>
    </xf>
    <xf numFmtId="0" fontId="54" fillId="0" borderId="17" xfId="31" applyFont="1" applyFill="1" applyBorder="1" applyAlignment="1">
      <alignment horizontal="center" vertical="center" wrapText="1"/>
    </xf>
    <xf numFmtId="0" fontId="54" fillId="0" borderId="75" xfId="31" applyFont="1" applyFill="1" applyBorder="1" applyAlignment="1">
      <alignment horizontal="center" vertical="center"/>
    </xf>
    <xf numFmtId="0" fontId="54" fillId="0" borderId="74" xfId="31" applyFont="1" applyFill="1" applyBorder="1" applyAlignment="1">
      <alignment horizontal="center" vertical="center"/>
    </xf>
    <xf numFmtId="0" fontId="54" fillId="0" borderId="24" xfId="31" applyFont="1" applyFill="1" applyBorder="1" applyAlignment="1">
      <alignment horizontal="center" vertical="center"/>
    </xf>
    <xf numFmtId="0" fontId="54" fillId="0" borderId="17" xfId="31" applyFont="1" applyFill="1" applyBorder="1" applyAlignment="1">
      <alignment horizontal="center" vertical="center"/>
    </xf>
    <xf numFmtId="0" fontId="54" fillId="0" borderId="21" xfId="31" applyFont="1" applyFill="1" applyBorder="1" applyAlignment="1">
      <alignment horizontal="center" vertical="center"/>
    </xf>
    <xf numFmtId="0" fontId="54" fillId="0" borderId="19" xfId="31" applyFont="1" applyFill="1" applyBorder="1" applyAlignment="1">
      <alignment horizontal="center" vertical="center"/>
    </xf>
    <xf numFmtId="0" fontId="54" fillId="0" borderId="74" xfId="31" applyFont="1" applyFill="1" applyBorder="1" applyAlignment="1"/>
    <xf numFmtId="0" fontId="54" fillId="0" borderId="17" xfId="31" applyFont="1" applyFill="1" applyBorder="1" applyAlignment="1"/>
    <xf numFmtId="0" fontId="54" fillId="0" borderId="19" xfId="31" applyFont="1" applyFill="1" applyBorder="1" applyAlignment="1"/>
    <xf numFmtId="0" fontId="54" fillId="0" borderId="75" xfId="31" applyFont="1" applyFill="1" applyBorder="1" applyAlignment="1">
      <alignment horizontal="center" vertical="center" wrapText="1"/>
    </xf>
    <xf numFmtId="0" fontId="54" fillId="0" borderId="12" xfId="31" applyFont="1" applyFill="1" applyBorder="1" applyAlignment="1"/>
    <xf numFmtId="0" fontId="54" fillId="0" borderId="24" xfId="31" applyFont="1" applyFill="1" applyBorder="1" applyAlignment="1"/>
    <xf numFmtId="0" fontId="54" fillId="0" borderId="0" xfId="31" applyFont="1" applyFill="1" applyBorder="1" applyAlignment="1"/>
    <xf numFmtId="0" fontId="54" fillId="0" borderId="21" xfId="31" applyFont="1" applyFill="1" applyBorder="1" applyAlignment="1"/>
    <xf numFmtId="0" fontId="54" fillId="0" borderId="20" xfId="31" applyFont="1" applyFill="1" applyBorder="1" applyAlignment="1"/>
    <xf numFmtId="0" fontId="54" fillId="0" borderId="24" xfId="31" applyFont="1" applyFill="1" applyBorder="1" applyAlignment="1">
      <alignment horizontal="center" vertical="center" wrapText="1"/>
    </xf>
    <xf numFmtId="0" fontId="54" fillId="0" borderId="21" xfId="31" applyFont="1" applyFill="1" applyBorder="1" applyAlignment="1">
      <alignment horizontal="center" vertical="center" wrapText="1"/>
    </xf>
    <xf numFmtId="0" fontId="54" fillId="0" borderId="2" xfId="31" applyFont="1" applyFill="1" applyBorder="1" applyAlignment="1">
      <alignment horizontal="center" vertical="center"/>
    </xf>
    <xf numFmtId="0" fontId="54" fillId="0" borderId="16" xfId="31" applyFont="1" applyFill="1" applyBorder="1" applyAlignment="1">
      <alignment horizontal="center" vertical="center"/>
    </xf>
    <xf numFmtId="0" fontId="54" fillId="0" borderId="3" xfId="31" applyFont="1" applyFill="1" applyBorder="1" applyAlignment="1">
      <alignment horizontal="center" vertical="center"/>
    </xf>
    <xf numFmtId="0" fontId="54" fillId="0" borderId="2" xfId="31" applyFont="1" applyFill="1" applyBorder="1" applyAlignment="1">
      <alignment horizontal="center" vertical="center" wrapText="1"/>
    </xf>
    <xf numFmtId="0" fontId="54" fillId="0" borderId="16" xfId="31" applyFont="1" applyFill="1" applyBorder="1" applyAlignment="1">
      <alignment horizontal="center" vertical="center" wrapText="1"/>
    </xf>
    <xf numFmtId="0" fontId="54" fillId="0" borderId="3" xfId="31" applyFont="1" applyFill="1" applyBorder="1" applyAlignment="1">
      <alignment horizontal="center" vertical="center" wrapText="1"/>
    </xf>
    <xf numFmtId="0" fontId="54" fillId="0" borderId="69" xfId="31" applyFont="1" applyFill="1" applyBorder="1" applyAlignment="1">
      <alignment horizontal="center" vertical="center"/>
    </xf>
    <xf numFmtId="0" fontId="54" fillId="0" borderId="43" xfId="31" applyFont="1" applyFill="1" applyBorder="1" applyAlignment="1">
      <alignment horizontal="center" vertical="center"/>
    </xf>
    <xf numFmtId="0" fontId="54" fillId="0" borderId="19" xfId="31" applyFont="1" applyFill="1" applyBorder="1" applyAlignment="1">
      <alignment horizontal="center" vertical="center" wrapText="1"/>
    </xf>
    <xf numFmtId="0" fontId="54" fillId="0" borderId="50" xfId="31" applyFont="1" applyFill="1" applyBorder="1" applyAlignment="1">
      <alignment horizontal="center" vertical="center" wrapText="1"/>
    </xf>
    <xf numFmtId="0" fontId="54" fillId="0" borderId="16" xfId="31" applyFont="1" applyFill="1" applyBorder="1" applyAlignment="1"/>
    <xf numFmtId="0" fontId="54" fillId="0" borderId="3" xfId="31" applyFont="1" applyFill="1" applyBorder="1" applyAlignment="1"/>
    <xf numFmtId="0" fontId="51" fillId="15" borderId="69" xfId="13" applyFont="1" applyFill="1" applyBorder="1" applyAlignment="1">
      <alignment horizontal="center" vertical="center" wrapText="1"/>
    </xf>
    <xf numFmtId="0" fontId="51" fillId="15" borderId="43" xfId="13" applyFont="1" applyFill="1" applyBorder="1" applyAlignment="1">
      <alignment horizontal="center" vertical="center" wrapText="1"/>
    </xf>
    <xf numFmtId="0" fontId="51" fillId="15" borderId="70" xfId="13" applyFont="1" applyFill="1" applyBorder="1" applyAlignment="1">
      <alignment horizontal="center" vertical="center" wrapText="1"/>
    </xf>
    <xf numFmtId="0" fontId="51" fillId="15" borderId="50" xfId="13" applyFont="1" applyFill="1" applyBorder="1" applyAlignment="1">
      <alignment horizontal="center" vertical="center" wrapText="1"/>
    </xf>
    <xf numFmtId="0" fontId="51" fillId="15" borderId="3" xfId="13" applyFont="1" applyFill="1" applyBorder="1" applyAlignment="1">
      <alignment horizontal="center" vertical="center" wrapText="1"/>
    </xf>
    <xf numFmtId="0" fontId="51" fillId="15" borderId="61" xfId="13" applyFont="1" applyFill="1" applyBorder="1" applyAlignment="1">
      <alignment horizontal="center" vertical="center" wrapText="1"/>
    </xf>
    <xf numFmtId="0" fontId="51" fillId="15" borderId="40" xfId="13" applyFont="1" applyFill="1" applyBorder="1" applyAlignment="1">
      <alignment horizontal="center" vertical="center" wrapText="1"/>
    </xf>
    <xf numFmtId="0" fontId="51" fillId="15" borderId="68" xfId="13" applyFont="1" applyFill="1" applyBorder="1" applyAlignment="1">
      <alignment vertical="center"/>
    </xf>
    <xf numFmtId="0" fontId="51" fillId="15" borderId="74" xfId="13" applyFont="1" applyFill="1" applyBorder="1" applyAlignment="1">
      <alignment vertical="center"/>
    </xf>
    <xf numFmtId="0" fontId="51" fillId="15" borderId="7" xfId="13" applyFont="1" applyFill="1" applyBorder="1" applyAlignment="1">
      <alignment vertical="center"/>
    </xf>
    <xf numFmtId="0" fontId="51" fillId="15" borderId="17" xfId="13" applyFont="1" applyFill="1" applyBorder="1" applyAlignment="1">
      <alignment vertical="center"/>
    </xf>
    <xf numFmtId="0" fontId="170" fillId="15" borderId="43" xfId="53" applyFont="1" applyFill="1" applyBorder="1" applyAlignment="1">
      <alignment horizontal="center" vertical="center" wrapText="1"/>
    </xf>
    <xf numFmtId="0" fontId="170" fillId="15" borderId="70" xfId="53" applyFont="1" applyFill="1" applyBorder="1" applyAlignment="1">
      <alignment horizontal="center" vertical="center" wrapText="1"/>
    </xf>
    <xf numFmtId="0" fontId="170" fillId="15" borderId="69" xfId="53" applyFont="1" applyFill="1" applyBorder="1" applyAlignment="1">
      <alignment horizontal="center" vertical="center" wrapText="1"/>
    </xf>
    <xf numFmtId="0" fontId="170" fillId="15" borderId="75" xfId="53" applyFont="1" applyFill="1" applyBorder="1" applyAlignment="1">
      <alignment horizontal="center" vertical="center" wrapText="1"/>
    </xf>
    <xf numFmtId="0" fontId="170" fillId="15" borderId="74" xfId="53" applyFont="1" applyFill="1" applyBorder="1" applyAlignment="1">
      <alignment horizontal="center" vertical="center" wrapText="1"/>
    </xf>
    <xf numFmtId="0" fontId="170" fillId="15" borderId="61" xfId="53" applyFont="1" applyFill="1" applyBorder="1" applyAlignment="1">
      <alignment horizontal="center" vertical="center" wrapText="1"/>
    </xf>
    <xf numFmtId="0" fontId="170" fillId="15" borderId="40" xfId="53" applyFont="1" applyFill="1" applyBorder="1" applyAlignment="1">
      <alignment horizontal="center" vertical="center" wrapText="1"/>
    </xf>
    <xf numFmtId="0" fontId="170" fillId="15" borderId="23" xfId="53" applyFont="1" applyFill="1" applyBorder="1" applyAlignment="1">
      <alignment horizontal="left" vertical="center" wrapText="1" indent="1"/>
    </xf>
    <xf numFmtId="0" fontId="170" fillId="15" borderId="22" xfId="53" applyFont="1" applyFill="1" applyBorder="1" applyAlignment="1">
      <alignment horizontal="left" vertical="center" wrapText="1" indent="1"/>
    </xf>
    <xf numFmtId="0" fontId="169" fillId="15" borderId="68" xfId="53" applyFont="1" applyFill="1" applyBorder="1" applyAlignment="1">
      <alignment vertical="center"/>
    </xf>
    <xf numFmtId="0" fontId="169" fillId="15" borderId="12" xfId="0" applyFont="1" applyFill="1" applyBorder="1" applyAlignment="1">
      <alignment vertical="center"/>
    </xf>
    <xf numFmtId="0" fontId="169" fillId="15" borderId="7" xfId="0" applyFont="1" applyFill="1" applyBorder="1" applyAlignment="1">
      <alignment vertical="center"/>
    </xf>
    <xf numFmtId="0" fontId="169" fillId="15" borderId="0" xfId="0" applyFont="1" applyFill="1" applyBorder="1" applyAlignment="1">
      <alignment vertical="center"/>
    </xf>
    <xf numFmtId="0" fontId="169" fillId="15" borderId="137" xfId="0" applyFont="1" applyFill="1" applyBorder="1" applyAlignment="1">
      <alignment vertical="center"/>
    </xf>
    <xf numFmtId="0" fontId="169" fillId="15" borderId="20" xfId="0" applyFont="1" applyFill="1" applyBorder="1" applyAlignment="1">
      <alignment vertical="center"/>
    </xf>
    <xf numFmtId="0" fontId="170" fillId="15" borderId="69" xfId="13" applyFont="1" applyFill="1" applyBorder="1" applyAlignment="1">
      <alignment horizontal="center" vertical="center" wrapText="1"/>
    </xf>
    <xf numFmtId="0" fontId="170" fillId="15" borderId="70" xfId="13" applyFont="1" applyFill="1" applyBorder="1" applyAlignment="1">
      <alignment horizontal="center" vertical="center" wrapText="1"/>
    </xf>
    <xf numFmtId="0" fontId="170" fillId="15" borderId="75" xfId="13" applyFont="1" applyFill="1" applyBorder="1" applyAlignment="1">
      <alignment horizontal="center" vertical="center" wrapText="1"/>
    </xf>
    <xf numFmtId="0" fontId="170" fillId="15" borderId="74" xfId="13" applyFont="1" applyFill="1" applyBorder="1" applyAlignment="1">
      <alignment horizontal="center" vertical="center" wrapText="1"/>
    </xf>
    <xf numFmtId="0" fontId="170" fillId="15" borderId="12" xfId="13" applyFont="1" applyFill="1" applyBorder="1" applyAlignment="1">
      <alignment horizontal="center" vertical="center" wrapText="1"/>
    </xf>
    <xf numFmtId="0" fontId="170" fillId="15" borderId="43" xfId="53" applyFont="1" applyFill="1" applyBorder="1" applyAlignment="1">
      <alignment horizontal="center" vertical="center"/>
    </xf>
    <xf numFmtId="0" fontId="170" fillId="15" borderId="70" xfId="53" applyFont="1" applyFill="1" applyBorder="1" applyAlignment="1">
      <alignment horizontal="center" vertical="center"/>
    </xf>
    <xf numFmtId="0" fontId="186" fillId="0" borderId="68" xfId="55" applyFont="1" applyFill="1" applyBorder="1" applyAlignment="1">
      <alignment horizontal="center" vertical="center" wrapText="1"/>
    </xf>
    <xf numFmtId="0" fontId="186" fillId="0" borderId="74" xfId="55" applyFont="1" applyFill="1" applyBorder="1" applyAlignment="1">
      <alignment horizontal="center" vertical="center" wrapText="1"/>
    </xf>
    <xf numFmtId="0" fontId="186" fillId="0" borderId="7" xfId="55" applyFont="1" applyFill="1" applyBorder="1" applyAlignment="1">
      <alignment horizontal="center" vertical="center" wrapText="1"/>
    </xf>
    <xf numFmtId="0" fontId="186" fillId="0" borderId="17" xfId="55" applyFont="1" applyFill="1" applyBorder="1" applyAlignment="1">
      <alignment horizontal="center" vertical="center" wrapText="1"/>
    </xf>
    <xf numFmtId="0" fontId="186" fillId="0" borderId="137" xfId="55" applyFont="1" applyFill="1" applyBorder="1" applyAlignment="1">
      <alignment horizontal="center" vertical="center" wrapText="1"/>
    </xf>
    <xf numFmtId="0" fontId="186" fillId="0" borderId="19" xfId="55" applyFont="1" applyFill="1" applyBorder="1" applyAlignment="1">
      <alignment horizontal="center" vertical="center" wrapText="1"/>
    </xf>
    <xf numFmtId="0" fontId="187" fillId="0" borderId="75" xfId="55" applyFont="1" applyFill="1" applyBorder="1" applyAlignment="1">
      <alignment horizontal="center" vertical="center" wrapText="1"/>
    </xf>
    <xf numFmtId="0" fontId="187" fillId="0" borderId="24" xfId="55" applyFont="1" applyFill="1" applyBorder="1" applyAlignment="1">
      <alignment horizontal="center" vertical="center" wrapText="1"/>
    </xf>
    <xf numFmtId="0" fontId="187" fillId="0" borderId="21" xfId="55" applyFont="1" applyFill="1" applyBorder="1" applyAlignment="1">
      <alignment horizontal="center" vertical="center" wrapText="1"/>
    </xf>
    <xf numFmtId="0" fontId="187" fillId="0" borderId="61" xfId="55" applyFont="1" applyBorder="1" applyAlignment="1">
      <alignment horizontal="center" vertical="center" wrapText="1"/>
    </xf>
    <xf numFmtId="0" fontId="187" fillId="0" borderId="39" xfId="55" applyFont="1" applyBorder="1" applyAlignment="1">
      <alignment horizontal="center" vertical="center" wrapText="1"/>
    </xf>
    <xf numFmtId="0" fontId="187" fillId="0" borderId="40" xfId="55" applyFont="1" applyBorder="1" applyAlignment="1">
      <alignment horizontal="center" vertical="center" wrapText="1"/>
    </xf>
    <xf numFmtId="0" fontId="187" fillId="0" borderId="2" xfId="55" applyFont="1" applyFill="1" applyBorder="1" applyAlignment="1">
      <alignment horizontal="center" vertical="center" wrapText="1"/>
    </xf>
    <xf numFmtId="0" fontId="187" fillId="0" borderId="3" xfId="55" applyFont="1" applyFill="1" applyBorder="1" applyAlignment="1">
      <alignment horizontal="center" vertical="center" wrapText="1"/>
    </xf>
  </cellXfs>
  <cellStyles count="57">
    <cellStyle name="=C:\WINNT35\SYSTEM32\COMMAND.COM" xfId="40"/>
    <cellStyle name="Comma" xfId="12" builtinId="3"/>
    <cellStyle name="Comma [0] 2" xfId="11"/>
    <cellStyle name="Comma [0] 4" xfId="16"/>
    <cellStyle name="Comma 10" xfId="4"/>
    <cellStyle name="Comma 10 3" xfId="35"/>
    <cellStyle name="Comma 102" xfId="9"/>
    <cellStyle name="Comma 104" xfId="26"/>
    <cellStyle name="Comma 104 3" xfId="29"/>
    <cellStyle name="Comma 15 2 2" xfId="47"/>
    <cellStyle name="Comma 2 2" xfId="15"/>
    <cellStyle name="greyed" xfId="43"/>
    <cellStyle name="Heading 2 2 2" xfId="39"/>
    <cellStyle name="HeadingTable" xfId="41"/>
    <cellStyle name="Hyperlink" xfId="2" builtinId="8"/>
    <cellStyle name="Hyperlink 2" xfId="34"/>
    <cellStyle name="Hyperlink 4" xfId="36"/>
    <cellStyle name="Hyperlink 4 2" xfId="38"/>
    <cellStyle name="inputExposure 2" xfId="6"/>
    <cellStyle name="Normal" xfId="0" builtinId="0"/>
    <cellStyle name="Normal 11 2 2" xfId="24"/>
    <cellStyle name="Normal 11 3" xfId="1"/>
    <cellStyle name="Normal 11 3 2" xfId="27"/>
    <cellStyle name="Normal 130" xfId="23"/>
    <cellStyle name="Normal 16" xfId="51"/>
    <cellStyle name="Normal 2" xfId="33"/>
    <cellStyle name="Normal 2 12" xfId="21"/>
    <cellStyle name="Normal 2 2" xfId="19"/>
    <cellStyle name="Normal 2 2 19" xfId="44"/>
    <cellStyle name="Normal 2 2 2" xfId="37"/>
    <cellStyle name="Normal 2 3" xfId="54"/>
    <cellStyle name="Normal 2 5" xfId="50"/>
    <cellStyle name="Normal 3" xfId="14"/>
    <cellStyle name="Normal 3 11" xfId="52"/>
    <cellStyle name="Normal 3 2" xfId="31"/>
    <cellStyle name="Normal 3 2 2" xfId="28"/>
    <cellStyle name="Normal 4" xfId="53"/>
    <cellStyle name="Normal 8" xfId="8"/>
    <cellStyle name="Normal_03 STA" xfId="20"/>
    <cellStyle name="Normal_03 STA 2" xfId="18"/>
    <cellStyle name="Normal_03 STA 3" xfId="22"/>
    <cellStyle name="Normal_20 OPR" xfId="56"/>
    <cellStyle name="Normal_20 OPR 2" xfId="55"/>
    <cellStyle name="Normal_Assets Final" xfId="45"/>
    <cellStyle name="Normal_Disketa per Bankat me ndryshimet" xfId="10"/>
    <cellStyle name="Normal_Inflows" xfId="46"/>
    <cellStyle name="Normal_MKR - Market risks" xfId="49"/>
    <cellStyle name="optionalExposure" xfId="42"/>
    <cellStyle name="Percent" xfId="30" builtinId="5"/>
    <cellStyle name="Percent 2" xfId="7"/>
    <cellStyle name="Percent 3" xfId="17"/>
    <cellStyle name="Percent 4 2" xfId="25"/>
    <cellStyle name="showExposure 2" xfId="5"/>
    <cellStyle name="Standard 3" xfId="13"/>
    <cellStyle name="Standard_20100129_1559 Jentsch_COREP ON 20100129 COREP preliminary proposal_CR SA" xfId="3"/>
    <cellStyle name="Standard_GL04_CR_December 2007" xfId="32"/>
    <cellStyle name="Standard_GL04_MKR_December 2007 2" xfId="48"/>
  </cellStyles>
  <dxfs count="13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rgb="FFFF0000"/>
      </font>
      <fill>
        <patternFill>
          <bgColor theme="0" tint="-0.24994659260841701"/>
        </patternFill>
      </fill>
    </dxf>
    <dxf>
      <font>
        <color theme="0" tint="-0.24994659260841701"/>
      </font>
    </dxf>
    <dxf>
      <font>
        <b/>
        <i val="0"/>
        <color rgb="FFFF0000"/>
      </font>
      <fill>
        <patternFill>
          <bgColor theme="0" tint="-0.24994659260841701"/>
        </patternFill>
      </fill>
    </dxf>
    <dxf>
      <font>
        <color theme="0" tint="-0.24994659260841701"/>
      </font>
    </dxf>
    <dxf>
      <font>
        <b/>
        <i val="0"/>
        <color rgb="FFFF0000"/>
      </font>
      <fill>
        <patternFill>
          <bgColor theme="0" tint="-0.24994659260841701"/>
        </patternFill>
      </fill>
    </dxf>
    <dxf>
      <font>
        <color theme="0" tint="-0.24994659260841701"/>
      </font>
    </dxf>
    <dxf>
      <font>
        <b/>
        <i val="0"/>
        <color rgb="FFFF0000"/>
      </font>
      <fill>
        <patternFill>
          <bgColor theme="0" tint="-0.24994659260841701"/>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strike/>
        <condense val="0"/>
        <extend val="0"/>
        <color indexed="57"/>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33" Type="http://schemas.openxmlformats.org/officeDocument/2006/relationships/externalLink" Target="externalLinks/externalLink22.xml"/><Relationship Id="rId138" Type="http://schemas.openxmlformats.org/officeDocument/2006/relationships/externalLink" Target="externalLinks/externalLink27.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2.xml"/><Relationship Id="rId128" Type="http://schemas.openxmlformats.org/officeDocument/2006/relationships/externalLink" Target="externalLinks/externalLink17.xml"/><Relationship Id="rId144" Type="http://schemas.openxmlformats.org/officeDocument/2006/relationships/externalLink" Target="externalLinks/externalLink33.xml"/><Relationship Id="rId149"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xml"/><Relationship Id="rId118" Type="http://schemas.openxmlformats.org/officeDocument/2006/relationships/externalLink" Target="externalLinks/externalLink7.xml"/><Relationship Id="rId134" Type="http://schemas.openxmlformats.org/officeDocument/2006/relationships/externalLink" Target="externalLinks/externalLink23.xml"/><Relationship Id="rId139" Type="http://schemas.openxmlformats.org/officeDocument/2006/relationships/externalLink" Target="externalLinks/externalLink28.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5.xml"/><Relationship Id="rId124" Type="http://schemas.openxmlformats.org/officeDocument/2006/relationships/externalLink" Target="externalLinks/externalLink13.xml"/><Relationship Id="rId129" Type="http://schemas.openxmlformats.org/officeDocument/2006/relationships/externalLink" Target="externalLinks/externalLink18.xml"/><Relationship Id="rId137"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21.xml"/><Relationship Id="rId140" Type="http://schemas.openxmlformats.org/officeDocument/2006/relationships/externalLink" Target="externalLinks/externalLink29.xml"/><Relationship Id="rId145"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3.xml"/><Relationship Id="rId119" Type="http://schemas.openxmlformats.org/officeDocument/2006/relationships/externalLink" Target="externalLinks/externalLink8.xml"/><Relationship Id="rId12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1.xml"/><Relationship Id="rId130" Type="http://schemas.openxmlformats.org/officeDocument/2006/relationships/externalLink" Target="externalLinks/externalLink19.xml"/><Relationship Id="rId135" Type="http://schemas.openxmlformats.org/officeDocument/2006/relationships/externalLink" Target="externalLinks/externalLink24.xml"/><Relationship Id="rId143" Type="http://schemas.openxmlformats.org/officeDocument/2006/relationships/externalLink" Target="externalLinks/externalLink32.xml"/><Relationship Id="rId148" Type="http://schemas.openxmlformats.org/officeDocument/2006/relationships/externalLink" Target="externalLinks/externalLink37.xml"/><Relationship Id="rId15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9.xml"/><Relationship Id="rId125" Type="http://schemas.openxmlformats.org/officeDocument/2006/relationships/externalLink" Target="externalLinks/externalLink14.xml"/><Relationship Id="rId141" Type="http://schemas.openxmlformats.org/officeDocument/2006/relationships/externalLink" Target="externalLinks/externalLink30.xml"/><Relationship Id="rId146"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131" Type="http://schemas.openxmlformats.org/officeDocument/2006/relationships/externalLink" Target="externalLinks/externalLink20.xml"/><Relationship Id="rId136" Type="http://schemas.openxmlformats.org/officeDocument/2006/relationships/externalLink" Target="externalLinks/externalLink25.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5.xml"/><Relationship Id="rId147" Type="http://schemas.openxmlformats.org/officeDocument/2006/relationships/externalLink" Target="externalLinks/externalLink3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0.xml"/><Relationship Id="rId142" Type="http://schemas.openxmlformats.org/officeDocument/2006/relationships/externalLink" Target="externalLinks/externalLink3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ond_Pricing\Documents%20and%20Settings\PUBLIC\&#932;&#945;%20&#941;&#947;&#947;&#961;&#945;&#966;&#940;%20&#956;&#959;&#965;\Personal\Tasos\Risk%20&amp;%20Finance\Finance\Monte_Carlo%20Simulation_Cholesky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kristo/AppData/Local/Microsoft/Windows/Temporary%20Internet%20Files/Content.Outlook/UQN21FUW/S_E_IN_MQ.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Users\ikruja\Documents\Time%20schedul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guxho/Downloads/S_E_IN_D.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masters\c\ALBANI~1\BoA\AlbanianRepor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Collateral%20execution%20input%20english%20(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offSite/AppData/Local/Microsoft/Windows/Temporary%20Internet%20Files/Content.Outlook/6P9FTE0N/Restructured%20Loans%20input_eng%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guxho/AppData/Local/Microsoft/Windows/INetCache/Content.Outlook/EU8F4A8A/Formularet%20per%20bankat%20(004).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mkristo/AppData/Local/Microsoft/Windows/Temporary%20Internet%20Files/Content.Outlook/UQN21FUW/S_A_IN_MQ.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Bond_Pricing\Documents%20and%20Settings\c16163\Desktop\UNIV_SWA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laalli/AppData/Local/Temp/notes5AFE9B/S_A_IN_W.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guxho/AppData/Local/Microsoft/Windows/Temporary%20Internet%20Files/Content.Outlook/0K3CZB3N/Rules%20M-Q%20form%20nace%20rev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Users\ikruja\AppData\Local\Microsoft\Windows\Temporary%20Internet%20Files\Content.Outlook\8YNQSDUS\Copy%20of%20Inputs%20Albanian%20Complete%2006022013%20(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guxho/Desktop/SRU_ENG/URS_ENG/14%20-%20S_E_IN_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nnapuce/Desktop/S_E_IN_MQ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master3\c\My%20Documents\orfeaBOAReport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fktona/AppData/Local/Temp/E-MK-6M.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fktona/AppData/Local/Temp/E-MK-VJETORE.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New%20folder/MREL%20TEMPLATES_ENG%20-%20Prill22%20-%20Consolidated.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guxho/Desktop/SRU_ENG/URS_ENG/17%20-%20LCR%20-%20anually%20-%20ENGL.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fktona/AppData/Local/Microsoft/Windows/INetCache/Content.Outlook/7QRLAHE5/Me%20ndryshime%20per%20DS%20E-MK-6M.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fktona/AppData/Local/Temp/A-MK-3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Expert%20Groups\Accounting%20and%20Auditing\Other%20folders\EGFI%20Workstream%20Reporting\Circulated%20papers\2009\CP06revAnnex1_workinprog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mance/Desktop/Mbikeqyrja%20e%20konsoliduar/Final/release%203.4/V3.4/V.3.4/Mbikqyrja/S_A_IN_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Data Typ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gorithms"/>
      <sheetName val="Variance_Covariance_Matrix"/>
      <sheetName val="Monte Carlo Simulation"/>
    </sheetNames>
    <sheetDataSet>
      <sheetData sheetId="0" refreshError="1"/>
      <sheetData sheetId="1"/>
      <sheetData sheetId="2">
        <row r="15">
          <cell r="H15">
            <v>-1.781485096086316E-2</v>
          </cell>
        </row>
        <row r="16">
          <cell r="H16">
            <v>-4.0603513428261939E-3</v>
          </cell>
        </row>
        <row r="17">
          <cell r="H17">
            <v>-1.7962968438914723E-2</v>
          </cell>
        </row>
        <row r="18">
          <cell r="H18">
            <v>-3.8760349103088357E-2</v>
          </cell>
        </row>
        <row r="19">
          <cell r="H19">
            <v>0.15695763766393198</v>
          </cell>
        </row>
        <row r="21">
          <cell r="H21">
            <v>1.6875939178017427E-2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Types"/>
      <sheetName val="F2.DM"/>
      <sheetName val="F7.DM"/>
      <sheetName val="F10.DM"/>
      <sheetName val="F11.DM"/>
      <sheetName val="F12.DM"/>
    </sheetNames>
    <sheetDataSet>
      <sheetData sheetId="0" refreshError="1"/>
      <sheetData sheetId="1">
        <row r="71">
          <cell r="C71" t="str">
            <v>Restructured</v>
          </cell>
        </row>
        <row r="119">
          <cell r="C119">
            <v>0</v>
          </cell>
        </row>
        <row r="120">
          <cell r="C120">
            <v>1</v>
          </cell>
        </row>
        <row r="121">
          <cell r="C121">
            <v>2</v>
          </cell>
        </row>
        <row r="122">
          <cell r="C122">
            <v>3</v>
          </cell>
        </row>
        <row r="123">
          <cell r="C123">
            <v>4</v>
          </cell>
        </row>
        <row r="124">
          <cell r="C124">
            <v>5</v>
          </cell>
        </row>
        <row r="125">
          <cell r="C125">
            <v>6</v>
          </cell>
        </row>
        <row r="126">
          <cell r="C126">
            <v>7</v>
          </cell>
        </row>
        <row r="127">
          <cell r="C127">
            <v>8</v>
          </cell>
        </row>
        <row r="128">
          <cell r="C128">
            <v>9</v>
          </cell>
        </row>
        <row r="129">
          <cell r="C129" t="str">
            <v>greater than 9</v>
          </cell>
        </row>
        <row r="132">
          <cell r="C132" t="str">
            <v>Plolonging of the maturity</v>
          </cell>
        </row>
        <row r="133">
          <cell r="C133" t="str">
            <v>Change in the interest rate</v>
          </cell>
        </row>
        <row r="134">
          <cell r="C134" t="str">
            <v>Change of the principal</v>
          </cell>
        </row>
        <row r="135">
          <cell r="C135" t="str">
            <v>Change in the payment frequency</v>
          </cell>
        </row>
        <row r="136">
          <cell r="C136" t="str">
            <v>Interest and arrears capitalization</v>
          </cell>
        </row>
        <row r="137">
          <cell r="C137" t="str">
            <v>Change in the credit product</v>
          </cell>
        </row>
        <row r="138">
          <cell r="C138" t="str">
            <v>Amnesty period for the principal and interest</v>
          </cell>
        </row>
        <row r="139">
          <cell r="C139" t="str">
            <v>Rifinancing the borrower</v>
          </cell>
        </row>
        <row r="140">
          <cell r="C140" t="str">
            <v>Taking an extention in collateral or changing the collateral</v>
          </cell>
        </row>
        <row r="141">
          <cell r="C141" t="str">
            <v>Credit transferring in another borrower</v>
          </cell>
        </row>
        <row r="142">
          <cell r="C142" t="str">
            <v>Other</v>
          </cell>
        </row>
        <row r="143">
          <cell r="C143" t="str">
            <v>-</v>
          </cell>
        </row>
        <row r="153">
          <cell r="C153" t="str">
            <v>Standard</v>
          </cell>
        </row>
        <row r="154">
          <cell r="C154" t="str">
            <v>Special mention</v>
          </cell>
        </row>
        <row r="155">
          <cell r="C155" t="str">
            <v>Substandard</v>
          </cell>
        </row>
        <row r="156">
          <cell r="C156" t="str">
            <v>Doubtful</v>
          </cell>
        </row>
        <row r="157">
          <cell r="C157" t="str">
            <v>Lost</v>
          </cell>
        </row>
        <row r="158">
          <cell r="C158" t="str">
            <v>Payed</v>
          </cell>
        </row>
        <row r="159">
          <cell r="C159" t="str">
            <v>Written off</v>
          </cell>
        </row>
      </sheetData>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Udhëzues"/>
    </sheetNames>
    <sheetDataSet>
      <sheetData sheetId="0">
        <row r="2">
          <cell r="B2">
            <v>0</v>
          </cell>
          <cell r="E2">
            <v>0</v>
          </cell>
        </row>
        <row r="3">
          <cell r="B3">
            <v>0</v>
          </cell>
          <cell r="E3">
            <v>0</v>
          </cell>
        </row>
        <row r="4">
          <cell r="B4">
            <v>0</v>
          </cell>
          <cell r="E4">
            <v>0</v>
          </cell>
        </row>
        <row r="5">
          <cell r="B5">
            <v>0</v>
          </cell>
          <cell r="E5">
            <v>0</v>
          </cell>
        </row>
        <row r="6">
          <cell r="B6">
            <v>0</v>
          </cell>
          <cell r="E6">
            <v>0</v>
          </cell>
        </row>
        <row r="7">
          <cell r="E7">
            <v>0</v>
          </cell>
        </row>
        <row r="8">
          <cell r="E8">
            <v>0</v>
          </cell>
        </row>
        <row r="9">
          <cell r="B9">
            <v>0</v>
          </cell>
          <cell r="E9">
            <v>0</v>
          </cell>
        </row>
        <row r="10">
          <cell r="B10">
            <v>0</v>
          </cell>
          <cell r="E10">
            <v>0</v>
          </cell>
        </row>
        <row r="11">
          <cell r="B11" t="str">
            <v>Date</v>
          </cell>
          <cell r="E11" t="str">
            <v>Speaker</v>
          </cell>
        </row>
        <row r="12">
          <cell r="E12" t="str">
            <v>Bill Thomas</v>
          </cell>
        </row>
        <row r="13">
          <cell r="E13" t="str">
            <v>Bill Thomas</v>
          </cell>
        </row>
        <row r="14">
          <cell r="B14" t="str">
            <v>February 27, 2013</v>
          </cell>
          <cell r="E14" t="str">
            <v>Bill Thomas</v>
          </cell>
        </row>
        <row r="15">
          <cell r="B15" t="str">
            <v>February 28, 2013</v>
          </cell>
          <cell r="E15" t="str">
            <v>Bill Thomas</v>
          </cell>
        </row>
        <row r="16">
          <cell r="B16" t="str">
            <v>March 1, 2013</v>
          </cell>
          <cell r="E16" t="str">
            <v>Bill Thomas</v>
          </cell>
        </row>
      </sheetData>
      <sheetData sheetId="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61"/>
      <sheetName val="F62"/>
    </sheetNames>
    <sheetDataSet>
      <sheetData sheetId="0"/>
      <sheetData sheetId="1">
        <row r="21">
          <cell r="C21" t="str">
            <v>Current accounts individs</v>
          </cell>
        </row>
        <row r="22">
          <cell r="C22" t="str">
            <v>Current account business</v>
          </cell>
        </row>
        <row r="23">
          <cell r="C23" t="str">
            <v>Sight deposits individs</v>
          </cell>
        </row>
        <row r="24">
          <cell r="C24" t="str">
            <v>Sight deposits business</v>
          </cell>
        </row>
        <row r="25">
          <cell r="C25" t="str">
            <v>Time deposits individs</v>
          </cell>
        </row>
        <row r="26">
          <cell r="C26" t="str">
            <v>Time deposits business</v>
          </cell>
        </row>
        <row r="27">
          <cell r="C27" t="str">
            <v>Deposit Certificates</v>
          </cell>
        </row>
        <row r="28">
          <cell r="C28" t="str">
            <v>Other customer accounts</v>
          </cell>
        </row>
        <row r="29">
          <cell r="C29" t="str">
            <v>Public administration</v>
          </cell>
        </row>
        <row r="64">
          <cell r="C64" t="str">
            <v>Resident</v>
          </cell>
        </row>
        <row r="65">
          <cell r="C65" t="str">
            <v>Non Resident</v>
          </cell>
        </row>
        <row r="72">
          <cell r="B72" t="str">
            <v>ALL</v>
          </cell>
        </row>
        <row r="73">
          <cell r="B73" t="str">
            <v>USD</v>
          </cell>
        </row>
        <row r="74">
          <cell r="B74" t="str">
            <v>AUD</v>
          </cell>
        </row>
        <row r="75">
          <cell r="B75" t="str">
            <v>CAD</v>
          </cell>
        </row>
        <row r="76">
          <cell r="B76" t="str">
            <v>EUR</v>
          </cell>
        </row>
        <row r="77">
          <cell r="B77" t="str">
            <v>CHF</v>
          </cell>
        </row>
        <row r="78">
          <cell r="B78" t="str">
            <v>JPY</v>
          </cell>
        </row>
        <row r="79">
          <cell r="B79" t="str">
            <v>DKK</v>
          </cell>
        </row>
        <row r="80">
          <cell r="B80" t="str">
            <v>NOK</v>
          </cell>
        </row>
        <row r="81">
          <cell r="B81" t="str">
            <v>SEK</v>
          </cell>
        </row>
        <row r="82">
          <cell r="B82" t="str">
            <v>GBP</v>
          </cell>
        </row>
        <row r="83">
          <cell r="B83" t="str">
            <v>TRY</v>
          </cell>
        </row>
        <row r="84">
          <cell r="B84" t="str">
            <v>BGN</v>
          </cell>
        </row>
        <row r="85">
          <cell r="B85" t="str">
            <v>CNY</v>
          </cell>
        </row>
        <row r="86">
          <cell r="B86" t="str">
            <v>HUF</v>
          </cell>
        </row>
        <row r="87">
          <cell r="B87" t="str">
            <v>RUB</v>
          </cell>
        </row>
        <row r="88">
          <cell r="B88" t="str">
            <v>HRK</v>
          </cell>
        </row>
        <row r="89">
          <cell r="B89" t="str">
            <v>CZK</v>
          </cell>
        </row>
        <row r="90">
          <cell r="B90" t="str">
            <v>MCD</v>
          </cell>
        </row>
      </sheetData>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22 ORG"/>
      <sheetName val="23 ORG"/>
      <sheetName val="24 ORG"/>
      <sheetName val="30 ORG"/>
      <sheetName val="35 ORG"/>
      <sheetName val="39 ORG"/>
      <sheetName val="40 ORG"/>
      <sheetName val="41 ORG"/>
      <sheetName val="42 ORG"/>
      <sheetName val="55 ORG"/>
      <sheetName val="Form430"/>
      <sheetName val="Weekly"/>
      <sheetName val="title"/>
      <sheetName val="AlbanianReports"/>
    </sheetNames>
    <sheetDataSet>
      <sheetData sheetId="0" refreshError="1">
        <row r="2">
          <cell r="A2" t="str">
            <v>TIRANA BRANCH</v>
          </cell>
        </row>
        <row r="9">
          <cell r="F9">
            <v>36188</v>
          </cell>
        </row>
        <row r="11">
          <cell r="F11" t="str">
            <v>Orfea Duchi</v>
          </cell>
        </row>
        <row r="13">
          <cell r="F13" t="str">
            <v>c:\AlbanianGL\INA_FE.mdb</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hëzues"/>
      <sheetName val="Formati i raportimit"/>
      <sheetName val="On form rules"/>
    </sheetNames>
    <sheetDataSet>
      <sheetData sheetId="0">
        <row r="9">
          <cell r="B9" t="str">
            <v>March 2012</v>
          </cell>
        </row>
        <row r="10">
          <cell r="B10" t="str">
            <v>June 2012</v>
          </cell>
        </row>
        <row r="11">
          <cell r="B11" t="str">
            <v>September 2012</v>
          </cell>
        </row>
        <row r="12">
          <cell r="B12" t="str">
            <v>December 2012</v>
          </cell>
        </row>
        <row r="19">
          <cell r="B19" t="str">
            <v>In Process</v>
          </cell>
        </row>
        <row r="20">
          <cell r="B20" t="str">
            <v>Dismissed</v>
          </cell>
        </row>
        <row r="21">
          <cell r="B21" t="str">
            <v>Suspensed</v>
          </cell>
        </row>
        <row r="22">
          <cell r="B22" t="str">
            <v>Appealed</v>
          </cell>
        </row>
        <row r="26">
          <cell r="B26" t="str">
            <v>Private</v>
          </cell>
        </row>
        <row r="27">
          <cell r="B27" t="str">
            <v>Public</v>
          </cell>
        </row>
      </sheetData>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hëzues"/>
      <sheetName val="Të dhënat"/>
    </sheetNames>
    <sheetDataSet>
      <sheetData sheetId="0">
        <row r="23">
          <cell r="A23" t="str">
            <v>Restructured</v>
          </cell>
        </row>
        <row r="34">
          <cell r="A34" t="str">
            <v>Public Administration</v>
          </cell>
        </row>
        <row r="35">
          <cell r="A35" t="str">
            <v>Education</v>
          </cell>
        </row>
        <row r="36">
          <cell r="A36" t="str">
            <v>Agriculture, hunting and other services</v>
          </cell>
        </row>
        <row r="37">
          <cell r="A37" t="str">
            <v>Hotels and restaurants</v>
          </cell>
        </row>
        <row r="38">
          <cell r="A38" t="str">
            <v>Mining and quarry industry</v>
          </cell>
        </row>
        <row r="39">
          <cell r="A39" t="str">
            <v>Proccessing industry</v>
          </cell>
        </row>
        <row r="40">
          <cell r="A40" t="str">
            <v>Financial activities</v>
          </cell>
        </row>
        <row r="41">
          <cell r="A41" t="str">
            <v>Construction</v>
          </cell>
        </row>
        <row r="42">
          <cell r="A42" t="str">
            <v>Real estates</v>
          </cell>
        </row>
        <row r="43">
          <cell r="A43" t="str">
            <v>Fishing ,cultivation of fish, water cultures etc.</v>
          </cell>
        </row>
        <row r="44">
          <cell r="A44" t="str">
            <v>Production and distrubution of electricity, gas and water</v>
          </cell>
        </row>
        <row r="45">
          <cell r="A45" t="str">
            <v>Health and social activities</v>
          </cell>
        </row>
        <row r="46">
          <cell r="A46" t="str">
            <v>Public, individual and social services</v>
          </cell>
        </row>
        <row r="47">
          <cell r="A47" t="str">
            <v>Others</v>
          </cell>
        </row>
        <row r="48">
          <cell r="A48" t="str">
            <v>Transport and telecomunication</v>
          </cell>
        </row>
        <row r="49">
          <cell r="A49" t="str">
            <v>Trading, reparing of cars and homes</v>
          </cell>
        </row>
        <row r="50">
          <cell r="A50" t="str">
            <v>Individuals (non business)</v>
          </cell>
        </row>
        <row r="59">
          <cell r="A59" t="str">
            <v>Overdraft</v>
          </cell>
        </row>
        <row r="60">
          <cell r="A60" t="str">
            <v>Installment loan</v>
          </cell>
        </row>
        <row r="61">
          <cell r="A61" t="str">
            <v>Bullet loan</v>
          </cell>
        </row>
        <row r="62">
          <cell r="A62" t="str">
            <v>Combination of the above products</v>
          </cell>
        </row>
        <row r="66">
          <cell r="A66" t="str">
            <v>Consumer loan</v>
          </cell>
        </row>
        <row r="67">
          <cell r="A67" t="str">
            <v>Mortgage</v>
          </cell>
        </row>
        <row r="68">
          <cell r="A68" t="str">
            <v>Business loan</v>
          </cell>
        </row>
        <row r="69">
          <cell r="A69" t="str">
            <v>Other</v>
          </cell>
        </row>
        <row r="72">
          <cell r="A72" t="str">
            <v>Bank</v>
          </cell>
        </row>
        <row r="73">
          <cell r="A73" t="str">
            <v>Client</v>
          </cell>
        </row>
        <row r="79">
          <cell r="A79" t="str">
            <v>Plolonging of the maturity</v>
          </cell>
        </row>
        <row r="80">
          <cell r="A80" t="str">
            <v>Change in the interest rate</v>
          </cell>
        </row>
        <row r="81">
          <cell r="A81" t="str">
            <v>Change of the principal</v>
          </cell>
        </row>
        <row r="82">
          <cell r="A82" t="str">
            <v>Change in the payment frequency</v>
          </cell>
        </row>
        <row r="83">
          <cell r="A83" t="str">
            <v>Interest and arrears capitalization</v>
          </cell>
        </row>
        <row r="84">
          <cell r="A84" t="str">
            <v>Change in the credit product</v>
          </cell>
        </row>
        <row r="85">
          <cell r="A85" t="str">
            <v>Amnesty period for the principal and interest</v>
          </cell>
        </row>
        <row r="86">
          <cell r="A86" t="str">
            <v>Rifinancing the borrower</v>
          </cell>
        </row>
        <row r="87">
          <cell r="A87" t="str">
            <v>Taking an extention in collateral or changing the collateral</v>
          </cell>
        </row>
        <row r="88">
          <cell r="A88" t="str">
            <v>Credit transferring in another borrower</v>
          </cell>
        </row>
        <row r="89">
          <cell r="A89" t="str">
            <v>Other</v>
          </cell>
        </row>
        <row r="93">
          <cell r="A93" t="str">
            <v>Standard</v>
          </cell>
        </row>
        <row r="94">
          <cell r="A94" t="str">
            <v>Special mention</v>
          </cell>
        </row>
        <row r="95">
          <cell r="A95" t="str">
            <v>Substandard</v>
          </cell>
        </row>
        <row r="96">
          <cell r="A96" t="str">
            <v>Doubtful</v>
          </cell>
        </row>
        <row r="97">
          <cell r="A97" t="str">
            <v>Lost</v>
          </cell>
        </row>
        <row r="100">
          <cell r="A100" t="str">
            <v>Standard</v>
          </cell>
        </row>
        <row r="101">
          <cell r="A101" t="str">
            <v>Special mention</v>
          </cell>
        </row>
        <row r="102">
          <cell r="A102" t="str">
            <v>Substandard</v>
          </cell>
        </row>
        <row r="103">
          <cell r="A103" t="str">
            <v>Doubtful</v>
          </cell>
        </row>
        <row r="104">
          <cell r="A104" t="str">
            <v>Lost</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Data Types"/>
      <sheetName val="Data typ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6.1"/>
      <sheetName val="F13.DM"/>
      <sheetName val="F13.DM anglisht"/>
      <sheetName val="Rules F13.DM"/>
      <sheetName val="F14.DM"/>
      <sheetName val="Referencat"/>
      <sheetName val="F14.DM anglisht"/>
      <sheetName val="Referencat anglisht"/>
      <sheetName val="Rules shqip&amp;anglisht F14.DM"/>
    </sheetNames>
    <sheetDataSet>
      <sheetData sheetId="0"/>
      <sheetData sheetId="1"/>
      <sheetData sheetId="2"/>
      <sheetData sheetId="3"/>
      <sheetData sheetId="4"/>
      <sheetData sheetId="5">
        <row r="57">
          <cell r="B57" t="str">
            <v>Humbje efektive</v>
          </cell>
        </row>
        <row r="58">
          <cell r="B58" t="str">
            <v>Vendosje provigjionesh</v>
          </cell>
        </row>
        <row r="59">
          <cell r="B59" t="str">
            <v>Humbje të mbetura pezull (pending losses)*</v>
          </cell>
        </row>
        <row r="60">
          <cell r="B60" t="str">
            <v>Humbje të pamaterializuara (near misses)*</v>
          </cell>
        </row>
        <row r="61">
          <cell r="B61" t="str">
            <v>Humbje në kohë (timing losses)*</v>
          </cell>
        </row>
        <row r="62">
          <cell r="B62" t="str">
            <v>Kompensim*</v>
          </cell>
        </row>
      </sheetData>
      <sheetData sheetId="6"/>
      <sheetData sheetId="7">
        <row r="47">
          <cell r="B47" t="str">
            <v>Effective Loss</v>
          </cell>
        </row>
        <row r="48">
          <cell r="B48" t="str">
            <v>Provisioning</v>
          </cell>
        </row>
        <row r="49">
          <cell r="B49" t="str">
            <v>Pending Losses</v>
          </cell>
        </row>
        <row r="50">
          <cell r="B50" t="str">
            <v>Near Misses</v>
          </cell>
        </row>
        <row r="51">
          <cell r="B51" t="str">
            <v>Timing Losses</v>
          </cell>
        </row>
        <row r="52">
          <cell r="B52" t="str">
            <v>Compensation</v>
          </cell>
        </row>
      </sheetData>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mbajtja"/>
      <sheetName val="Data Types"/>
      <sheetName val="F2.DM"/>
      <sheetName val="F7.DM"/>
      <sheetName val="F10.DM"/>
      <sheetName val="F11.DM"/>
      <sheetName val="F12.DM"/>
    </sheetNames>
    <sheetDataSet>
      <sheetData sheetId="0" refreshError="1"/>
      <sheetData sheetId="1">
        <row r="40">
          <cell r="C40" t="str">
            <v>Ristrukturuar</v>
          </cell>
        </row>
        <row r="92">
          <cell r="C92" t="str">
            <v>Zgjatja e afatit të maturimit</v>
          </cell>
        </row>
        <row r="93">
          <cell r="C93" t="str">
            <v>Ndryshimi i normës së interest</v>
          </cell>
        </row>
        <row r="94">
          <cell r="C94" t="str">
            <v>Ndryshimi pirincipalit</v>
          </cell>
        </row>
        <row r="95">
          <cell r="C95" t="str">
            <v>Ndryshimi i frekuencës së pagesës</v>
          </cell>
        </row>
        <row r="96">
          <cell r="C96" t="str">
            <v>Kapitalizimi i interesit dhe/ose kamatvonesave</v>
          </cell>
        </row>
        <row r="97">
          <cell r="C97" t="str">
            <v>Ndryshimi i produktit të kredisë</v>
          </cell>
        </row>
        <row r="98">
          <cell r="C98" t="str">
            <v>Periudhë falje principali dhe/ose interesi</v>
          </cell>
        </row>
        <row r="99">
          <cell r="C99" t="str">
            <v>Rifinancimi i kredimarrësit</v>
          </cell>
        </row>
        <row r="100">
          <cell r="C100" t="str">
            <v>Marrja e kolateralit shtesë ose ndryshimi i kolateralit ekzistues</v>
          </cell>
        </row>
        <row r="101">
          <cell r="C101" t="str">
            <v>Transferimi i kredisë tek një kredimarrës tjetër</v>
          </cell>
        </row>
        <row r="102">
          <cell r="C102" t="str">
            <v>Të tjera</v>
          </cell>
        </row>
        <row r="103">
          <cell r="C103" t="str">
            <v>-</v>
          </cell>
        </row>
      </sheetData>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FRA-IRG"/>
      <sheetName val="Swap Analysis"/>
      <sheetName val="Swap Port"/>
      <sheetName val="Asset Swap"/>
      <sheetName val="Bond Monitor"/>
      <sheetName val="Bond Option"/>
      <sheetName val="Swaptions"/>
      <sheetName val="CapColFlr"/>
      <sheetName val="Sprd Opts"/>
      <sheetName val="Vol Bond"/>
      <sheetName val="Annuity-Mgn"/>
      <sheetName val="Accrued"/>
      <sheetName val="Dates"/>
    </sheetNames>
    <sheetDataSet>
      <sheetData sheetId="0">
        <row r="2">
          <cell r="J2" t="str">
            <v>(c) 1988-2006</v>
          </cell>
        </row>
        <row r="3">
          <cell r="J3" t="str">
            <v>version 10.0.01</v>
          </cell>
        </row>
      </sheetData>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Data Types"/>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F8.1a"/>
      <sheetName val="Data type"/>
      <sheetName val="Codifications of transaction"/>
      <sheetName val="Codifications of transactions"/>
    </sheetNames>
    <sheetDataSet>
      <sheetData sheetId="0" refreshError="1"/>
      <sheetData sheetId="1" refreshError="1">
        <row r="35">
          <cell r="C35" t="str">
            <v>Tituj kapitali më pak se 10%</v>
          </cell>
        </row>
        <row r="36">
          <cell r="C36" t="str">
            <v>Obligacione dhe dëftesa</v>
          </cell>
        </row>
        <row r="37">
          <cell r="C37" t="str">
            <v>Bono thesari</v>
          </cell>
        </row>
        <row r="38">
          <cell r="C38" t="str">
            <v>Tituj te mbrojtura nga aktive (ABS)</v>
          </cell>
        </row>
        <row r="39">
          <cell r="C39" t="str">
            <v>Derivativë financiarë</v>
          </cell>
        </row>
        <row r="40">
          <cell r="C40" t="str">
            <v>REPO</v>
          </cell>
        </row>
        <row r="41">
          <cell r="C41" t="str">
            <v>Tituj në fonde investimesh</v>
          </cell>
        </row>
        <row r="42">
          <cell r="C42" t="str">
            <v>-</v>
          </cell>
        </row>
        <row r="75">
          <cell r="C75" t="str">
            <v>Qeveria qendrore</v>
          </cell>
        </row>
        <row r="76">
          <cell r="C76" t="str">
            <v>Qeveria lokale</v>
          </cell>
        </row>
        <row r="77">
          <cell r="C77" t="str">
            <v>Banka qendrore/ Autoriteti Monetar</v>
          </cell>
        </row>
        <row r="78">
          <cell r="C78" t="str">
            <v>Bankat</v>
          </cell>
        </row>
        <row r="79">
          <cell r="C79" t="str">
            <v>Shoqëritë e Kursim Kreditit</v>
          </cell>
        </row>
        <row r="80">
          <cell r="C80" t="str">
            <v>Fondet e Investimit</v>
          </cell>
        </row>
        <row r="81">
          <cell r="C81" t="str">
            <v>Ndërmjetës të tjerë financiarë, përveç shoqërive të sigurimit dhe fondeve të pensionit</v>
          </cell>
        </row>
        <row r="82">
          <cell r="C82" t="str">
            <v>Ndihmësit financiarë</v>
          </cell>
        </row>
        <row r="83">
          <cell r="C83" t="str">
            <v>Shoqëritë e sigurimit</v>
          </cell>
        </row>
        <row r="84">
          <cell r="C84" t="str">
            <v>Fondet e pensionit</v>
          </cell>
        </row>
        <row r="85">
          <cell r="C85" t="str">
            <v>Korporata jofinanciare publike</v>
          </cell>
        </row>
        <row r="86">
          <cell r="C86" t="str">
            <v>Korporata jofinanciare private</v>
          </cell>
        </row>
        <row r="87">
          <cell r="C87" t="str">
            <v>Organizata Ndërkombëtare</v>
          </cell>
        </row>
        <row r="88">
          <cell r="C88" t="str">
            <v>Individët</v>
          </cell>
        </row>
        <row r="89">
          <cell r="C89" t="str">
            <v>Institucionet jo me qëllim fitimi që u shërbejnë individëve</v>
          </cell>
        </row>
        <row r="90">
          <cell r="C90" t="str">
            <v>-</v>
          </cell>
        </row>
        <row r="96">
          <cell r="C96" t="str">
            <v>Të tregtueshme</v>
          </cell>
        </row>
        <row r="97">
          <cell r="C97" t="str">
            <v>Të vendosjes</v>
          </cell>
        </row>
        <row r="98">
          <cell r="C98" t="str">
            <v>Të investimit</v>
          </cell>
        </row>
        <row r="99">
          <cell r="C99" t="str">
            <v>-</v>
          </cell>
        </row>
        <row r="102">
          <cell r="C102" t="str">
            <v>Rezident</v>
          </cell>
        </row>
        <row r="103">
          <cell r="C103" t="str">
            <v>Jorezident</v>
          </cell>
        </row>
        <row r="132">
          <cell r="B132" t="str">
            <v>AFG</v>
          </cell>
        </row>
        <row r="133">
          <cell r="B133" t="str">
            <v>ALB</v>
          </cell>
        </row>
        <row r="134">
          <cell r="B134" t="str">
            <v>DZA</v>
          </cell>
        </row>
        <row r="135">
          <cell r="B135" t="str">
            <v>ASM</v>
          </cell>
        </row>
        <row r="136">
          <cell r="B136" t="str">
            <v>AND</v>
          </cell>
        </row>
        <row r="137">
          <cell r="B137" t="str">
            <v>AGO</v>
          </cell>
        </row>
        <row r="138">
          <cell r="B138" t="str">
            <v>AIA</v>
          </cell>
        </row>
        <row r="139">
          <cell r="B139" t="str">
            <v>ATA</v>
          </cell>
        </row>
        <row r="140">
          <cell r="B140" t="str">
            <v>ATG</v>
          </cell>
        </row>
        <row r="141">
          <cell r="B141" t="str">
            <v>ARG</v>
          </cell>
        </row>
        <row r="142">
          <cell r="B142" t="str">
            <v>ARM</v>
          </cell>
        </row>
        <row r="143">
          <cell r="B143" t="str">
            <v>ABW</v>
          </cell>
        </row>
        <row r="144">
          <cell r="B144" t="str">
            <v>AUS</v>
          </cell>
        </row>
        <row r="145">
          <cell r="B145" t="str">
            <v>AUT</v>
          </cell>
        </row>
        <row r="146">
          <cell r="B146" t="str">
            <v>AZE</v>
          </cell>
        </row>
        <row r="147">
          <cell r="B147" t="str">
            <v>BHS</v>
          </cell>
        </row>
        <row r="148">
          <cell r="B148" t="str">
            <v>BHR</v>
          </cell>
        </row>
        <row r="149">
          <cell r="B149" t="str">
            <v>BGD</v>
          </cell>
        </row>
        <row r="150">
          <cell r="B150" t="str">
            <v>BRB</v>
          </cell>
        </row>
        <row r="151">
          <cell r="B151" t="str">
            <v>BLR</v>
          </cell>
        </row>
        <row r="152">
          <cell r="B152" t="str">
            <v>BEL</v>
          </cell>
        </row>
        <row r="153">
          <cell r="B153" t="str">
            <v>BLZ</v>
          </cell>
        </row>
        <row r="154">
          <cell r="B154" t="str">
            <v>BEN</v>
          </cell>
        </row>
        <row r="155">
          <cell r="B155" t="str">
            <v>BMU</v>
          </cell>
        </row>
        <row r="156">
          <cell r="B156" t="str">
            <v>BTN</v>
          </cell>
        </row>
        <row r="157">
          <cell r="B157" t="str">
            <v>BOL</v>
          </cell>
        </row>
        <row r="158">
          <cell r="B158" t="str">
            <v>BIH</v>
          </cell>
        </row>
        <row r="159">
          <cell r="B159" t="str">
            <v>BWA</v>
          </cell>
        </row>
        <row r="160">
          <cell r="B160" t="str">
            <v>BRA</v>
          </cell>
        </row>
        <row r="161">
          <cell r="B161" t="str">
            <v>IOT</v>
          </cell>
        </row>
        <row r="162">
          <cell r="B162" t="str">
            <v>VGB</v>
          </cell>
        </row>
        <row r="163">
          <cell r="B163" t="str">
            <v>BRN</v>
          </cell>
        </row>
        <row r="164">
          <cell r="B164" t="str">
            <v>BGR</v>
          </cell>
        </row>
        <row r="165">
          <cell r="B165" t="str">
            <v>BFA</v>
          </cell>
        </row>
        <row r="166">
          <cell r="B166" t="str">
            <v>MMR</v>
          </cell>
        </row>
        <row r="167">
          <cell r="B167" t="str">
            <v>BDI</v>
          </cell>
        </row>
        <row r="168">
          <cell r="B168" t="str">
            <v>KHM</v>
          </cell>
        </row>
        <row r="169">
          <cell r="B169" t="str">
            <v>CMR</v>
          </cell>
        </row>
        <row r="170">
          <cell r="B170" t="str">
            <v>CAN</v>
          </cell>
        </row>
        <row r="171">
          <cell r="B171" t="str">
            <v>CPV</v>
          </cell>
        </row>
        <row r="172">
          <cell r="B172" t="str">
            <v>CYM</v>
          </cell>
        </row>
        <row r="173">
          <cell r="B173" t="str">
            <v>CAF</v>
          </cell>
        </row>
        <row r="174">
          <cell r="B174" t="str">
            <v>TCD</v>
          </cell>
        </row>
        <row r="175">
          <cell r="B175" t="str">
            <v>CHL</v>
          </cell>
        </row>
        <row r="176">
          <cell r="B176" t="str">
            <v>CHN</v>
          </cell>
        </row>
        <row r="177">
          <cell r="B177" t="str">
            <v>CXR</v>
          </cell>
        </row>
        <row r="178">
          <cell r="B178" t="str">
            <v>CCK</v>
          </cell>
        </row>
        <row r="179">
          <cell r="B179" t="str">
            <v>COL</v>
          </cell>
        </row>
        <row r="180">
          <cell r="B180" t="str">
            <v>COM</v>
          </cell>
        </row>
        <row r="181">
          <cell r="B181" t="str">
            <v>COG</v>
          </cell>
        </row>
        <row r="182">
          <cell r="B182" t="str">
            <v>COD</v>
          </cell>
        </row>
        <row r="183">
          <cell r="B183" t="str">
            <v>COK</v>
          </cell>
        </row>
        <row r="184">
          <cell r="B184" t="str">
            <v>CRC</v>
          </cell>
        </row>
        <row r="185">
          <cell r="B185" t="str">
            <v>HRV</v>
          </cell>
        </row>
        <row r="186">
          <cell r="B186" t="str">
            <v>CUB</v>
          </cell>
        </row>
        <row r="187">
          <cell r="B187" t="str">
            <v>CYP</v>
          </cell>
        </row>
        <row r="188">
          <cell r="B188" t="str">
            <v>CZE</v>
          </cell>
        </row>
        <row r="189">
          <cell r="B189" t="str">
            <v>DNK</v>
          </cell>
        </row>
        <row r="190">
          <cell r="B190" t="str">
            <v>DJI</v>
          </cell>
        </row>
        <row r="191">
          <cell r="B191" t="str">
            <v>DMA</v>
          </cell>
        </row>
        <row r="192">
          <cell r="B192" t="str">
            <v>DOM</v>
          </cell>
        </row>
        <row r="193">
          <cell r="B193" t="str">
            <v>TLS</v>
          </cell>
        </row>
        <row r="194">
          <cell r="B194" t="str">
            <v>ECU</v>
          </cell>
        </row>
        <row r="195">
          <cell r="B195" t="str">
            <v>EGY</v>
          </cell>
        </row>
        <row r="196">
          <cell r="B196" t="str">
            <v>SLV</v>
          </cell>
        </row>
        <row r="197">
          <cell r="B197" t="str">
            <v>GNQ</v>
          </cell>
        </row>
        <row r="198">
          <cell r="B198" t="str">
            <v>ERI</v>
          </cell>
        </row>
        <row r="199">
          <cell r="B199" t="str">
            <v>EST</v>
          </cell>
        </row>
        <row r="200">
          <cell r="B200" t="str">
            <v>ETH</v>
          </cell>
        </row>
        <row r="201">
          <cell r="B201" t="str">
            <v>FLK</v>
          </cell>
        </row>
        <row r="202">
          <cell r="B202" t="str">
            <v>FRO</v>
          </cell>
        </row>
        <row r="203">
          <cell r="B203" t="str">
            <v>FJI</v>
          </cell>
        </row>
        <row r="204">
          <cell r="B204" t="str">
            <v>FIN</v>
          </cell>
        </row>
        <row r="205">
          <cell r="B205" t="str">
            <v>FRA</v>
          </cell>
        </row>
        <row r="206">
          <cell r="B206" t="str">
            <v>PYF</v>
          </cell>
        </row>
        <row r="207">
          <cell r="B207" t="str">
            <v>GAB</v>
          </cell>
        </row>
        <row r="208">
          <cell r="B208" t="str">
            <v>GMB</v>
          </cell>
        </row>
        <row r="209">
          <cell r="B209" t="str">
            <v>GazaStrip</v>
          </cell>
        </row>
        <row r="210">
          <cell r="B210" t="str">
            <v>GEO</v>
          </cell>
        </row>
        <row r="211">
          <cell r="B211" t="str">
            <v>DEU</v>
          </cell>
        </row>
        <row r="212">
          <cell r="B212" t="str">
            <v>GHA</v>
          </cell>
        </row>
        <row r="213">
          <cell r="B213" t="str">
            <v>GIB</v>
          </cell>
        </row>
        <row r="214">
          <cell r="B214" t="str">
            <v>GRC</v>
          </cell>
        </row>
        <row r="215">
          <cell r="B215" t="str">
            <v>GRL</v>
          </cell>
        </row>
        <row r="216">
          <cell r="B216" t="str">
            <v>GRD</v>
          </cell>
        </row>
        <row r="217">
          <cell r="B217" t="str">
            <v>GUM</v>
          </cell>
        </row>
        <row r="218">
          <cell r="B218" t="str">
            <v>GTM</v>
          </cell>
        </row>
        <row r="219">
          <cell r="B219" t="str">
            <v>GIN</v>
          </cell>
        </row>
        <row r="220">
          <cell r="B220" t="str">
            <v>GNB</v>
          </cell>
        </row>
        <row r="221">
          <cell r="B221" t="str">
            <v>GUY</v>
          </cell>
        </row>
        <row r="222">
          <cell r="B222" t="str">
            <v>HTI</v>
          </cell>
        </row>
        <row r="223">
          <cell r="B223" t="str">
            <v>HND</v>
          </cell>
        </row>
        <row r="224">
          <cell r="B224" t="str">
            <v>HKG</v>
          </cell>
        </row>
        <row r="225">
          <cell r="B225" t="str">
            <v>HUN</v>
          </cell>
        </row>
        <row r="226">
          <cell r="B226" t="str">
            <v>IS</v>
          </cell>
        </row>
        <row r="227">
          <cell r="B227" t="str">
            <v>IND</v>
          </cell>
        </row>
        <row r="228">
          <cell r="B228" t="str">
            <v>IDN</v>
          </cell>
        </row>
        <row r="229">
          <cell r="B229" t="str">
            <v>IRN</v>
          </cell>
        </row>
        <row r="230">
          <cell r="B230" t="str">
            <v>IRQ</v>
          </cell>
        </row>
        <row r="231">
          <cell r="B231" t="str">
            <v>IRL</v>
          </cell>
        </row>
        <row r="232">
          <cell r="B232" t="str">
            <v>IMN</v>
          </cell>
        </row>
        <row r="233">
          <cell r="B233" t="str">
            <v>ISR</v>
          </cell>
        </row>
        <row r="234">
          <cell r="B234" t="str">
            <v>ITA</v>
          </cell>
        </row>
        <row r="235">
          <cell r="B235" t="str">
            <v>CIV</v>
          </cell>
        </row>
        <row r="236">
          <cell r="B236" t="str">
            <v>JAM</v>
          </cell>
        </row>
        <row r="237">
          <cell r="B237" t="str">
            <v>JPN</v>
          </cell>
        </row>
        <row r="238">
          <cell r="B238" t="str">
            <v>JEY</v>
          </cell>
        </row>
        <row r="239">
          <cell r="B239" t="str">
            <v>JOR</v>
          </cell>
        </row>
        <row r="240">
          <cell r="B240" t="str">
            <v>KAZ</v>
          </cell>
        </row>
        <row r="241">
          <cell r="B241" t="str">
            <v>KEN</v>
          </cell>
        </row>
        <row r="242">
          <cell r="B242" t="str">
            <v>KIR</v>
          </cell>
        </row>
        <row r="243">
          <cell r="B243" t="str">
            <v>Kosovo</v>
          </cell>
        </row>
        <row r="244">
          <cell r="B244" t="str">
            <v>KWT</v>
          </cell>
        </row>
        <row r="245">
          <cell r="B245" t="str">
            <v>KGZ</v>
          </cell>
        </row>
        <row r="246">
          <cell r="B246" t="str">
            <v>LAO</v>
          </cell>
        </row>
        <row r="247">
          <cell r="B247" t="str">
            <v>LVA</v>
          </cell>
        </row>
        <row r="248">
          <cell r="B248" t="str">
            <v>LBN</v>
          </cell>
        </row>
        <row r="249">
          <cell r="B249" t="str">
            <v>LSO</v>
          </cell>
        </row>
        <row r="250">
          <cell r="B250" t="str">
            <v>LBR</v>
          </cell>
        </row>
        <row r="251">
          <cell r="B251" t="str">
            <v>LBY</v>
          </cell>
        </row>
        <row r="252">
          <cell r="B252" t="str">
            <v>LIE</v>
          </cell>
        </row>
        <row r="253">
          <cell r="B253" t="str">
            <v>LTU</v>
          </cell>
        </row>
        <row r="254">
          <cell r="B254" t="str">
            <v>LUX</v>
          </cell>
        </row>
        <row r="255">
          <cell r="B255" t="str">
            <v>MAC</v>
          </cell>
        </row>
        <row r="256">
          <cell r="B256" t="str">
            <v>MKD</v>
          </cell>
        </row>
        <row r="257">
          <cell r="B257" t="str">
            <v>MDG</v>
          </cell>
        </row>
        <row r="258">
          <cell r="B258" t="str">
            <v>MWI</v>
          </cell>
        </row>
        <row r="259">
          <cell r="B259" t="str">
            <v>MYS</v>
          </cell>
        </row>
        <row r="260">
          <cell r="B260" t="str">
            <v>MDV</v>
          </cell>
        </row>
        <row r="261">
          <cell r="B261" t="str">
            <v>MLI</v>
          </cell>
        </row>
        <row r="262">
          <cell r="B262" t="str">
            <v>MLT</v>
          </cell>
        </row>
        <row r="263">
          <cell r="B263" t="str">
            <v>MHL</v>
          </cell>
        </row>
        <row r="264">
          <cell r="B264" t="str">
            <v>MRT</v>
          </cell>
        </row>
        <row r="265">
          <cell r="B265" t="str">
            <v>MUS</v>
          </cell>
        </row>
        <row r="266">
          <cell r="B266" t="str">
            <v>MYT</v>
          </cell>
        </row>
        <row r="267">
          <cell r="B267" t="str">
            <v>MEX</v>
          </cell>
        </row>
        <row r="268">
          <cell r="B268" t="str">
            <v>FSM</v>
          </cell>
        </row>
        <row r="269">
          <cell r="B269" t="str">
            <v>MDA</v>
          </cell>
        </row>
        <row r="270">
          <cell r="B270" t="str">
            <v>MCO</v>
          </cell>
        </row>
        <row r="271">
          <cell r="B271" t="str">
            <v>MNG</v>
          </cell>
        </row>
        <row r="272">
          <cell r="B272" t="str">
            <v>MNE</v>
          </cell>
        </row>
        <row r="273">
          <cell r="B273" t="str">
            <v>MSR</v>
          </cell>
        </row>
        <row r="274">
          <cell r="B274" t="str">
            <v>MAR</v>
          </cell>
        </row>
        <row r="275">
          <cell r="B275" t="str">
            <v>MOZ</v>
          </cell>
        </row>
        <row r="276">
          <cell r="B276" t="str">
            <v>NAM</v>
          </cell>
        </row>
        <row r="277">
          <cell r="B277" t="str">
            <v>NRU</v>
          </cell>
        </row>
        <row r="278">
          <cell r="B278" t="str">
            <v>NPL</v>
          </cell>
        </row>
        <row r="279">
          <cell r="B279" t="str">
            <v>NLD</v>
          </cell>
        </row>
        <row r="280">
          <cell r="B280" t="str">
            <v>ANT</v>
          </cell>
        </row>
        <row r="281">
          <cell r="B281" t="str">
            <v>NCL</v>
          </cell>
        </row>
        <row r="282">
          <cell r="B282" t="str">
            <v>NZL</v>
          </cell>
        </row>
        <row r="283">
          <cell r="B283" t="str">
            <v>NIC</v>
          </cell>
        </row>
        <row r="284">
          <cell r="B284" t="str">
            <v>NER</v>
          </cell>
        </row>
        <row r="285">
          <cell r="B285" t="str">
            <v>NGA</v>
          </cell>
        </row>
        <row r="286">
          <cell r="B286" t="str">
            <v>NIU</v>
          </cell>
        </row>
        <row r="287">
          <cell r="B287" t="str">
            <v>NFK</v>
          </cell>
        </row>
        <row r="288">
          <cell r="B288" t="str">
            <v>MNP</v>
          </cell>
        </row>
        <row r="289">
          <cell r="B289" t="str">
            <v>PRK</v>
          </cell>
        </row>
        <row r="290">
          <cell r="B290" t="str">
            <v>NOR</v>
          </cell>
        </row>
        <row r="291">
          <cell r="B291" t="str">
            <v>OMN</v>
          </cell>
        </row>
        <row r="292">
          <cell r="B292" t="str">
            <v>PAK</v>
          </cell>
        </row>
        <row r="293">
          <cell r="B293" t="str">
            <v>PLW</v>
          </cell>
        </row>
        <row r="294">
          <cell r="B294" t="str">
            <v>PAN</v>
          </cell>
        </row>
        <row r="295">
          <cell r="B295" t="str">
            <v>PNG</v>
          </cell>
        </row>
        <row r="296">
          <cell r="B296" t="str">
            <v>PRY</v>
          </cell>
        </row>
        <row r="297">
          <cell r="B297" t="str">
            <v>PER</v>
          </cell>
        </row>
        <row r="298">
          <cell r="B298" t="str">
            <v>PHL</v>
          </cell>
        </row>
        <row r="299">
          <cell r="B299" t="str">
            <v>PCN</v>
          </cell>
        </row>
        <row r="300">
          <cell r="B300" t="str">
            <v>POL</v>
          </cell>
        </row>
        <row r="301">
          <cell r="B301" t="str">
            <v>PRT</v>
          </cell>
        </row>
        <row r="302">
          <cell r="B302" t="str">
            <v>PRI</v>
          </cell>
        </row>
        <row r="303">
          <cell r="B303" t="str">
            <v>QAT</v>
          </cell>
        </row>
        <row r="304">
          <cell r="B304" t="str">
            <v>ROU</v>
          </cell>
        </row>
        <row r="305">
          <cell r="B305" t="str">
            <v>RUS</v>
          </cell>
        </row>
        <row r="306">
          <cell r="B306" t="str">
            <v>RWA</v>
          </cell>
        </row>
        <row r="307">
          <cell r="B307" t="str">
            <v>BLM</v>
          </cell>
        </row>
        <row r="308">
          <cell r="B308" t="str">
            <v>WSM</v>
          </cell>
        </row>
        <row r="309">
          <cell r="B309" t="str">
            <v>SMR</v>
          </cell>
        </row>
        <row r="310">
          <cell r="B310" t="str">
            <v>STP</v>
          </cell>
        </row>
        <row r="311">
          <cell r="B311" t="str">
            <v>SAU</v>
          </cell>
        </row>
        <row r="312">
          <cell r="B312" t="str">
            <v>SEN</v>
          </cell>
        </row>
        <row r="313">
          <cell r="B313" t="str">
            <v>SRB</v>
          </cell>
        </row>
        <row r="314">
          <cell r="B314" t="str">
            <v>SYC</v>
          </cell>
        </row>
        <row r="315">
          <cell r="B315" t="str">
            <v>SLE</v>
          </cell>
        </row>
        <row r="316">
          <cell r="B316" t="str">
            <v>SGP</v>
          </cell>
        </row>
        <row r="317">
          <cell r="B317" t="str">
            <v>SVK</v>
          </cell>
        </row>
        <row r="318">
          <cell r="B318" t="str">
            <v>SVN</v>
          </cell>
        </row>
        <row r="319">
          <cell r="B319" t="str">
            <v>SLB</v>
          </cell>
        </row>
        <row r="320">
          <cell r="B320" t="str">
            <v>SOM</v>
          </cell>
        </row>
        <row r="321">
          <cell r="B321" t="str">
            <v>ZAF</v>
          </cell>
        </row>
        <row r="322">
          <cell r="B322" t="str">
            <v>KOR</v>
          </cell>
        </row>
        <row r="323">
          <cell r="B323" t="str">
            <v>ESP</v>
          </cell>
        </row>
        <row r="324">
          <cell r="B324" t="str">
            <v>LKA</v>
          </cell>
        </row>
        <row r="325">
          <cell r="B325" t="str">
            <v>SHN</v>
          </cell>
        </row>
        <row r="326">
          <cell r="B326" t="str">
            <v>KNA</v>
          </cell>
        </row>
        <row r="327">
          <cell r="B327" t="str">
            <v>LCA</v>
          </cell>
        </row>
        <row r="328">
          <cell r="B328" t="str">
            <v>MAF</v>
          </cell>
        </row>
        <row r="329">
          <cell r="B329" t="str">
            <v>SPM</v>
          </cell>
        </row>
        <row r="330">
          <cell r="B330" t="str">
            <v>VCT</v>
          </cell>
        </row>
        <row r="331">
          <cell r="B331" t="str">
            <v>SDN</v>
          </cell>
        </row>
        <row r="332">
          <cell r="B332" t="str">
            <v>SUR</v>
          </cell>
        </row>
        <row r="333">
          <cell r="B333" t="str">
            <v>SJM</v>
          </cell>
        </row>
        <row r="334">
          <cell r="B334" t="str">
            <v>SWZ</v>
          </cell>
        </row>
        <row r="335">
          <cell r="B335" t="str">
            <v>SWE</v>
          </cell>
        </row>
        <row r="336">
          <cell r="B336" t="str">
            <v>CHE</v>
          </cell>
        </row>
        <row r="337">
          <cell r="B337" t="str">
            <v>SYR</v>
          </cell>
        </row>
        <row r="338">
          <cell r="B338" t="str">
            <v>TWN</v>
          </cell>
        </row>
        <row r="339">
          <cell r="B339" t="str">
            <v>TJK</v>
          </cell>
        </row>
        <row r="340">
          <cell r="B340" t="str">
            <v>TZA</v>
          </cell>
        </row>
        <row r="341">
          <cell r="B341" t="str">
            <v>THA</v>
          </cell>
        </row>
        <row r="342">
          <cell r="B342" t="str">
            <v>TGO</v>
          </cell>
        </row>
        <row r="343">
          <cell r="B343" t="str">
            <v>TKL</v>
          </cell>
        </row>
        <row r="344">
          <cell r="B344" t="str">
            <v>TON</v>
          </cell>
        </row>
        <row r="345">
          <cell r="B345" t="str">
            <v>TTO</v>
          </cell>
        </row>
        <row r="346">
          <cell r="B346" t="str">
            <v>TUN</v>
          </cell>
        </row>
        <row r="347">
          <cell r="B347" t="str">
            <v>TUR</v>
          </cell>
        </row>
        <row r="348">
          <cell r="B348" t="str">
            <v>TKM</v>
          </cell>
        </row>
        <row r="349">
          <cell r="B349" t="str">
            <v>TCA</v>
          </cell>
        </row>
        <row r="350">
          <cell r="B350" t="str">
            <v>TUV</v>
          </cell>
        </row>
        <row r="351">
          <cell r="B351" t="str">
            <v>ARE</v>
          </cell>
        </row>
        <row r="352">
          <cell r="B352" t="str">
            <v>UGA</v>
          </cell>
        </row>
        <row r="353">
          <cell r="B353" t="str">
            <v>GBR</v>
          </cell>
        </row>
        <row r="354">
          <cell r="B354" t="str">
            <v>UKR</v>
          </cell>
        </row>
        <row r="355">
          <cell r="B355" t="str">
            <v>URY</v>
          </cell>
        </row>
        <row r="356">
          <cell r="B356" t="str">
            <v>USA</v>
          </cell>
        </row>
        <row r="357">
          <cell r="B357" t="str">
            <v>UZB</v>
          </cell>
        </row>
        <row r="358">
          <cell r="B358" t="str">
            <v>VUT</v>
          </cell>
        </row>
        <row r="359">
          <cell r="B359" t="str">
            <v>VAT</v>
          </cell>
        </row>
        <row r="360">
          <cell r="B360" t="str">
            <v>VEN</v>
          </cell>
        </row>
        <row r="361">
          <cell r="B361" t="str">
            <v>VNM</v>
          </cell>
        </row>
        <row r="362">
          <cell r="B362" t="str">
            <v>VIR</v>
          </cell>
        </row>
        <row r="363">
          <cell r="B363" t="str">
            <v>WLF</v>
          </cell>
        </row>
        <row r="364">
          <cell r="B364" t="str">
            <v>WestBank</v>
          </cell>
        </row>
        <row r="365">
          <cell r="B365" t="str">
            <v>ESH</v>
          </cell>
        </row>
        <row r="366">
          <cell r="B366" t="str">
            <v>YEM</v>
          </cell>
        </row>
        <row r="367">
          <cell r="B367" t="str">
            <v>ZMB</v>
          </cell>
        </row>
        <row r="368">
          <cell r="B368" t="str">
            <v>ZWE</v>
          </cell>
        </row>
      </sheetData>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On-form rules"/>
      <sheetName val="Summary MR"/>
      <sheetName val="Summary QR"/>
      <sheetName val="Cross-form rules M"/>
      <sheetName val="Cross-form rules TM"/>
      <sheetName val="F34"/>
      <sheetName val="F34.1"/>
      <sheetName val="F34.2"/>
      <sheetName val="F3"/>
      <sheetName val="F20_21Pkon"/>
      <sheetName val="F20_21Pkon_Valutor"/>
      <sheetName val="F33A"/>
      <sheetName val="F33B"/>
      <sheetName val="F33B1"/>
      <sheetName val="F33B3"/>
      <sheetName val="F35"/>
      <sheetName val="F35.2"/>
      <sheetName val="F36.1"/>
      <sheetName val="F36.2"/>
      <sheetName val="F8.1"/>
      <sheetName val="F8.2"/>
      <sheetName val="F8.3"/>
      <sheetName val="F8.4"/>
      <sheetName val="F31.1"/>
      <sheetName val="F35.1"/>
      <sheetName val="Data types"/>
      <sheetName val="F1"/>
      <sheetName val="F2"/>
      <sheetName val="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forms"/>
      <sheetName val="F37"/>
      <sheetName val="F37.1"/>
      <sheetName val="F37.2"/>
      <sheetName val="F37.3"/>
      <sheetName val="F37.7"/>
      <sheetName val="F37.5"/>
      <sheetName val="F37.6"/>
      <sheetName val="F37.4"/>
      <sheetName val="F61"/>
      <sheetName val="F61.2"/>
      <sheetName val="F61.1"/>
      <sheetName val="F62"/>
      <sheetName val="F100"/>
      <sheetName val="F100.1"/>
      <sheetName val="F60"/>
      <sheetName val="F60.1"/>
      <sheetName val="F65"/>
      <sheetName val="F8.1"/>
      <sheetName val="F8.2"/>
      <sheetName val="Data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Llogari rrjedhëse në bankat, institucionet e kreditit dhe institucione të tjera financiare jorezidente(llog 132)</v>
          </cell>
        </row>
        <row r="10">
          <cell r="C10" t="str">
            <v>Depozita pa afat në bankat, institucionet e kreditit dhe institucione të tjera financiare jorezidente (llog 1421 bashke me interesat e perllogaritur)</v>
          </cell>
        </row>
        <row r="11">
          <cell r="C11" t="str">
            <v>Depozita me afat në bankat, institucionet e kreditit dhe institucione të tjera financiare jorezidente (llog 1422 bashke me interesat e perllogaritur)</v>
          </cell>
        </row>
        <row r="12">
          <cell r="C12" t="str">
            <v xml:space="preserve"> Llogari rrjedhëse të parregullta me bankat, inst. e kreditit dhe inst. të tjera financiare jorezidente (llog 1372)</v>
          </cell>
        </row>
        <row r="13">
          <cell r="C13" t="str">
            <v>Hua dhënë bankave, institucioneve të kreditit dhe institucioneve të tjera financiare jorezidente (llog 152)</v>
          </cell>
        </row>
        <row r="14">
          <cell r="C14" t="str">
            <v>Hua të pakthyera në afat ndaj bankave, institucioneve të kreditit dhe institucioneve të tjera financiare jorezidente (llog 1572)</v>
          </cell>
        </row>
        <row r="15">
          <cell r="C15" t="str">
            <v>Hua pa afat marrë nga bankat, institucionet e kreditit dhe institucionet e tjera financiare jorezidente(llog 1721 bashke me int.perllog.)</v>
          </cell>
        </row>
        <row r="16">
          <cell r="C16" t="str">
            <v>Hua me afat marrë nga bankat, institucionet e kreditit dhe institucionet e tjera financiare jorezidente(llog 1722 bashke me int.perllog)</v>
          </cell>
        </row>
        <row r="17">
          <cell r="C17" t="str">
            <v>Depozita pa afat nga bankat, institucionet e kreditit dhe institucione të tjera financiare jorezidente(1621 bashke me int.perllog)</v>
          </cell>
        </row>
        <row r="18">
          <cell r="C18" t="str">
            <v>Depozita me afat nga bankat, institucionet e kreditit dhe institucione të tjera financiare jorezidente (llog 1622 bashke me int.perllog)</v>
          </cell>
        </row>
        <row r="19">
          <cell r="C19" t="str">
            <v>Hua financiare marrë nga bankat, institucionet e kreditit dhe istitucionet e tjera financiare (llog 1723 bashke me int.perllog)</v>
          </cell>
        </row>
        <row r="20">
          <cell r="C20" t="str">
            <v xml:space="preserve">Llogari rrjedhëse individ </v>
          </cell>
        </row>
        <row r="21">
          <cell r="C21" t="str">
            <v xml:space="preserve">Llogari rrjedhëse biznese </v>
          </cell>
        </row>
        <row r="22">
          <cell r="C22" t="str">
            <v xml:space="preserve">Depozita pa afat individ </v>
          </cell>
        </row>
        <row r="23">
          <cell r="C23" t="str">
            <v xml:space="preserve">Depozita pa afat biznese </v>
          </cell>
        </row>
        <row r="24">
          <cell r="C24" t="str">
            <v xml:space="preserve">Depozita me afat individ </v>
          </cell>
        </row>
        <row r="25">
          <cell r="C25" t="str">
            <v>Depozita me afat biznese</v>
          </cell>
        </row>
        <row r="26">
          <cell r="C26" t="str">
            <v>Çertifikatat e depozitave</v>
          </cell>
        </row>
        <row r="27">
          <cell r="C27" t="str">
            <v>Llogari të tjera të klientëve</v>
          </cell>
        </row>
        <row r="28">
          <cell r="C28" t="str">
            <v>Administrata publike</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Contents"/>
      <sheetName val="RULES ON-FORM"/>
      <sheetName val="RULES CROSS-FORMS"/>
      <sheetName val="F6.DM"/>
      <sheetName val="F9.DM"/>
      <sheetName val="F5.DM"/>
      <sheetName val="F3.DM"/>
      <sheetName val="F100.1"/>
      <sheetName val="F61.2"/>
      <sheetName val="F60.1"/>
      <sheetName val="F37.4"/>
      <sheetName val="F37.5"/>
      <sheetName val="F37.6"/>
      <sheetName val="F37.7"/>
      <sheetName val="F37.9"/>
      <sheetName val="F37"/>
      <sheetName val="F37.1"/>
      <sheetName val="F37.2"/>
      <sheetName val="F37.3"/>
      <sheetName val="F37.8"/>
    </sheetNames>
    <sheetDataSet>
      <sheetData sheetId="0"/>
      <sheetData sheetId="1">
        <row r="9">
          <cell r="C9" t="str">
            <v>Current account in banks, credit institutions and other nonresident financial institutions (acc 132)</v>
          </cell>
        </row>
        <row r="10">
          <cell r="C10" t="str">
            <v xml:space="preserve">Sight deposits in banks, credit institutions and other nonresident financial institutions (acc 1421) </v>
          </cell>
        </row>
        <row r="11">
          <cell r="C11" t="str">
            <v xml:space="preserve">Time deposits in banks, credit institutions and other nonresident financial institutions (acc 1422) </v>
          </cell>
        </row>
        <row r="12">
          <cell r="C12" t="str">
            <v xml:space="preserve">Non regular current acounts in banks, credit institutions and other nonresident financial institutions (acc 1372) </v>
          </cell>
        </row>
        <row r="13">
          <cell r="C13" t="str">
            <v>Loans given to banks, credit institutions and other nonresident financial institutions (acc 152)</v>
          </cell>
        </row>
        <row r="14">
          <cell r="C14" t="str">
            <v>Overdue loans to banks, credit institutions and other nonresident financial institutions (acc 1572)</v>
          </cell>
        </row>
        <row r="15">
          <cell r="C15" t="str">
            <v>Sight loans taken from banks, credit institutions and other nonresident financial institutions (acc 1721)</v>
          </cell>
        </row>
        <row r="16">
          <cell r="C16" t="str">
            <v>Time loans taken from banks, credit institutions and other nonresident financial institutions (acc 1722)</v>
          </cell>
        </row>
        <row r="17">
          <cell r="C17" t="str">
            <v>Sight deposits from banks, credit institutions and other nonresident financial institutions (acc 1621)</v>
          </cell>
        </row>
        <row r="18">
          <cell r="C18" t="str">
            <v>Time deposits from banks, credit institutions and other nonresident financial institutions (acc 1622)</v>
          </cell>
        </row>
        <row r="19">
          <cell r="C19" t="str">
            <v>Financial loan taken from banks, credit institutions and other nonresident financial institutions (acc 1723)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Types"/>
      <sheetName val="F1.DM"/>
      <sheetName val="F2.DM"/>
      <sheetName val="F3.DM"/>
      <sheetName val="F4.DM"/>
      <sheetName val="F5.DM"/>
      <sheetName val="F6.DM"/>
      <sheetName val="F7.DM"/>
      <sheetName val="F8.DM"/>
      <sheetName val="F9.DM"/>
      <sheetName val="F10.DM"/>
      <sheetName val="F11.DM"/>
      <sheetName val="F12.DM"/>
    </sheetNames>
    <sheetDataSet>
      <sheetData sheetId="0"/>
      <sheetData sheetId="1">
        <row r="146">
          <cell r="C146" t="str">
            <v>Standard</v>
          </cell>
        </row>
        <row r="147">
          <cell r="C147" t="str">
            <v>Special mention</v>
          </cell>
        </row>
        <row r="148">
          <cell r="C148" t="str">
            <v>Substandard</v>
          </cell>
        </row>
        <row r="149">
          <cell r="C149" t="str">
            <v>Doubtful</v>
          </cell>
        </row>
        <row r="150">
          <cell r="C150" t="str">
            <v>Lost</v>
          </cell>
        </row>
        <row r="151">
          <cell r="C151" t="str">
            <v>Paid</v>
          </cell>
        </row>
        <row r="152">
          <cell r="C152" t="str">
            <v>Write - off</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30 ORG"/>
      <sheetName val="Form001"/>
      <sheetName val="Form002"/>
      <sheetName val="Form003"/>
      <sheetName val="Form004"/>
      <sheetName val="Form005"/>
      <sheetName val="Form006"/>
      <sheetName val="BalanceSheet"/>
      <sheetName val="IncomeStatement"/>
      <sheetName val="Form200"/>
      <sheetName val="Form210"/>
      <sheetName val="Form220"/>
      <sheetName val="Form230"/>
      <sheetName val="Form240"/>
      <sheetName val="Form250"/>
      <sheetName val="Form300"/>
      <sheetName val="Form301"/>
      <sheetName val="Form310"/>
      <sheetName val="Form320"/>
      <sheetName val="Form321"/>
      <sheetName val="Form330"/>
      <sheetName val="Form340"/>
      <sheetName val="Form341"/>
      <sheetName val="Form350"/>
      <sheetName val="Form360"/>
      <sheetName val="Form361"/>
      <sheetName val="Form400"/>
      <sheetName val="Form410"/>
      <sheetName val="Form430"/>
      <sheetName val="Form440"/>
      <sheetName val="Form450"/>
      <sheetName val="Form460"/>
      <sheetName val="Form470"/>
    </sheetNames>
    <sheetDataSet>
      <sheetData sheetId="0"/>
      <sheetData sheetId="1"/>
      <sheetData sheetId="2"/>
      <sheetData sheetId="3"/>
      <sheetData sheetId="4"/>
      <sheetData sheetId="5"/>
      <sheetData sheetId="6"/>
      <sheetData sheetId="7"/>
      <sheetData sheetId="8" refreshError="1">
        <row r="5">
          <cell r="K5">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RULES CROSS-FORMS"/>
      <sheetName val="CONTENT"/>
      <sheetName val="Kons_Shlyerje"/>
      <sheetName val="Kons_MKR_SA_TDI_(17)"/>
      <sheetName val="Kons_MKR_SA_TDI_(18)"/>
      <sheetName val="Kons_MKR_SA_TDI_(19)"/>
      <sheetName val="Kons_MKR_SA_TDI_(20)"/>
      <sheetName val="Kons_MKR_SA_TDI_(total)"/>
      <sheetName val="Kons_MKR_SA_EQU"/>
      <sheetName val="Kons_MKR_SA_FX"/>
      <sheetName val="Kons_MKR_SA_COM"/>
    </sheetNames>
    <sheetDataSet>
      <sheetData sheetId="0" refreshError="1"/>
      <sheetData sheetId="1" refreshError="1"/>
      <sheetData sheetId="2" refreshError="1"/>
      <sheetData sheetId="3" refreshError="1"/>
      <sheetData sheetId="4" refreshError="1">
        <row r="9">
          <cell r="F9">
            <v>0</v>
          </cell>
        </row>
        <row r="15">
          <cell r="F15">
            <v>0</v>
          </cell>
        </row>
      </sheetData>
      <sheetData sheetId="5" refreshError="1"/>
      <sheetData sheetId="6" refreshError="1"/>
      <sheetData sheetId="7" refreshError="1"/>
      <sheetData sheetId="8" refreshError="1"/>
      <sheetData sheetId="9" refreshError="1">
        <row r="11">
          <cell r="J11">
            <v>0</v>
          </cell>
        </row>
      </sheetData>
      <sheetData sheetId="10" refreshError="1">
        <row r="11">
          <cell r="J11">
            <v>0</v>
          </cell>
        </row>
      </sheetData>
      <sheetData sheetId="11" refreshError="1">
        <row r="12">
          <cell r="O12">
            <v>0</v>
          </cell>
        </row>
      </sheetData>
      <sheetData sheetId="12" refreshError="1">
        <row r="12">
          <cell r="J12">
            <v>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RULES ON FORM"/>
      <sheetName val="Kons_OPR"/>
    </sheetNames>
    <sheetDataSet>
      <sheetData sheetId="0" refreshError="1"/>
      <sheetData sheetId="1" refreshError="1"/>
      <sheetData sheetId="2" refreshError="1"/>
      <sheetData sheetId="3" refreshError="1">
        <row r="11">
          <cell r="J11">
            <v>0</v>
          </cell>
        </row>
        <row r="12">
          <cell r="J12">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Page"/>
      <sheetName val="Content"/>
      <sheetName val="Rules On-form"/>
      <sheetName val="Rules Cross-forms"/>
      <sheetName val="Data types"/>
      <sheetName val="F0"/>
      <sheetName val="F1"/>
      <sheetName val="F2"/>
      <sheetName val="F3"/>
      <sheetName val="F4"/>
      <sheetName val="F5"/>
      <sheetName val="F6"/>
    </sheetNames>
    <sheetDataSet>
      <sheetData sheetId="0"/>
      <sheetData sheetId="1"/>
      <sheetData sheetId="2"/>
      <sheetData sheetId="3"/>
      <sheetData sheetId="4"/>
      <sheetData sheetId="5">
        <row r="9">
          <cell r="B9" t="str">
            <v>Yes</v>
          </cell>
        </row>
      </sheetData>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
      <sheetName val="Contents"/>
      <sheetName val=" Cross Rules  Form"/>
      <sheetName val="Data type"/>
      <sheetName val="F6 LCR TOTAL"/>
      <sheetName val="F6 LCR - ALL"/>
      <sheetName val="F6 LCR - EUR"/>
      <sheetName val="F6 LCR - USD"/>
    </sheetNames>
    <sheetDataSet>
      <sheetData sheetId="0"/>
      <sheetData sheetId="1"/>
      <sheetData sheetId="2"/>
      <sheetData sheetId="3"/>
      <sheetData sheetId="4"/>
      <sheetData sheetId="5"/>
      <sheetData sheetId="6"/>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RULES CROSS-FORMS"/>
      <sheetName val="CONTENT"/>
      <sheetName val="Kons_Shlyerje"/>
      <sheetName val="Kons_MKR_SA_TDI_(17)"/>
      <sheetName val="Kons_MKR_SA_TDI_(18)"/>
      <sheetName val="Kons_MKR_SA_TDI_(19)"/>
      <sheetName val="Kons_MKR_SA_TDI_(20)"/>
      <sheetName val="Kons_MKR_SA_TDI_(total)"/>
      <sheetName val="Kons_MKR_SA_EQU"/>
      <sheetName val="Kons_MKR_SA_FX"/>
      <sheetName val="Kons_MKR_SA_COM"/>
      <sheetName val="MKR_SA_SEC"/>
      <sheetName val="MKR_SA_CT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Types"/>
      <sheetName val="CONTENT"/>
      <sheetName val="RULES CROSS FORMS"/>
      <sheetName val="Kons20_21"/>
      <sheetName val="Kons22"/>
      <sheetName val="Kons22_1"/>
      <sheetName val="Kons23"/>
      <sheetName val="Kons30"/>
      <sheetName val="Kons30.1"/>
      <sheetName val="Kons31"/>
      <sheetName val="Kons_RMK"/>
      <sheetName val="Kons_TreguesKapitali"/>
      <sheetName val="Kons_CR_SA_(1)"/>
      <sheetName val="Kons_CR_SA_(2)"/>
      <sheetName val="Kons_CR_SA_(3)"/>
      <sheetName val="Kons_CR_SA_(4)"/>
      <sheetName val="Kons_CR_SA_(5)"/>
      <sheetName val="Kons_CR_SA_(6)"/>
      <sheetName val="Kons_CR_SA_(7)"/>
      <sheetName val="Kons_CR_SA_(8)"/>
      <sheetName val="Kons_CR_SA_(9)"/>
      <sheetName val="Kons_CR_SA_(10)"/>
      <sheetName val="Kons_CR_SA_(11)"/>
      <sheetName val="Kons_CR_SA_(12)"/>
      <sheetName val="Kons_CR_SA_(13)"/>
      <sheetName val="Kons_CR_SA_(14)"/>
      <sheetName val="Kons_CR_SA_(15)"/>
      <sheetName val="Kons_CR_SEC_SA"/>
      <sheetName val="Kons_IndGrup1"/>
      <sheetName val="Kons_IndGrup2"/>
      <sheetName val="Kons_IndGrup3"/>
      <sheetName val="Kons_EksMadh"/>
      <sheetName val="Kons_PMV"/>
      <sheetName val="Kons_InvestTregtar"/>
      <sheetName val="TRB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0">
          <cell r="D10">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ermbajtja"/>
      <sheetName val="Data Types"/>
      <sheetName val="RULES ON-FORM"/>
      <sheetName val="RULES CROSS-FORMS"/>
      <sheetName val="F2.DM"/>
      <sheetName val="F7.DM"/>
      <sheetName val="F10.DM"/>
      <sheetName val="F11.DM"/>
      <sheetName val="F12.DM"/>
      <sheetName val="F18"/>
      <sheetName val="F18.a"/>
      <sheetName val="F18.1"/>
      <sheetName val="F18.1a"/>
      <sheetName val="F18.2"/>
      <sheetName val="F18.2a"/>
      <sheetName val="F18.3"/>
      <sheetName val="F18.3a"/>
      <sheetName val="F18.4"/>
      <sheetName val="F18.4a"/>
      <sheetName val="MKR_SA_TDI"/>
      <sheetName val="MKR_SA_EQU"/>
      <sheetName val="F49"/>
    </sheetNames>
    <sheetDataSet>
      <sheetData sheetId="0"/>
      <sheetData sheetId="1"/>
      <sheetData sheetId="2">
        <row r="44">
          <cell r="C44" t="str">
            <v>Sektori shtetëror</v>
          </cell>
        </row>
        <row r="45">
          <cell r="C45" t="str">
            <v>Biznesi i vogël</v>
          </cell>
        </row>
        <row r="46">
          <cell r="C46" t="str">
            <v>Biznesi i mesëm</v>
          </cell>
        </row>
        <row r="47">
          <cell r="C47" t="str">
            <v>Biznesi i madh</v>
          </cell>
        </row>
        <row r="48">
          <cell r="C48" t="str">
            <v>Individë</v>
          </cell>
        </row>
        <row r="50">
          <cell r="C50" t="str">
            <v>Administrimi publik</v>
          </cell>
        </row>
        <row r="51">
          <cell r="C51" t="str">
            <v>Arsimi</v>
          </cell>
        </row>
        <row r="52">
          <cell r="C52" t="str">
            <v>Bujqësia, Gjuetia dhe Silvikultura</v>
          </cell>
        </row>
        <row r="53">
          <cell r="C53" t="str">
            <v>Hotelet dhe restorantet</v>
          </cell>
        </row>
        <row r="54">
          <cell r="C54" t="str">
            <v>Industria nxjerrëse</v>
          </cell>
        </row>
        <row r="55">
          <cell r="C55" t="str">
            <v>Industria përpunuese</v>
          </cell>
        </row>
        <row r="56">
          <cell r="C56" t="str">
            <v>Ndërmjetësim monetar dhe financiar</v>
          </cell>
        </row>
        <row r="57">
          <cell r="C57" t="str">
            <v>Ndërtimi</v>
          </cell>
        </row>
        <row r="58">
          <cell r="C58" t="str">
            <v>Pasuritë e patundshme, dhënia me qira,etj.</v>
          </cell>
        </row>
        <row r="59">
          <cell r="C59" t="str">
            <v>Peshkimi</v>
          </cell>
        </row>
        <row r="60">
          <cell r="C60" t="str">
            <v>Prodhimi, shpërndarja e energjisë elektrike, e gazit dhe e ujit</v>
          </cell>
        </row>
        <row r="61">
          <cell r="C61" t="str">
            <v>Shëndeti dhe veprimtaritë sociale</v>
          </cell>
        </row>
        <row r="62">
          <cell r="C62" t="str">
            <v>Shërbime kolektive, sociale dhe individuale</v>
          </cell>
        </row>
        <row r="63">
          <cell r="C63" t="str">
            <v>Të tjera</v>
          </cell>
        </row>
        <row r="64">
          <cell r="C64" t="str">
            <v>Transporti, Magazinimi  dhe Telekomunikacioni</v>
          </cell>
        </row>
        <row r="65">
          <cell r="C65" t="str">
            <v>Tregtia, Riparimi i automjeteve dhe artikujve shtëpiake</v>
          </cell>
        </row>
        <row r="66">
          <cell r="C66" t="str">
            <v>Individë (jo biznes)</v>
          </cell>
        </row>
        <row r="75">
          <cell r="C75" t="str">
            <v>Kredi Konsumatore</v>
          </cell>
        </row>
        <row r="76">
          <cell r="C76" t="str">
            <v>Kredi hipotekare</v>
          </cell>
        </row>
        <row r="77">
          <cell r="C77" t="str">
            <v>Kredi Biznesi</v>
          </cell>
        </row>
        <row r="78">
          <cell r="C78" t="str">
            <v>Tjetër</v>
          </cell>
        </row>
        <row r="81">
          <cell r="C81" t="str">
            <v>Banka</v>
          </cell>
        </row>
        <row r="82">
          <cell r="C82" t="str">
            <v>Klienti</v>
          </cell>
        </row>
        <row r="84">
          <cell r="C84">
            <v>0</v>
          </cell>
        </row>
        <row r="85">
          <cell r="C85">
            <v>1</v>
          </cell>
        </row>
        <row r="86">
          <cell r="C86">
            <v>2</v>
          </cell>
        </row>
        <row r="87">
          <cell r="C87">
            <v>3</v>
          </cell>
        </row>
        <row r="88">
          <cell r="C88">
            <v>4</v>
          </cell>
        </row>
        <row r="89">
          <cell r="C89">
            <v>5</v>
          </cell>
        </row>
        <row r="90">
          <cell r="C90">
            <v>6</v>
          </cell>
        </row>
        <row r="91">
          <cell r="C91">
            <v>7</v>
          </cell>
        </row>
        <row r="92">
          <cell r="C92">
            <v>8</v>
          </cell>
        </row>
        <row r="93">
          <cell r="C93">
            <v>9</v>
          </cell>
        </row>
        <row r="94">
          <cell r="C94" t="str">
            <v>Më shumë se 9</v>
          </cell>
        </row>
        <row r="96">
          <cell r="C96" t="str">
            <v>Zgjatja e afatit të maturimit</v>
          </cell>
        </row>
        <row r="97">
          <cell r="C97" t="str">
            <v>Ndryshimi i normës së interest</v>
          </cell>
        </row>
        <row r="98">
          <cell r="C98" t="str">
            <v>Ndryshimi principalit</v>
          </cell>
        </row>
        <row r="99">
          <cell r="C99" t="str">
            <v>Ndryshimi i frekuencës së pagesës</v>
          </cell>
        </row>
        <row r="100">
          <cell r="C100" t="str">
            <v>Kapitalizimi i interesit dhe/ose kamatvonesave</v>
          </cell>
        </row>
        <row r="101">
          <cell r="C101" t="str">
            <v>Ndryshimi i produktit të kredisë</v>
          </cell>
        </row>
        <row r="102">
          <cell r="C102" t="str">
            <v>Periudhë falje principali dhe/ose interes</v>
          </cell>
        </row>
        <row r="103">
          <cell r="C103" t="str">
            <v>Rifinancimi i kredimarrësit</v>
          </cell>
        </row>
        <row r="104">
          <cell r="C104" t="str">
            <v>Marrja e kolateralit shtesë ose ndryshimi i kolateralit ekzistues</v>
          </cell>
        </row>
        <row r="105">
          <cell r="C105" t="str">
            <v>Transferimi i kredisë tek një kredimarrës tjetër</v>
          </cell>
        </row>
        <row r="106">
          <cell r="C106" t="str">
            <v>Të tjera</v>
          </cell>
        </row>
        <row r="116">
          <cell r="C116" t="str">
            <v>Standard</v>
          </cell>
        </row>
        <row r="117">
          <cell r="C117" t="str">
            <v>Në ndjekje</v>
          </cell>
        </row>
        <row r="118">
          <cell r="C118" t="str">
            <v>Nënstandard</v>
          </cell>
        </row>
        <row r="119">
          <cell r="C119" t="str">
            <v>E dyshimtë</v>
          </cell>
        </row>
        <row r="120">
          <cell r="C120" t="str">
            <v>E humbur</v>
          </cell>
        </row>
        <row r="121">
          <cell r="C121" t="str">
            <v>E fshirë</v>
          </cell>
        </row>
        <row r="122">
          <cell r="C122" t="str">
            <v>E paguar</v>
          </cell>
        </row>
        <row r="125">
          <cell r="C125" t="str">
            <v>Në proces</v>
          </cell>
        </row>
        <row r="126">
          <cell r="C126" t="str">
            <v>E Pushuar</v>
          </cell>
        </row>
        <row r="127">
          <cell r="C127" t="str">
            <v>E Pezulluar</v>
          </cell>
        </row>
        <row r="128">
          <cell r="C128" t="str">
            <v>E Ankimuar</v>
          </cell>
        </row>
        <row r="131">
          <cell r="C131" t="str">
            <v>Privat</v>
          </cell>
        </row>
        <row r="132">
          <cell r="C132" t="str">
            <v>Publik</v>
          </cell>
        </row>
        <row r="133">
          <cell r="C133" t="str">
            <v>Në proces</v>
          </cell>
        </row>
        <row r="136">
          <cell r="C136" t="str">
            <v>Ekzekutimi vullnetar</v>
          </cell>
        </row>
        <row r="137">
          <cell r="C137" t="str">
            <v>Kërkesa ne gjykatë për lëshimin e urdhrit ekzekutiv</v>
          </cell>
        </row>
        <row r="138">
          <cell r="C138" t="str">
            <v>Vënia në ekzekutim</v>
          </cell>
        </row>
        <row r="139">
          <cell r="C139" t="str">
            <v>Vendim gjykate për masën e sigurisë- nëse ka</v>
          </cell>
        </row>
        <row r="140">
          <cell r="C140" t="str">
            <v>Përmbaruesi regjistron kërkesën në Regjistrin e Min. Drejt dhe kontrollon Regjistrin</v>
          </cell>
        </row>
        <row r="141">
          <cell r="C141" t="str">
            <v>Pezullim procedure nëse konstatohet se ka procedurë ekzekutimi ndaj të njëjtit debitor me të njëjtin objekt</v>
          </cell>
        </row>
        <row r="142">
          <cell r="C142" t="str">
            <v>Lajmërim për ekzekutim vullnetar- debitori mund të kërkojë  në gjykatë shtyrje afati/pagesë me këste</v>
          </cell>
        </row>
        <row r="143">
          <cell r="C143" t="str">
            <v>Sekuestro e sendeve</v>
          </cell>
        </row>
        <row r="144">
          <cell r="C144" t="str">
            <v>Vlerësimi i sendeve</v>
          </cell>
        </row>
        <row r="145">
          <cell r="C145" t="str">
            <v>Lajmërim për shitjen e sendit- shlyerja e detyrimit</v>
          </cell>
        </row>
        <row r="146">
          <cell r="C146" t="str">
            <v>Shitja e lire e sendeve- marrëveshje ndërmjet përmbaruesit dhe shitësit</v>
          </cell>
        </row>
        <row r="147">
          <cell r="C147" t="str">
            <v>Shpallja e ankandit</v>
          </cell>
        </row>
        <row r="148">
          <cell r="C148" t="str">
            <v>Ankandi</v>
          </cell>
        </row>
        <row r="149">
          <cell r="C149" t="str">
            <v>Pagesa e çmimit të blerjes dhe vënia në posedim të sendit</v>
          </cell>
        </row>
        <row r="150">
          <cell r="C150" t="str">
            <v>Përsëritja e ankandit në rastet e përcaktuara</v>
          </cell>
        </row>
        <row r="151">
          <cell r="C151" t="str">
            <v>Kundërshtim i veprimeve përmbarimore nga të tretë të cilët pretendojnë pronësi të sendit</v>
          </cell>
        </row>
        <row r="152">
          <cell r="C152" t="str">
            <v>Pezullim i ekzekutimit</v>
          </cell>
        </row>
        <row r="153">
          <cell r="C153" t="str">
            <v>Pushim i ekzekutimit</v>
          </cell>
        </row>
        <row r="154">
          <cell r="C154" t="str">
            <v>Ankimi kundër pezullimit/pushimit</v>
          </cell>
        </row>
        <row r="155">
          <cell r="C155" t="str">
            <v>Të tjera</v>
          </cell>
        </row>
        <row r="158">
          <cell r="C158" t="str">
            <v>Po</v>
          </cell>
        </row>
        <row r="159">
          <cell r="C159" t="str">
            <v>Jo</v>
          </cell>
        </row>
        <row r="169">
          <cell r="C169" t="str">
            <v>U.E. 1</v>
          </cell>
        </row>
        <row r="170">
          <cell r="C170" t="str">
            <v>U.E. 2</v>
          </cell>
        </row>
        <row r="171">
          <cell r="C171" t="str">
            <v>U.E. 3</v>
          </cell>
        </row>
        <row r="172">
          <cell r="C172" t="str">
            <v>U.E. 4</v>
          </cell>
        </row>
        <row r="173">
          <cell r="C173" t="str">
            <v>U.E. 5</v>
          </cell>
        </row>
        <row r="176">
          <cell r="C176" t="str">
            <v>Produkti 1</v>
          </cell>
        </row>
        <row r="177">
          <cell r="C177" t="str">
            <v>Produkti 2</v>
          </cell>
        </row>
        <row r="178">
          <cell r="C178" t="str">
            <v>Produkti 3</v>
          </cell>
        </row>
        <row r="179">
          <cell r="C179" t="str">
            <v>Produkti 4</v>
          </cell>
        </row>
        <row r="180">
          <cell r="C180" t="str">
            <v>Produkti 5</v>
          </cell>
        </row>
        <row r="181">
          <cell r="C181" t="str">
            <v>Produkti 6</v>
          </cell>
        </row>
        <row r="182">
          <cell r="C182" t="str">
            <v>Produkti 7</v>
          </cell>
        </row>
        <row r="361">
          <cell r="B361" t="str">
            <v>ALL</v>
          </cell>
        </row>
        <row r="362">
          <cell r="B362" t="str">
            <v>USD</v>
          </cell>
        </row>
        <row r="363">
          <cell r="B363" t="str">
            <v>AUD</v>
          </cell>
        </row>
        <row r="364">
          <cell r="B364" t="str">
            <v>CAD</v>
          </cell>
        </row>
        <row r="365">
          <cell r="B365" t="str">
            <v>EUR</v>
          </cell>
        </row>
        <row r="366">
          <cell r="B366" t="str">
            <v>CHF</v>
          </cell>
        </row>
        <row r="367">
          <cell r="B367" t="str">
            <v>JPY</v>
          </cell>
        </row>
        <row r="368">
          <cell r="B368" t="str">
            <v>DKK</v>
          </cell>
        </row>
        <row r="369">
          <cell r="B369" t="str">
            <v>NOK</v>
          </cell>
        </row>
        <row r="370">
          <cell r="B370" t="str">
            <v>SEK</v>
          </cell>
        </row>
        <row r="371">
          <cell r="B371" t="str">
            <v>GBP</v>
          </cell>
        </row>
        <row r="372">
          <cell r="B372" t="str">
            <v>TRY</v>
          </cell>
        </row>
        <row r="373">
          <cell r="B373" t="str">
            <v>BGN</v>
          </cell>
        </row>
        <row r="374">
          <cell r="B374" t="str">
            <v>CNY</v>
          </cell>
        </row>
        <row r="375">
          <cell r="B375" t="str">
            <v>HUF</v>
          </cell>
        </row>
        <row r="376">
          <cell r="B376" t="str">
            <v>RUB</v>
          </cell>
        </row>
        <row r="377">
          <cell r="B377" t="str">
            <v>HRK</v>
          </cell>
        </row>
        <row r="378">
          <cell r="B378" t="str">
            <v>CZK</v>
          </cell>
        </row>
        <row r="379">
          <cell r="B379" t="str">
            <v>MCD</v>
          </cell>
        </row>
        <row r="380">
          <cell r="B380" t="str">
            <v>XAU</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ormularet_Mbikeqyrja_e_konsoliduar_ENG.XLSX"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Desktop/Audit_ndryshime/BANKAT/contens"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Desktop/Audit_ndryshime/BANKAT/contens"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Desktop/Audit_ndryshime/BANKAT/contens"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Desktop/Audit_ndryshime/BANKAT/contens"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Desktop/Audit_ndryshime/BANKAT/contens"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8"/>
  <sheetViews>
    <sheetView tabSelected="1" topLeftCell="A73" zoomScale="80" zoomScaleNormal="80" workbookViewId="0">
      <selection activeCell="C110" sqref="C110"/>
    </sheetView>
  </sheetViews>
  <sheetFormatPr defaultRowHeight="15.75"/>
  <cols>
    <col min="1" max="1" width="3.85546875" style="1000" bestFit="1" customWidth="1"/>
    <col min="2" max="2" width="27.85546875" style="936" bestFit="1" customWidth="1"/>
    <col min="3" max="3" width="110.7109375" style="936" customWidth="1"/>
    <col min="4" max="4" width="20.7109375" style="998" customWidth="1"/>
    <col min="5" max="5" width="73.7109375" style="999" customWidth="1"/>
    <col min="6" max="16384" width="9.140625" style="936"/>
  </cols>
  <sheetData>
    <row r="1" spans="1:5" ht="40.5" customHeight="1" thickBot="1">
      <c r="A1" s="2515" t="s">
        <v>3220</v>
      </c>
      <c r="B1" s="2516"/>
      <c r="C1" s="2516"/>
      <c r="D1" s="2516"/>
      <c r="E1" s="2516"/>
    </row>
    <row r="2" spans="1:5" ht="16.5" thickBot="1">
      <c r="A2" s="937" t="s">
        <v>3221</v>
      </c>
      <c r="B2" s="938"/>
      <c r="C2" s="939" t="s">
        <v>3222</v>
      </c>
      <c r="D2" s="940" t="s">
        <v>3223</v>
      </c>
      <c r="E2" s="941" t="s">
        <v>3224</v>
      </c>
    </row>
    <row r="3" spans="1:5">
      <c r="A3" s="942">
        <v>1</v>
      </c>
      <c r="B3" s="943" t="s">
        <v>1575</v>
      </c>
      <c r="C3" s="1001" t="s">
        <v>5</v>
      </c>
      <c r="D3" s="942" t="s">
        <v>7</v>
      </c>
      <c r="E3" s="1004" t="s">
        <v>1673</v>
      </c>
    </row>
    <row r="4" spans="1:5">
      <c r="A4" s="945">
        <v>2</v>
      </c>
      <c r="B4" s="946" t="s">
        <v>478</v>
      </c>
      <c r="C4" s="1002" t="s">
        <v>479</v>
      </c>
      <c r="D4" s="945" t="s">
        <v>7</v>
      </c>
      <c r="E4" s="1005" t="s">
        <v>1673</v>
      </c>
    </row>
    <row r="5" spans="1:5">
      <c r="A5" s="945">
        <v>3</v>
      </c>
      <c r="B5" s="946" t="s">
        <v>1576</v>
      </c>
      <c r="C5" s="1002" t="s">
        <v>606</v>
      </c>
      <c r="D5" s="945" t="s">
        <v>7</v>
      </c>
      <c r="E5" s="1005" t="s">
        <v>1673</v>
      </c>
    </row>
    <row r="6" spans="1:5">
      <c r="A6" s="945">
        <v>4</v>
      </c>
      <c r="B6" s="946" t="s">
        <v>620</v>
      </c>
      <c r="C6" s="1002" t="s">
        <v>621</v>
      </c>
      <c r="D6" s="945" t="s">
        <v>7</v>
      </c>
      <c r="E6" s="1005" t="s">
        <v>1673</v>
      </c>
    </row>
    <row r="7" spans="1:5">
      <c r="A7" s="945">
        <v>5</v>
      </c>
      <c r="B7" s="946" t="s">
        <v>652</v>
      </c>
      <c r="C7" s="1002" t="s">
        <v>653</v>
      </c>
      <c r="D7" s="945" t="s">
        <v>7</v>
      </c>
      <c r="E7" s="1005" t="s">
        <v>1673</v>
      </c>
    </row>
    <row r="8" spans="1:5">
      <c r="A8" s="945">
        <v>6</v>
      </c>
      <c r="B8" s="946" t="s">
        <v>894</v>
      </c>
      <c r="C8" s="1002" t="s">
        <v>895</v>
      </c>
      <c r="D8" s="945" t="s">
        <v>7</v>
      </c>
      <c r="E8" s="1005" t="s">
        <v>1673</v>
      </c>
    </row>
    <row r="9" spans="1:5">
      <c r="A9" s="945">
        <v>7</v>
      </c>
      <c r="B9" s="946" t="s">
        <v>1577</v>
      </c>
      <c r="C9" s="1002" t="s">
        <v>1041</v>
      </c>
      <c r="D9" s="945" t="s">
        <v>7</v>
      </c>
      <c r="E9" s="1005" t="s">
        <v>1673</v>
      </c>
    </row>
    <row r="10" spans="1:5">
      <c r="A10" s="945">
        <v>8</v>
      </c>
      <c r="B10" s="946" t="s">
        <v>1578</v>
      </c>
      <c r="C10" s="1002" t="s">
        <v>1195</v>
      </c>
      <c r="D10" s="945" t="s">
        <v>7</v>
      </c>
      <c r="E10" s="1005" t="s">
        <v>1673</v>
      </c>
    </row>
    <row r="11" spans="1:5">
      <c r="A11" s="945">
        <v>9</v>
      </c>
      <c r="B11" s="946" t="s">
        <v>1579</v>
      </c>
      <c r="C11" s="1002" t="s">
        <v>1264</v>
      </c>
      <c r="D11" s="945" t="s">
        <v>7</v>
      </c>
      <c r="E11" s="1005" t="s">
        <v>1673</v>
      </c>
    </row>
    <row r="12" spans="1:5">
      <c r="A12" s="945">
        <v>10</v>
      </c>
      <c r="B12" s="949" t="s">
        <v>1580</v>
      </c>
      <c r="C12" s="1002" t="s">
        <v>1672</v>
      </c>
      <c r="D12" s="945" t="s">
        <v>7</v>
      </c>
      <c r="E12" s="1005" t="s">
        <v>1673</v>
      </c>
    </row>
    <row r="13" spans="1:5">
      <c r="A13" s="945">
        <v>11</v>
      </c>
      <c r="B13" s="949" t="s">
        <v>1581</v>
      </c>
      <c r="C13" s="1002" t="s">
        <v>1560</v>
      </c>
      <c r="D13" s="945" t="s">
        <v>7</v>
      </c>
      <c r="E13" s="1005" t="s">
        <v>1673</v>
      </c>
    </row>
    <row r="14" spans="1:5">
      <c r="A14" s="945">
        <v>12</v>
      </c>
      <c r="B14" s="949" t="s">
        <v>1582</v>
      </c>
      <c r="C14" s="1002" t="s">
        <v>1405</v>
      </c>
      <c r="D14" s="945" t="s">
        <v>7</v>
      </c>
      <c r="E14" s="1005" t="s">
        <v>1673</v>
      </c>
    </row>
    <row r="15" spans="1:5">
      <c r="A15" s="945">
        <v>13</v>
      </c>
      <c r="B15" s="949" t="s">
        <v>1583</v>
      </c>
      <c r="C15" s="1002" t="s">
        <v>1561</v>
      </c>
      <c r="D15" s="945" t="s">
        <v>7</v>
      </c>
      <c r="E15" s="1005" t="s">
        <v>1673</v>
      </c>
    </row>
    <row r="16" spans="1:5">
      <c r="A16" s="945">
        <v>14</v>
      </c>
      <c r="B16" s="949" t="s">
        <v>1584</v>
      </c>
      <c r="C16" s="1002" t="s">
        <v>1562</v>
      </c>
      <c r="D16" s="945" t="s">
        <v>7</v>
      </c>
      <c r="E16" s="1005" t="s">
        <v>1673</v>
      </c>
    </row>
    <row r="17" spans="1:5">
      <c r="A17" s="945">
        <v>15</v>
      </c>
      <c r="B17" s="949" t="s">
        <v>1585</v>
      </c>
      <c r="C17" s="1002" t="s">
        <v>1563</v>
      </c>
      <c r="D17" s="945" t="s">
        <v>7</v>
      </c>
      <c r="E17" s="1005" t="s">
        <v>1673</v>
      </c>
    </row>
    <row r="18" spans="1:5">
      <c r="A18" s="945">
        <v>16</v>
      </c>
      <c r="B18" s="949" t="s">
        <v>1586</v>
      </c>
      <c r="C18" s="1002" t="s">
        <v>1564</v>
      </c>
      <c r="D18" s="945" t="s">
        <v>7</v>
      </c>
      <c r="E18" s="1005" t="s">
        <v>1673</v>
      </c>
    </row>
    <row r="19" spans="1:5">
      <c r="A19" s="945">
        <v>17</v>
      </c>
      <c r="B19" s="949" t="s">
        <v>1587</v>
      </c>
      <c r="C19" s="1002" t="s">
        <v>1540</v>
      </c>
      <c r="D19" s="945" t="s">
        <v>7</v>
      </c>
      <c r="E19" s="1005" t="s">
        <v>1673</v>
      </c>
    </row>
    <row r="20" spans="1:5">
      <c r="A20" s="945">
        <v>18</v>
      </c>
      <c r="B20" s="949" t="s">
        <v>1588</v>
      </c>
      <c r="C20" s="1002" t="s">
        <v>1565</v>
      </c>
      <c r="D20" s="945" t="s">
        <v>7</v>
      </c>
      <c r="E20" s="1005" t="s">
        <v>1673</v>
      </c>
    </row>
    <row r="21" spans="1:5">
      <c r="A21" s="945">
        <v>19</v>
      </c>
      <c r="B21" s="949" t="s">
        <v>1589</v>
      </c>
      <c r="C21" s="1002" t="s">
        <v>1313</v>
      </c>
      <c r="D21" s="945" t="s">
        <v>7</v>
      </c>
      <c r="E21" s="1005" t="s">
        <v>1673</v>
      </c>
    </row>
    <row r="22" spans="1:5">
      <c r="A22" s="945">
        <v>20</v>
      </c>
      <c r="B22" s="949" t="s">
        <v>1590</v>
      </c>
      <c r="C22" s="1002" t="s">
        <v>1566</v>
      </c>
      <c r="D22" s="945" t="s">
        <v>7</v>
      </c>
      <c r="E22" s="1005" t="s">
        <v>1673</v>
      </c>
    </row>
    <row r="23" spans="1:5">
      <c r="A23" s="945">
        <v>21</v>
      </c>
      <c r="B23" s="949" t="s">
        <v>1591</v>
      </c>
      <c r="C23" s="1002" t="s">
        <v>1314</v>
      </c>
      <c r="D23" s="945" t="s">
        <v>7</v>
      </c>
      <c r="E23" s="1005" t="s">
        <v>1673</v>
      </c>
    </row>
    <row r="24" spans="1:5">
      <c r="A24" s="945">
        <v>22</v>
      </c>
      <c r="B24" s="949" t="s">
        <v>1592</v>
      </c>
      <c r="C24" s="1002" t="s">
        <v>1315</v>
      </c>
      <c r="D24" s="945" t="s">
        <v>7</v>
      </c>
      <c r="E24" s="1005" t="s">
        <v>1673</v>
      </c>
    </row>
    <row r="25" spans="1:5">
      <c r="A25" s="945">
        <v>23</v>
      </c>
      <c r="B25" s="949" t="s">
        <v>1593</v>
      </c>
      <c r="C25" s="1002" t="s">
        <v>1316</v>
      </c>
      <c r="D25" s="945" t="s">
        <v>7</v>
      </c>
      <c r="E25" s="1005" t="s">
        <v>1673</v>
      </c>
    </row>
    <row r="26" spans="1:5">
      <c r="A26" s="945">
        <v>24</v>
      </c>
      <c r="B26" s="949" t="s">
        <v>1594</v>
      </c>
      <c r="C26" s="1002" t="s">
        <v>1406</v>
      </c>
      <c r="D26" s="945" t="s">
        <v>7</v>
      </c>
      <c r="E26" s="1005" t="s">
        <v>1673</v>
      </c>
    </row>
    <row r="27" spans="1:5">
      <c r="A27" s="945">
        <v>25</v>
      </c>
      <c r="B27" s="949" t="s">
        <v>1595</v>
      </c>
      <c r="C27" s="1002" t="s">
        <v>1407</v>
      </c>
      <c r="D27" s="945" t="s">
        <v>7</v>
      </c>
      <c r="E27" s="1005" t="s">
        <v>1673</v>
      </c>
    </row>
    <row r="28" spans="1:5">
      <c r="A28" s="945">
        <v>26</v>
      </c>
      <c r="B28" s="949" t="s">
        <v>1596</v>
      </c>
      <c r="C28" s="1002" t="s">
        <v>1299</v>
      </c>
      <c r="D28" s="945" t="s">
        <v>7</v>
      </c>
      <c r="E28" s="1005" t="s">
        <v>1673</v>
      </c>
    </row>
    <row r="29" spans="1:5">
      <c r="A29" s="945">
        <v>27</v>
      </c>
      <c r="B29" s="946" t="s">
        <v>1597</v>
      </c>
      <c r="C29" s="1002" t="s">
        <v>1451</v>
      </c>
      <c r="D29" s="945" t="s">
        <v>7</v>
      </c>
      <c r="E29" s="1005" t="s">
        <v>1673</v>
      </c>
    </row>
    <row r="30" spans="1:5">
      <c r="A30" s="945">
        <v>28</v>
      </c>
      <c r="B30" s="946" t="s">
        <v>1598</v>
      </c>
      <c r="C30" s="1002" t="s">
        <v>1533</v>
      </c>
      <c r="D30" s="945" t="s">
        <v>7</v>
      </c>
      <c r="E30" s="1005" t="s">
        <v>1673</v>
      </c>
    </row>
    <row r="31" spans="1:5">
      <c r="A31" s="945">
        <v>29</v>
      </c>
      <c r="B31" s="946" t="s">
        <v>1328</v>
      </c>
      <c r="C31" s="1002" t="s">
        <v>1329</v>
      </c>
      <c r="D31" s="945" t="s">
        <v>7</v>
      </c>
      <c r="E31" s="1005" t="s">
        <v>1673</v>
      </c>
    </row>
    <row r="32" spans="1:5">
      <c r="A32" s="945">
        <v>30</v>
      </c>
      <c r="B32" s="946" t="s">
        <v>1349</v>
      </c>
      <c r="C32" s="1002" t="s">
        <v>1350</v>
      </c>
      <c r="D32" s="945" t="s">
        <v>7</v>
      </c>
      <c r="E32" s="1005" t="s">
        <v>1673</v>
      </c>
    </row>
    <row r="33" spans="1:5">
      <c r="A33" s="945">
        <v>31</v>
      </c>
      <c r="B33" s="946" t="s">
        <v>1361</v>
      </c>
      <c r="C33" s="1002" t="s">
        <v>1362</v>
      </c>
      <c r="D33" s="945" t="s">
        <v>7</v>
      </c>
      <c r="E33" s="1005" t="s">
        <v>1673</v>
      </c>
    </row>
    <row r="34" spans="1:5">
      <c r="A34" s="945"/>
      <c r="B34" s="946" t="s">
        <v>1599</v>
      </c>
      <c r="C34" s="1002" t="s">
        <v>1369</v>
      </c>
      <c r="D34" s="945" t="s">
        <v>7</v>
      </c>
      <c r="E34" s="1005" t="s">
        <v>1673</v>
      </c>
    </row>
    <row r="35" spans="1:5">
      <c r="A35" s="945">
        <v>33</v>
      </c>
      <c r="B35" s="946" t="s">
        <v>1600</v>
      </c>
      <c r="C35" s="1002" t="s">
        <v>1379</v>
      </c>
      <c r="D35" s="945" t="s">
        <v>7</v>
      </c>
      <c r="E35" s="1005" t="s">
        <v>1673</v>
      </c>
    </row>
    <row r="36" spans="1:5">
      <c r="A36" s="945">
        <v>34</v>
      </c>
      <c r="B36" s="946" t="s">
        <v>1601</v>
      </c>
      <c r="C36" s="1002" t="s">
        <v>1385</v>
      </c>
      <c r="D36" s="945" t="s">
        <v>7</v>
      </c>
      <c r="E36" s="1005" t="s">
        <v>1673</v>
      </c>
    </row>
    <row r="37" spans="1:5" ht="16.5" thickBot="1">
      <c r="A37" s="951">
        <v>35</v>
      </c>
      <c r="B37" s="952" t="s">
        <v>1602</v>
      </c>
      <c r="C37" s="1003" t="s">
        <v>1399</v>
      </c>
      <c r="D37" s="951" t="s">
        <v>7</v>
      </c>
      <c r="E37" s="1005" t="s">
        <v>1673</v>
      </c>
    </row>
    <row r="38" spans="1:5">
      <c r="A38" s="955">
        <v>1</v>
      </c>
      <c r="B38" s="956" t="s">
        <v>1603</v>
      </c>
      <c r="C38" s="957" t="s">
        <v>1676</v>
      </c>
      <c r="D38" s="1176" t="s">
        <v>7</v>
      </c>
      <c r="E38" s="944" t="s">
        <v>1857</v>
      </c>
    </row>
    <row r="39" spans="1:5">
      <c r="A39" s="955">
        <v>2</v>
      </c>
      <c r="B39" s="958" t="s">
        <v>1604</v>
      </c>
      <c r="C39" s="959" t="s">
        <v>1726</v>
      </c>
      <c r="D39" s="1176" t="s">
        <v>7</v>
      </c>
      <c r="E39" s="948" t="s">
        <v>1857</v>
      </c>
    </row>
    <row r="40" spans="1:5">
      <c r="A40" s="955">
        <v>3</v>
      </c>
      <c r="B40" s="958" t="s">
        <v>1605</v>
      </c>
      <c r="C40" s="959" t="s">
        <v>1760</v>
      </c>
      <c r="D40" s="1176" t="s">
        <v>7</v>
      </c>
      <c r="E40" s="948" t="s">
        <v>1857</v>
      </c>
    </row>
    <row r="41" spans="1:5">
      <c r="A41" s="955">
        <v>4</v>
      </c>
      <c r="B41" s="958" t="s">
        <v>1606</v>
      </c>
      <c r="C41" s="959" t="s">
        <v>1785</v>
      </c>
      <c r="D41" s="1176" t="s">
        <v>7</v>
      </c>
      <c r="E41" s="948" t="s">
        <v>1857</v>
      </c>
    </row>
    <row r="42" spans="1:5">
      <c r="A42" s="955">
        <v>5</v>
      </c>
      <c r="B42" s="958" t="s">
        <v>1607</v>
      </c>
      <c r="C42" s="959" t="s">
        <v>1824</v>
      </c>
      <c r="D42" s="1176" t="s">
        <v>7</v>
      </c>
      <c r="E42" s="948" t="s">
        <v>1857</v>
      </c>
    </row>
    <row r="43" spans="1:5" ht="16.5" thickBot="1">
      <c r="A43" s="955">
        <v>6</v>
      </c>
      <c r="B43" s="960" t="s">
        <v>1608</v>
      </c>
      <c r="C43" s="961" t="s">
        <v>1839</v>
      </c>
      <c r="D43" s="1177" t="s">
        <v>7</v>
      </c>
      <c r="E43" s="954" t="s">
        <v>1857</v>
      </c>
    </row>
    <row r="44" spans="1:5">
      <c r="A44" s="962">
        <v>1</v>
      </c>
      <c r="B44" s="963" t="s">
        <v>1609</v>
      </c>
      <c r="C44" s="964" t="s">
        <v>1858</v>
      </c>
      <c r="D44" s="965" t="s">
        <v>7</v>
      </c>
      <c r="E44" s="970" t="s">
        <v>1861</v>
      </c>
    </row>
    <row r="45" spans="1:5">
      <c r="A45" s="966">
        <v>2</v>
      </c>
      <c r="B45" s="967" t="s">
        <v>1610</v>
      </c>
      <c r="C45" s="968" t="s">
        <v>1859</v>
      </c>
      <c r="D45" s="969" t="s">
        <v>7</v>
      </c>
      <c r="E45" s="970" t="s">
        <v>1861</v>
      </c>
    </row>
    <row r="46" spans="1:5" ht="16.5" thickBot="1">
      <c r="A46" s="971">
        <v>3</v>
      </c>
      <c r="B46" s="972" t="s">
        <v>1611</v>
      </c>
      <c r="C46" s="973" t="s">
        <v>1860</v>
      </c>
      <c r="D46" s="974" t="s">
        <v>7</v>
      </c>
      <c r="E46" s="970" t="s">
        <v>1861</v>
      </c>
    </row>
    <row r="47" spans="1:5">
      <c r="A47" s="975">
        <v>1</v>
      </c>
      <c r="B47" s="976" t="s">
        <v>1612</v>
      </c>
      <c r="C47" s="977" t="s">
        <v>1985</v>
      </c>
      <c r="D47" s="965" t="s">
        <v>7</v>
      </c>
      <c r="E47" s="1273" t="s">
        <v>2010</v>
      </c>
    </row>
    <row r="48" spans="1:5">
      <c r="A48" s="950">
        <v>2</v>
      </c>
      <c r="B48" s="978" t="s">
        <v>1613</v>
      </c>
      <c r="C48" s="979" t="s">
        <v>1986</v>
      </c>
      <c r="D48" s="969" t="s">
        <v>7</v>
      </c>
      <c r="E48" s="1275" t="s">
        <v>2010</v>
      </c>
    </row>
    <row r="49" spans="1:5">
      <c r="A49" s="950">
        <v>3</v>
      </c>
      <c r="B49" s="978" t="s">
        <v>1614</v>
      </c>
      <c r="C49" s="979" t="s">
        <v>1987</v>
      </c>
      <c r="D49" s="969" t="s">
        <v>7</v>
      </c>
      <c r="E49" s="1275" t="s">
        <v>2010</v>
      </c>
    </row>
    <row r="50" spans="1:5">
      <c r="A50" s="950">
        <v>4</v>
      </c>
      <c r="B50" s="978" t="s">
        <v>1615</v>
      </c>
      <c r="C50" s="979" t="s">
        <v>1988</v>
      </c>
      <c r="D50" s="969" t="s">
        <v>7</v>
      </c>
      <c r="E50" s="1275" t="s">
        <v>2010</v>
      </c>
    </row>
    <row r="51" spans="1:5">
      <c r="A51" s="950">
        <v>5</v>
      </c>
      <c r="B51" s="980" t="s">
        <v>1616</v>
      </c>
      <c r="C51" s="979" t="s">
        <v>1989</v>
      </c>
      <c r="D51" s="969" t="s">
        <v>7</v>
      </c>
      <c r="E51" s="1275" t="s">
        <v>2010</v>
      </c>
    </row>
    <row r="52" spans="1:5">
      <c r="A52" s="950">
        <v>6</v>
      </c>
      <c r="B52" s="980" t="s">
        <v>1617</v>
      </c>
      <c r="C52" s="981" t="s">
        <v>1990</v>
      </c>
      <c r="D52" s="969" t="s">
        <v>7</v>
      </c>
      <c r="E52" s="1275" t="s">
        <v>2010</v>
      </c>
    </row>
    <row r="53" spans="1:5">
      <c r="A53" s="950">
        <v>7</v>
      </c>
      <c r="B53" s="978" t="s">
        <v>1618</v>
      </c>
      <c r="C53" s="981" t="s">
        <v>1991</v>
      </c>
      <c r="D53" s="969" t="s">
        <v>7</v>
      </c>
      <c r="E53" s="1275" t="s">
        <v>2010</v>
      </c>
    </row>
    <row r="54" spans="1:5">
      <c r="A54" s="950">
        <v>8</v>
      </c>
      <c r="B54" s="978" t="s">
        <v>1619</v>
      </c>
      <c r="C54" s="981" t="s">
        <v>1992</v>
      </c>
      <c r="D54" s="969" t="s">
        <v>7</v>
      </c>
      <c r="E54" s="1275" t="s">
        <v>2010</v>
      </c>
    </row>
    <row r="55" spans="1:5">
      <c r="A55" s="950">
        <v>9</v>
      </c>
      <c r="B55" s="978" t="s">
        <v>1620</v>
      </c>
      <c r="C55" s="981" t="s">
        <v>1993</v>
      </c>
      <c r="D55" s="969" t="s">
        <v>7</v>
      </c>
      <c r="E55" s="1275" t="s">
        <v>2010</v>
      </c>
    </row>
    <row r="56" spans="1:5">
      <c r="A56" s="950">
        <v>10</v>
      </c>
      <c r="B56" s="980" t="s">
        <v>1621</v>
      </c>
      <c r="C56" s="981" t="s">
        <v>1994</v>
      </c>
      <c r="D56" s="969" t="s">
        <v>7</v>
      </c>
      <c r="E56" s="1275" t="s">
        <v>2010</v>
      </c>
    </row>
    <row r="57" spans="1:5">
      <c r="A57" s="950">
        <v>11</v>
      </c>
      <c r="B57" s="980" t="s">
        <v>1622</v>
      </c>
      <c r="C57" s="981" t="s">
        <v>1995</v>
      </c>
      <c r="D57" s="969" t="s">
        <v>7</v>
      </c>
      <c r="E57" s="1275" t="s">
        <v>2010</v>
      </c>
    </row>
    <row r="58" spans="1:5">
      <c r="A58" s="950">
        <v>12</v>
      </c>
      <c r="B58" s="978" t="s">
        <v>1623</v>
      </c>
      <c r="C58" s="981" t="s">
        <v>1996</v>
      </c>
      <c r="D58" s="969" t="s">
        <v>7</v>
      </c>
      <c r="E58" s="1275" t="s">
        <v>2010</v>
      </c>
    </row>
    <row r="59" spans="1:5">
      <c r="A59" s="950">
        <v>13</v>
      </c>
      <c r="B59" s="978" t="s">
        <v>1624</v>
      </c>
      <c r="C59" s="981" t="s">
        <v>1997</v>
      </c>
      <c r="D59" s="969" t="s">
        <v>7</v>
      </c>
      <c r="E59" s="1275" t="s">
        <v>2010</v>
      </c>
    </row>
    <row r="60" spans="1:5">
      <c r="A60" s="950">
        <v>14</v>
      </c>
      <c r="B60" s="978" t="s">
        <v>1625</v>
      </c>
      <c r="C60" s="981" t="s">
        <v>1998</v>
      </c>
      <c r="D60" s="969" t="s">
        <v>7</v>
      </c>
      <c r="E60" s="1275" t="s">
        <v>2010</v>
      </c>
    </row>
    <row r="61" spans="1:5">
      <c r="A61" s="950">
        <v>15</v>
      </c>
      <c r="B61" s="980" t="s">
        <v>1626</v>
      </c>
      <c r="C61" s="981" t="s">
        <v>1999</v>
      </c>
      <c r="D61" s="969" t="s">
        <v>7</v>
      </c>
      <c r="E61" s="1275" t="s">
        <v>2010</v>
      </c>
    </row>
    <row r="62" spans="1:5">
      <c r="A62" s="950">
        <v>16</v>
      </c>
      <c r="B62" s="980" t="s">
        <v>1627</v>
      </c>
      <c r="C62" s="981" t="s">
        <v>2000</v>
      </c>
      <c r="D62" s="969" t="s">
        <v>7</v>
      </c>
      <c r="E62" s="1275" t="s">
        <v>2010</v>
      </c>
    </row>
    <row r="63" spans="1:5">
      <c r="A63" s="950">
        <v>17</v>
      </c>
      <c r="B63" s="978" t="s">
        <v>1628</v>
      </c>
      <c r="C63" s="982" t="s">
        <v>2001</v>
      </c>
      <c r="D63" s="969" t="s">
        <v>7</v>
      </c>
      <c r="E63" s="1275" t="s">
        <v>2010</v>
      </c>
    </row>
    <row r="64" spans="1:5">
      <c r="A64" s="950">
        <v>18</v>
      </c>
      <c r="B64" s="978" t="s">
        <v>1629</v>
      </c>
      <c r="C64" s="981" t="s">
        <v>2002</v>
      </c>
      <c r="D64" s="969" t="s">
        <v>7</v>
      </c>
      <c r="E64" s="1275" t="s">
        <v>2010</v>
      </c>
    </row>
    <row r="65" spans="1:5">
      <c r="A65" s="950">
        <v>19</v>
      </c>
      <c r="B65" s="978" t="s">
        <v>1630</v>
      </c>
      <c r="C65" s="981" t="s">
        <v>2003</v>
      </c>
      <c r="D65" s="969" t="s">
        <v>7</v>
      </c>
      <c r="E65" s="1275" t="s">
        <v>2010</v>
      </c>
    </row>
    <row r="66" spans="1:5">
      <c r="A66" s="950">
        <v>20</v>
      </c>
      <c r="B66" s="980" t="s">
        <v>1631</v>
      </c>
      <c r="C66" s="981" t="s">
        <v>2004</v>
      </c>
      <c r="D66" s="969" t="s">
        <v>7</v>
      </c>
      <c r="E66" s="1275" t="s">
        <v>2010</v>
      </c>
    </row>
    <row r="67" spans="1:5">
      <c r="A67" s="950">
        <v>21</v>
      </c>
      <c r="B67" s="980" t="s">
        <v>1632</v>
      </c>
      <c r="C67" s="947" t="s">
        <v>2005</v>
      </c>
      <c r="D67" s="969" t="s">
        <v>7</v>
      </c>
      <c r="E67" s="1275" t="s">
        <v>2010</v>
      </c>
    </row>
    <row r="68" spans="1:5">
      <c r="A68" s="950">
        <v>22</v>
      </c>
      <c r="B68" s="978" t="s">
        <v>1633</v>
      </c>
      <c r="C68" s="947" t="s">
        <v>2006</v>
      </c>
      <c r="D68" s="969" t="s">
        <v>7</v>
      </c>
      <c r="E68" s="1275" t="s">
        <v>2010</v>
      </c>
    </row>
    <row r="69" spans="1:5">
      <c r="A69" s="950">
        <v>23</v>
      </c>
      <c r="B69" s="978" t="s">
        <v>1634</v>
      </c>
      <c r="C69" s="947" t="s">
        <v>2007</v>
      </c>
      <c r="D69" s="969" t="s">
        <v>7</v>
      </c>
      <c r="E69" s="1275" t="s">
        <v>2010</v>
      </c>
    </row>
    <row r="70" spans="1:5">
      <c r="A70" s="950">
        <v>24</v>
      </c>
      <c r="B70" s="978" t="s">
        <v>1635</v>
      </c>
      <c r="C70" s="947" t="s">
        <v>2008</v>
      </c>
      <c r="D70" s="969" t="s">
        <v>7</v>
      </c>
      <c r="E70" s="1275" t="s">
        <v>2010</v>
      </c>
    </row>
    <row r="71" spans="1:5" ht="16.5" thickBot="1">
      <c r="A71" s="983">
        <v>25</v>
      </c>
      <c r="B71" s="984" t="s">
        <v>1636</v>
      </c>
      <c r="C71" s="953" t="s">
        <v>2009</v>
      </c>
      <c r="D71" s="969" t="s">
        <v>7</v>
      </c>
      <c r="E71" s="1276" t="s">
        <v>2010</v>
      </c>
    </row>
    <row r="72" spans="1:5">
      <c r="A72" s="985">
        <v>1</v>
      </c>
      <c r="B72" s="986" t="s">
        <v>1637</v>
      </c>
      <c r="C72" s="987" t="s">
        <v>1960</v>
      </c>
      <c r="D72" s="965" t="s">
        <v>7</v>
      </c>
      <c r="E72" s="1274" t="s">
        <v>2011</v>
      </c>
    </row>
    <row r="73" spans="1:5">
      <c r="A73" s="988">
        <v>2</v>
      </c>
      <c r="B73" s="989" t="s">
        <v>1638</v>
      </c>
      <c r="C73" s="990" t="s">
        <v>1961</v>
      </c>
      <c r="D73" s="969" t="s">
        <v>7</v>
      </c>
      <c r="E73" s="1274" t="s">
        <v>2011</v>
      </c>
    </row>
    <row r="74" spans="1:5">
      <c r="A74" s="988">
        <v>3</v>
      </c>
      <c r="B74" s="989" t="s">
        <v>1639</v>
      </c>
      <c r="C74" s="990" t="s">
        <v>1962</v>
      </c>
      <c r="D74" s="969" t="s">
        <v>7</v>
      </c>
      <c r="E74" s="1274" t="s">
        <v>2011</v>
      </c>
    </row>
    <row r="75" spans="1:5">
      <c r="A75" s="988">
        <v>4</v>
      </c>
      <c r="B75" s="989" t="s">
        <v>1640</v>
      </c>
      <c r="C75" s="990" t="s">
        <v>1963</v>
      </c>
      <c r="D75" s="969" t="s">
        <v>7</v>
      </c>
      <c r="E75" s="1274" t="s">
        <v>2011</v>
      </c>
    </row>
    <row r="76" spans="1:5">
      <c r="A76" s="988">
        <v>5</v>
      </c>
      <c r="B76" s="989" t="s">
        <v>1641</v>
      </c>
      <c r="C76" s="990" t="s">
        <v>1964</v>
      </c>
      <c r="D76" s="969" t="s">
        <v>7</v>
      </c>
      <c r="E76" s="1274" t="s">
        <v>2011</v>
      </c>
    </row>
    <row r="77" spans="1:5">
      <c r="A77" s="988">
        <v>6</v>
      </c>
      <c r="B77" s="989" t="s">
        <v>1642</v>
      </c>
      <c r="C77" s="991" t="s">
        <v>1965</v>
      </c>
      <c r="D77" s="969" t="s">
        <v>7</v>
      </c>
      <c r="E77" s="1274" t="s">
        <v>2011</v>
      </c>
    </row>
    <row r="78" spans="1:5">
      <c r="A78" s="988">
        <v>7</v>
      </c>
      <c r="B78" s="989" t="s">
        <v>1643</v>
      </c>
      <c r="C78" s="990" t="s">
        <v>1966</v>
      </c>
      <c r="D78" s="969" t="s">
        <v>7</v>
      </c>
      <c r="E78" s="1274" t="s">
        <v>2011</v>
      </c>
    </row>
    <row r="79" spans="1:5">
      <c r="A79" s="988">
        <v>8</v>
      </c>
      <c r="B79" s="989" t="s">
        <v>1644</v>
      </c>
      <c r="C79" s="990" t="s">
        <v>1967</v>
      </c>
      <c r="D79" s="969" t="s">
        <v>7</v>
      </c>
      <c r="E79" s="1274" t="s">
        <v>2011</v>
      </c>
    </row>
    <row r="80" spans="1:5">
      <c r="A80" s="988">
        <v>9</v>
      </c>
      <c r="B80" s="989" t="s">
        <v>1645</v>
      </c>
      <c r="C80" s="990" t="s">
        <v>1968</v>
      </c>
      <c r="D80" s="969" t="s">
        <v>7</v>
      </c>
      <c r="E80" s="1274" t="s">
        <v>2011</v>
      </c>
    </row>
    <row r="81" spans="1:5">
      <c r="A81" s="988">
        <v>10</v>
      </c>
      <c r="B81" s="989" t="s">
        <v>1646</v>
      </c>
      <c r="C81" s="990" t="s">
        <v>1969</v>
      </c>
      <c r="D81" s="969" t="s">
        <v>7</v>
      </c>
      <c r="E81" s="1274" t="s">
        <v>2011</v>
      </c>
    </row>
    <row r="82" spans="1:5">
      <c r="A82" s="988">
        <v>11</v>
      </c>
      <c r="B82" s="989" t="s">
        <v>1647</v>
      </c>
      <c r="C82" s="991" t="s">
        <v>1970</v>
      </c>
      <c r="D82" s="969" t="s">
        <v>7</v>
      </c>
      <c r="E82" s="1274" t="s">
        <v>2011</v>
      </c>
    </row>
    <row r="83" spans="1:5">
      <c r="A83" s="988">
        <v>12</v>
      </c>
      <c r="B83" s="989" t="s">
        <v>1648</v>
      </c>
      <c r="C83" s="990" t="s">
        <v>1971</v>
      </c>
      <c r="D83" s="969" t="s">
        <v>7</v>
      </c>
      <c r="E83" s="1274" t="s">
        <v>2011</v>
      </c>
    </row>
    <row r="84" spans="1:5">
      <c r="A84" s="988">
        <v>13</v>
      </c>
      <c r="B84" s="989" t="s">
        <v>1649</v>
      </c>
      <c r="C84" s="990" t="s">
        <v>1972</v>
      </c>
      <c r="D84" s="969" t="s">
        <v>7</v>
      </c>
      <c r="E84" s="1274" t="s">
        <v>2011</v>
      </c>
    </row>
    <row r="85" spans="1:5">
      <c r="A85" s="988">
        <v>14</v>
      </c>
      <c r="B85" s="989" t="s">
        <v>1650</v>
      </c>
      <c r="C85" s="990" t="s">
        <v>1973</v>
      </c>
      <c r="D85" s="969" t="s">
        <v>7</v>
      </c>
      <c r="E85" s="1274" t="s">
        <v>2011</v>
      </c>
    </row>
    <row r="86" spans="1:5">
      <c r="A86" s="988">
        <v>15</v>
      </c>
      <c r="B86" s="989" t="s">
        <v>1651</v>
      </c>
      <c r="C86" s="990" t="s">
        <v>1974</v>
      </c>
      <c r="D86" s="969" t="s">
        <v>7</v>
      </c>
      <c r="E86" s="1274" t="s">
        <v>2011</v>
      </c>
    </row>
    <row r="87" spans="1:5">
      <c r="A87" s="988">
        <v>16</v>
      </c>
      <c r="B87" s="989" t="s">
        <v>1652</v>
      </c>
      <c r="C87" s="991" t="s">
        <v>1975</v>
      </c>
      <c r="D87" s="969" t="s">
        <v>7</v>
      </c>
      <c r="E87" s="1274" t="s">
        <v>2011</v>
      </c>
    </row>
    <row r="88" spans="1:5">
      <c r="A88" s="988">
        <v>17</v>
      </c>
      <c r="B88" s="989" t="s">
        <v>1653</v>
      </c>
      <c r="C88" s="990" t="s">
        <v>1976</v>
      </c>
      <c r="D88" s="969" t="s">
        <v>7</v>
      </c>
      <c r="E88" s="1274" t="s">
        <v>2011</v>
      </c>
    </row>
    <row r="89" spans="1:5">
      <c r="A89" s="988">
        <v>18</v>
      </c>
      <c r="B89" s="989" t="s">
        <v>1654</v>
      </c>
      <c r="C89" s="990" t="s">
        <v>1977</v>
      </c>
      <c r="D89" s="969" t="s">
        <v>7</v>
      </c>
      <c r="E89" s="1274" t="s">
        <v>2011</v>
      </c>
    </row>
    <row r="90" spans="1:5">
      <c r="A90" s="988">
        <v>19</v>
      </c>
      <c r="B90" s="989" t="s">
        <v>1655</v>
      </c>
      <c r="C90" s="990" t="s">
        <v>1978</v>
      </c>
      <c r="D90" s="969" t="s">
        <v>7</v>
      </c>
      <c r="E90" s="1274" t="s">
        <v>2011</v>
      </c>
    </row>
    <row r="91" spans="1:5">
      <c r="A91" s="988">
        <v>20</v>
      </c>
      <c r="B91" s="989" t="s">
        <v>1656</v>
      </c>
      <c r="C91" s="990" t="s">
        <v>1979</v>
      </c>
      <c r="D91" s="969" t="s">
        <v>7</v>
      </c>
      <c r="E91" s="1274" t="s">
        <v>2011</v>
      </c>
    </row>
    <row r="92" spans="1:5">
      <c r="A92" s="988">
        <v>21</v>
      </c>
      <c r="B92" s="989" t="s">
        <v>1657</v>
      </c>
      <c r="C92" s="991" t="s">
        <v>1980</v>
      </c>
      <c r="D92" s="969" t="s">
        <v>7</v>
      </c>
      <c r="E92" s="1274" t="s">
        <v>2011</v>
      </c>
    </row>
    <row r="93" spans="1:5">
      <c r="A93" s="988">
        <v>22</v>
      </c>
      <c r="B93" s="989" t="s">
        <v>1658</v>
      </c>
      <c r="C93" s="990" t="s">
        <v>1981</v>
      </c>
      <c r="D93" s="969" t="s">
        <v>7</v>
      </c>
      <c r="E93" s="1274" t="s">
        <v>2011</v>
      </c>
    </row>
    <row r="94" spans="1:5">
      <c r="A94" s="988">
        <v>23</v>
      </c>
      <c r="B94" s="989" t="s">
        <v>1659</v>
      </c>
      <c r="C94" s="990" t="s">
        <v>1982</v>
      </c>
      <c r="D94" s="969" t="s">
        <v>7</v>
      </c>
      <c r="E94" s="1274" t="s">
        <v>2011</v>
      </c>
    </row>
    <row r="95" spans="1:5">
      <c r="A95" s="988">
        <v>24</v>
      </c>
      <c r="B95" s="989" t="s">
        <v>1660</v>
      </c>
      <c r="C95" s="990" t="s">
        <v>1983</v>
      </c>
      <c r="D95" s="969" t="s">
        <v>7</v>
      </c>
      <c r="E95" s="1274" t="s">
        <v>2011</v>
      </c>
    </row>
    <row r="96" spans="1:5" ht="16.5" thickBot="1">
      <c r="A96" s="988">
        <v>25</v>
      </c>
      <c r="B96" s="989" t="s">
        <v>1661</v>
      </c>
      <c r="C96" s="990" t="s">
        <v>1984</v>
      </c>
      <c r="D96" s="969" t="s">
        <v>7</v>
      </c>
      <c r="E96" s="1274" t="s">
        <v>2011</v>
      </c>
    </row>
    <row r="97" spans="1:5">
      <c r="A97" s="942">
        <v>1</v>
      </c>
      <c r="B97" s="992" t="s">
        <v>1662</v>
      </c>
      <c r="C97" s="1996" t="s">
        <v>2939</v>
      </c>
      <c r="D97" s="942" t="s">
        <v>2950</v>
      </c>
      <c r="E97" s="1004" t="s">
        <v>1673</v>
      </c>
    </row>
    <row r="98" spans="1:5">
      <c r="A98" s="945">
        <v>2</v>
      </c>
      <c r="B98" s="949" t="s">
        <v>1663</v>
      </c>
      <c r="C98" s="1996" t="s">
        <v>2940</v>
      </c>
      <c r="D98" s="945" t="s">
        <v>2950</v>
      </c>
      <c r="E98" s="1005" t="s">
        <v>1673</v>
      </c>
    </row>
    <row r="99" spans="1:5">
      <c r="A99" s="945">
        <v>3</v>
      </c>
      <c r="B99" s="949" t="s">
        <v>1664</v>
      </c>
      <c r="C99" s="1996" t="s">
        <v>2941</v>
      </c>
      <c r="D99" s="945" t="s">
        <v>2950</v>
      </c>
      <c r="E99" s="1005" t="s">
        <v>1673</v>
      </c>
    </row>
    <row r="100" spans="1:5">
      <c r="A100" s="945">
        <v>4</v>
      </c>
      <c r="B100" s="949" t="s">
        <v>1665</v>
      </c>
      <c r="C100" s="1996" t="s">
        <v>2942</v>
      </c>
      <c r="D100" s="945" t="s">
        <v>2950</v>
      </c>
      <c r="E100" s="1005" t="s">
        <v>1673</v>
      </c>
    </row>
    <row r="101" spans="1:5">
      <c r="A101" s="945">
        <v>5</v>
      </c>
      <c r="B101" s="949" t="s">
        <v>1666</v>
      </c>
      <c r="C101" s="1996" t="s">
        <v>2943</v>
      </c>
      <c r="D101" s="945" t="s">
        <v>2950</v>
      </c>
      <c r="E101" s="1005" t="s">
        <v>1673</v>
      </c>
    </row>
    <row r="102" spans="1:5">
      <c r="A102" s="945">
        <v>6</v>
      </c>
      <c r="B102" s="949" t="s">
        <v>1667</v>
      </c>
      <c r="C102" s="1996" t="s">
        <v>2944</v>
      </c>
      <c r="D102" s="945" t="s">
        <v>2950</v>
      </c>
      <c r="E102" s="1005" t="s">
        <v>1673</v>
      </c>
    </row>
    <row r="103" spans="1:5">
      <c r="A103" s="945">
        <v>7</v>
      </c>
      <c r="B103" s="949" t="s">
        <v>1668</v>
      </c>
      <c r="C103" s="1996" t="s">
        <v>1250</v>
      </c>
      <c r="D103" s="945" t="s">
        <v>2950</v>
      </c>
      <c r="E103" s="1005" t="s">
        <v>1673</v>
      </c>
    </row>
    <row r="104" spans="1:5">
      <c r="A104" s="945">
        <v>8</v>
      </c>
      <c r="B104" s="949" t="s">
        <v>1669</v>
      </c>
      <c r="C104" s="1996" t="s">
        <v>1252</v>
      </c>
      <c r="D104" s="945" t="s">
        <v>2950</v>
      </c>
      <c r="E104" s="1005" t="s">
        <v>1673</v>
      </c>
    </row>
    <row r="105" spans="1:5">
      <c r="A105" s="945">
        <v>9</v>
      </c>
      <c r="B105" s="949" t="s">
        <v>1670</v>
      </c>
      <c r="C105" s="1996" t="s">
        <v>1254</v>
      </c>
      <c r="D105" s="945" t="s">
        <v>2950</v>
      </c>
      <c r="E105" s="1005" t="s">
        <v>1673</v>
      </c>
    </row>
    <row r="106" spans="1:5">
      <c r="A106" s="945">
        <v>10</v>
      </c>
      <c r="B106" s="2444" t="s">
        <v>2947</v>
      </c>
      <c r="C106" s="1996" t="s">
        <v>2945</v>
      </c>
      <c r="D106" s="945" t="s">
        <v>2950</v>
      </c>
      <c r="E106" s="1005" t="s">
        <v>1673</v>
      </c>
    </row>
    <row r="107" spans="1:5" ht="16.5" thickBot="1">
      <c r="A107" s="951">
        <v>11</v>
      </c>
      <c r="B107" s="2445" t="s">
        <v>2948</v>
      </c>
      <c r="C107" s="2446" t="s">
        <v>2946</v>
      </c>
      <c r="D107" s="951" t="s">
        <v>2950</v>
      </c>
      <c r="E107" s="1005" t="s">
        <v>1673</v>
      </c>
    </row>
    <row r="108" spans="1:5" ht="16.5" thickBot="1">
      <c r="A108" s="951">
        <v>1</v>
      </c>
      <c r="B108" s="993" t="s">
        <v>1671</v>
      </c>
      <c r="C108" s="994" t="s">
        <v>3197</v>
      </c>
      <c r="D108" s="995" t="s">
        <v>3198</v>
      </c>
      <c r="E108" s="996" t="s">
        <v>1673</v>
      </c>
    </row>
    <row r="109" spans="1:5">
      <c r="A109" s="997"/>
    </row>
    <row r="110" spans="1:5">
      <c r="A110" s="997"/>
    </row>
    <row r="111" spans="1:5">
      <c r="A111" s="997"/>
    </row>
    <row r="112" spans="1:5">
      <c r="A112" s="997"/>
    </row>
    <row r="113" spans="1:1">
      <c r="A113" s="997"/>
    </row>
    <row r="114" spans="1:1">
      <c r="A114" s="997"/>
    </row>
    <row r="115" spans="1:1">
      <c r="A115" s="997"/>
    </row>
    <row r="116" spans="1:1">
      <c r="A116" s="997"/>
    </row>
    <row r="117" spans="1:1">
      <c r="A117" s="997"/>
    </row>
    <row r="118" spans="1:1">
      <c r="A118" s="997"/>
    </row>
    <row r="119" spans="1:1">
      <c r="A119" s="997"/>
    </row>
    <row r="120" spans="1:1">
      <c r="A120" s="997"/>
    </row>
    <row r="121" spans="1:1">
      <c r="A121" s="997"/>
    </row>
    <row r="122" spans="1:1">
      <c r="A122" s="997"/>
    </row>
    <row r="123" spans="1:1">
      <c r="A123" s="997"/>
    </row>
    <row r="124" spans="1:1">
      <c r="A124" s="997"/>
    </row>
    <row r="125" spans="1:1">
      <c r="A125" s="997"/>
    </row>
    <row r="126" spans="1:1">
      <c r="A126" s="997"/>
    </row>
    <row r="127" spans="1:1">
      <c r="A127" s="997"/>
    </row>
    <row r="128" spans="1:1">
      <c r="A128" s="997"/>
    </row>
    <row r="129" spans="1:1">
      <c r="A129" s="997"/>
    </row>
    <row r="130" spans="1:1">
      <c r="A130" s="997"/>
    </row>
    <row r="131" spans="1:1">
      <c r="A131" s="997"/>
    </row>
    <row r="132" spans="1:1">
      <c r="A132" s="997"/>
    </row>
    <row r="133" spans="1:1">
      <c r="A133" s="997"/>
    </row>
    <row r="134" spans="1:1">
      <c r="A134" s="997"/>
    </row>
    <row r="135" spans="1:1">
      <c r="A135" s="997"/>
    </row>
    <row r="136" spans="1:1">
      <c r="A136" s="997"/>
    </row>
    <row r="137" spans="1:1">
      <c r="A137" s="997"/>
    </row>
    <row r="138" spans="1:1">
      <c r="A138" s="997"/>
    </row>
    <row r="139" spans="1:1">
      <c r="A139" s="997"/>
    </row>
    <row r="140" spans="1:1">
      <c r="A140" s="997"/>
    </row>
    <row r="141" spans="1:1">
      <c r="A141" s="997"/>
    </row>
    <row r="142" spans="1:1">
      <c r="A142" s="997"/>
    </row>
    <row r="143" spans="1:1">
      <c r="A143" s="997"/>
    </row>
    <row r="144" spans="1:1">
      <c r="A144" s="997"/>
    </row>
    <row r="145" spans="1:1">
      <c r="A145" s="997"/>
    </row>
    <row r="146" spans="1:1">
      <c r="A146" s="997"/>
    </row>
    <row r="147" spans="1:1">
      <c r="A147" s="997"/>
    </row>
    <row r="148" spans="1:1">
      <c r="A148" s="997"/>
    </row>
    <row r="149" spans="1:1">
      <c r="A149" s="997"/>
    </row>
    <row r="150" spans="1:1">
      <c r="A150" s="997"/>
    </row>
    <row r="151" spans="1:1">
      <c r="A151" s="997"/>
    </row>
    <row r="152" spans="1:1">
      <c r="A152" s="997"/>
    </row>
    <row r="153" spans="1:1">
      <c r="A153" s="997"/>
    </row>
    <row r="154" spans="1:1">
      <c r="A154" s="997"/>
    </row>
    <row r="155" spans="1:1">
      <c r="A155" s="997"/>
    </row>
    <row r="156" spans="1:1">
      <c r="A156" s="997"/>
    </row>
    <row r="157" spans="1:1">
      <c r="A157" s="997"/>
    </row>
    <row r="158" spans="1:1">
      <c r="A158" s="997"/>
    </row>
    <row r="159" spans="1:1">
      <c r="A159" s="997"/>
    </row>
    <row r="160" spans="1:1">
      <c r="A160" s="997"/>
    </row>
    <row r="161" spans="1:1">
      <c r="A161" s="997"/>
    </row>
    <row r="162" spans="1:1">
      <c r="A162" s="997"/>
    </row>
    <row r="163" spans="1:1">
      <c r="A163" s="997"/>
    </row>
    <row r="164" spans="1:1">
      <c r="A164" s="997"/>
    </row>
    <row r="165" spans="1:1">
      <c r="A165" s="997"/>
    </row>
    <row r="166" spans="1:1">
      <c r="A166" s="997"/>
    </row>
    <row r="167" spans="1:1">
      <c r="A167" s="997"/>
    </row>
    <row r="168" spans="1:1">
      <c r="A168" s="997"/>
    </row>
    <row r="169" spans="1:1">
      <c r="A169" s="997"/>
    </row>
    <row r="170" spans="1:1">
      <c r="A170" s="997"/>
    </row>
    <row r="171" spans="1:1">
      <c r="A171" s="997"/>
    </row>
    <row r="172" spans="1:1">
      <c r="A172" s="997"/>
    </row>
    <row r="173" spans="1:1">
      <c r="A173" s="997"/>
    </row>
    <row r="174" spans="1:1">
      <c r="A174" s="997"/>
    </row>
    <row r="175" spans="1:1">
      <c r="A175" s="997"/>
    </row>
    <row r="176" spans="1:1">
      <c r="A176" s="997"/>
    </row>
    <row r="177" spans="1:1">
      <c r="A177" s="997"/>
    </row>
    <row r="178" spans="1:1">
      <c r="A178" s="997"/>
    </row>
  </sheetData>
  <mergeCells count="1">
    <mergeCell ref="A1:E1"/>
  </mergeCells>
  <conditionalFormatting sqref="B44:B46">
    <cfRule type="duplicateValues" dxfId="133" priority="3"/>
  </conditionalFormatting>
  <conditionalFormatting sqref="B47:B71">
    <cfRule type="duplicateValues" dxfId="132" priority="2"/>
  </conditionalFormatting>
  <conditionalFormatting sqref="B72:B96">
    <cfRule type="duplicateValues" dxfId="131" priority="1"/>
  </conditionalFormatting>
  <hyperlinks>
    <hyperlink ref="B3" location="Kons20_21!A1" display="Kons 20-21"/>
    <hyperlink ref="B4" location="Kons22!A1" display="Kons 22"/>
    <hyperlink ref="B5" location="Kons22_1!A1" display="Kons 22.1"/>
    <hyperlink ref="B6" location="Kons23!A1" display="Kons 23"/>
    <hyperlink ref="B7" location="Kons30!A1" display="Kons 30"/>
    <hyperlink ref="B8" location="Kons30.1!A1" display="Kons 30.1"/>
    <hyperlink ref="B9" location="Kons31!A1" display="Kons31"/>
    <hyperlink ref="B10" location="Kons_RMK!A1" display="Kons-RMK"/>
    <hyperlink ref="B11" location="Kons_TreguesKapitali!A1" display="Kons - TreguesKapitali"/>
    <hyperlink ref="B12" location="'Kons_CR_SA_(1)'!A1" display="'Kons_CR_SA_(1)'!A1"/>
    <hyperlink ref="B13" location="'Kons_CR_SA_(2)'!A1" display="Kons_CR_SA_(2)"/>
    <hyperlink ref="B14" location="'Kons_CR_SA_(3)'!A1" display="Kons_CR_SA_(3)"/>
    <hyperlink ref="B15" location="'Kons_CR_SA_(4)'!A1" display="Kons_CR_SA_(4)"/>
    <hyperlink ref="B16:B17" location="'Kons_CR_SA_(1)'!A1" display="'Kons_CR_SA_(1)'!A1"/>
    <hyperlink ref="B18" location="'Kons_CR_SA_(7)'!A1" display="Kons_CR_SA_(7)"/>
    <hyperlink ref="B19" location="'Kons_CR_SA_(8)'!A1" display="Kons_CR_SA_(8)"/>
    <hyperlink ref="B20" location="'Kons_CR_SA_(9)'!A1" display="Kons_CR_SA_(9)"/>
    <hyperlink ref="B21" location="'Kons_CR_SA_(10)'!A1" display="Kons_CR_SA_(10)"/>
    <hyperlink ref="B22" location="'Kons_CR_SA_(11)'!A1" display="Kons_CR_SA_(11)"/>
    <hyperlink ref="B23" location="'Kons_CR_SA_(12)'!A1" display="Kons_CR_SA_(12)"/>
    <hyperlink ref="B24" location="'Kons_CR_SA_(13)'!A1" display="Kons_CR_SA_(13)"/>
    <hyperlink ref="B25" location="'Kons_CR_SA_(14)'!A1" display="Kons_CR_SA_(14)"/>
    <hyperlink ref="B26" location="'Kons_CR_SA_(15)'!A1" display="Kons_CR_SA_(15)"/>
    <hyperlink ref="B16" location="'Kons_CR_SA_(5)'!A1" display="Kons_CR_SA_(5)"/>
    <hyperlink ref="B17" location="'Kons_CR_SA_(6)'!A1" display="Kons_CR_SA_(6)"/>
    <hyperlink ref="B29" location="Kons_CR_SEC_SA!A1" display="Kons-Sec"/>
    <hyperlink ref="B31" location="Kons_IndGrup1!A1" display="Kons-IndGrup1"/>
    <hyperlink ref="B32" location="Kons_IndGrup2!A1" display="Kons-IndGrup2"/>
    <hyperlink ref="B33" location="Kons_IndGrup3!A1" display="Kons-IndGrup3"/>
    <hyperlink ref="B34" location="Kons_EksMadh!A1" display="Kons-EkspMadh"/>
    <hyperlink ref="B35" location="Kons_PMV!A1" display="Kons-PMV"/>
    <hyperlink ref="B36" location="Kons_InvestTregtar!A1" display="Kons - InvestTregtar"/>
    <hyperlink ref="B37" location="TRBG!A1" display="TRBG"/>
    <hyperlink ref="B97" location="Kons_Shlyerje!A1" display="Kons_Shlyerje"/>
    <hyperlink ref="B98" location="'Kons_MKR_SA_TDI_(17)'!A1" display="Kons_MKR_SA_TDI_(17)"/>
    <hyperlink ref="B99" location="'Kons_MKR_SA_TDI_(18)'!A1" display="Kons_MKR_SA_TDI_(18)"/>
    <hyperlink ref="B100" location="'Kons_MKR_SA_TDI_(19)'!A1" display="Kons_MKR_SA_TDI_(19)"/>
    <hyperlink ref="B101" location="'Kons_MKR_SA_TDI_(20)'!A1" display="Kons_MKR_SA_TDI_(20)"/>
    <hyperlink ref="B102" location="'Kons_MKR_SA_TDI_(total)'!A1" display="Kons_MKR_SA_TDI_(total)"/>
    <hyperlink ref="B103" location="Kons_MKR_SA_EQU!A1" display="Kons_MKR_SA_EQU"/>
    <hyperlink ref="B104" location="Kons_MKR_SA_FX!A1" display="Kons_MKR_SA_FX"/>
    <hyperlink ref="B105" location="Kons_MKR_SA_COM!A1" display="Kons_MKR_SA_COM"/>
    <hyperlink ref="B108" location="Kons_OPR!A1" display="Kons-Operacional"/>
    <hyperlink ref="B27" location="'Kons_CR_SA_(16)'!A1" display="Kons_CR_SA_(16)"/>
    <hyperlink ref="B28" location="'Kons_CR_SA_(17)'!A1" display="Kons_CR_SA_(17)"/>
    <hyperlink ref="B30" location="Kons_CR_SEC_ERBA!A1" display="Kons_CR_SEC_ERBA"/>
    <hyperlink ref="B38" location="'F1'!B1" display="F1"/>
    <hyperlink ref="B39" location="'F2'!B1" display="F2"/>
    <hyperlink ref="B40" location="'F3'!B1" display="F3"/>
    <hyperlink ref="B41" location="'F4'!B1" display="F4"/>
    <hyperlink ref="B42" location="'F5'!B1" display="F5"/>
    <hyperlink ref="B43" location="'F6'!B1" display="F6"/>
    <hyperlink ref="B44" location="'F1  '!A1" display="F1  "/>
    <hyperlink ref="B45" location="'F2 '!A1" display="F2 "/>
    <hyperlink ref="B46" location="'F3 '!A1" display="F3 "/>
    <hyperlink ref="B47" location="'F1 LCR TOTAL'!A1" display="F1 LCR TOTAL"/>
    <hyperlink ref="B48" location="'F1 LCR - CORE FCY'!A1" display="F1 LCR - CORE FCY"/>
    <hyperlink ref="B49" location="'F1 LCR - ALL'!A1" display="F1 LCR - ALL"/>
    <hyperlink ref="B50" location="'F1 LCR - EUR'!A1" display="F1 LCR - EUR"/>
    <hyperlink ref="B51" location="'F1 LCR - USD'!A1" display="F1 LCR - USD"/>
    <hyperlink ref="B52" location="'F2 LCR TOTAL'!A1" display="F2 LCR TOTAL"/>
    <hyperlink ref="B53" location="'F2 LCR - CORE FCY'!A1" display="F2 LCR - CORE FCY"/>
    <hyperlink ref="B54" location="'F2 LCR - ALL'!A1" display="F2 LCR - ALL"/>
    <hyperlink ref="B55" location="'F2 LCR - EUR'!A1" display="F2 LCR - EUR"/>
    <hyperlink ref="B56" location="'F2 LCR - USD'!A1" display="F2 LCR - USD"/>
    <hyperlink ref="B57" location="'F3 LCR TOTAL'!A1" display="F3 LCR TOTAL"/>
    <hyperlink ref="B58" location="'F3 LCR - CORE FCY'!A1" display="F3 LCR - CORE FCY"/>
    <hyperlink ref="B59" location="'F3 LCR - ALL'!A1" display="F3 LCR - ALL"/>
    <hyperlink ref="B60" location="'F3 LCR - EUR'!A1" display="F3 LCR - EUR"/>
    <hyperlink ref="B61" location="'F3 LCR - USD'!A1" display="F3 LCR - USD"/>
    <hyperlink ref="B62" location="'F4 LCR TOTAL'!A1" display="F4 LCR TOTAL"/>
    <hyperlink ref="B63" location="'F4 LCR - CORE FCY'!A1" display="F4 LCR - CORE FCY"/>
    <hyperlink ref="B64" location="'F4 LCR - ALL'!A1" display="F4 LCR - ALL"/>
    <hyperlink ref="B65" location="'F4 LCR - EUR'!A1" display="F4 LCR - EUR"/>
    <hyperlink ref="B66" location="'F4 LCR - USD'!A1" display="F4 LCR - USD"/>
    <hyperlink ref="B67" location="'F5 LCR TOTAL'!A1" display="F5 LCR TOTAL"/>
    <hyperlink ref="B68" location="'F5 LCR - CORE FCY'!A1" display="F5 LCR - CORE FCY"/>
    <hyperlink ref="B69" location="'F5 LCR - ALL'!A1" display="F5 LCR - ALL"/>
    <hyperlink ref="B70" location="'F5 LCR - EUR'!A1" display="F5 LCR - EUR"/>
    <hyperlink ref="B71" location="'F5 LCR - USD'!A1" display="F5 LCR - USD"/>
    <hyperlink ref="B77" location="F2_TOT!A1" display="F2_TOT"/>
    <hyperlink ref="B73" location="F1_ALL!A1" display="F1_ALL"/>
    <hyperlink ref="B74" location="F1_EUR!A1" display="F1_EUR"/>
    <hyperlink ref="B75" location="F1_USD!A1" display="F1_USD"/>
    <hyperlink ref="B76" location="F1_FC!A1" display="F1_FC"/>
    <hyperlink ref="B78" location="F2_ALL!A1" display="F2_ALL"/>
    <hyperlink ref="B79" location="F2_EUR!A1" display="F2_EUR"/>
    <hyperlink ref="B80" location="F2_USD!A1" display="F2_USD"/>
    <hyperlink ref="B81" location="F2_FC!A1" display="F2_FC"/>
    <hyperlink ref="B82" location="F3_TOT!A1" display="F3_TOT"/>
    <hyperlink ref="B87" location="F4_TOT!A1" display="F4_TOT"/>
    <hyperlink ref="B83" location="F3_ALL!A1" display="F3_ALL"/>
    <hyperlink ref="B84" location="F3_EUR!A1" display="F3_EUR"/>
    <hyperlink ref="B85" location="F3_USD!A1" display="F3_USD"/>
    <hyperlink ref="B86" location="F3_FC!A1" display="F3_FC"/>
    <hyperlink ref="B88" location="F4_ALL!A1" display="F4_ALL"/>
    <hyperlink ref="B89" location="F4_EUR!A1" display="F4_EUR"/>
    <hyperlink ref="B90" location="F4_USD!A1" display="F4_USD"/>
    <hyperlink ref="B91" location="F4_FC!A1" display="F4_FC"/>
    <hyperlink ref="B92" location="F5_TOT!A1" display="F5_TOT"/>
    <hyperlink ref="B93" location="F5_ALL!A1" display="F5_ALL"/>
    <hyperlink ref="B94" location="F5_EUR!A1" display="F5_EUR"/>
    <hyperlink ref="B95" location="F5_USD!A1" display="F5_USD"/>
    <hyperlink ref="B96" location="F5_FC!A1" display="F5_FC"/>
    <hyperlink ref="B72" location="F1_TOT!A1" display="F1_TOT"/>
    <hyperlink ref="B106" r:id="rId1" location="Kons_MKR_SA_SEC!A1"/>
    <hyperlink ref="B107" location="Kons_MKR_SA_CTP!A1" display="Kons-Mkr-SA-CTP"/>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4"/>
  <sheetViews>
    <sheetView workbookViewId="0">
      <selection activeCell="C98" sqref="C98"/>
    </sheetView>
  </sheetViews>
  <sheetFormatPr defaultRowHeight="12.75"/>
  <cols>
    <col min="1" max="1" width="24.28515625" style="488" bestFit="1" customWidth="1"/>
    <col min="2" max="2" width="68" style="488" bestFit="1" customWidth="1"/>
    <col min="3" max="3" width="24.7109375" style="488" customWidth="1"/>
    <col min="4" max="4" width="17.85546875" style="488" customWidth="1"/>
    <col min="5" max="5" width="15.42578125" style="488" customWidth="1"/>
    <col min="6" max="6" width="12.85546875" style="488" customWidth="1"/>
    <col min="7" max="7" width="16.28515625" style="488" customWidth="1"/>
    <col min="8" max="8" width="16.5703125" style="488" customWidth="1"/>
    <col min="9" max="9" width="9.42578125" style="488" customWidth="1"/>
    <col min="10" max="10" width="14.28515625" style="488" customWidth="1"/>
    <col min="11" max="11" width="12.7109375" style="488" customWidth="1"/>
    <col min="12" max="12" width="13" style="488" customWidth="1"/>
    <col min="13" max="13" width="16.85546875" style="488" customWidth="1"/>
    <col min="14" max="257" width="9.140625" style="488"/>
    <col min="258" max="258" width="68" style="488" bestFit="1" customWidth="1"/>
    <col min="259" max="259" width="24.7109375" style="488" customWidth="1"/>
    <col min="260" max="260" width="17.85546875" style="488" customWidth="1"/>
    <col min="261" max="261" width="15.42578125" style="488" customWidth="1"/>
    <col min="262" max="262" width="12.85546875" style="488" customWidth="1"/>
    <col min="263" max="263" width="16.28515625" style="488" customWidth="1"/>
    <col min="264" max="264" width="16.5703125" style="488" customWidth="1"/>
    <col min="265" max="265" width="9.42578125" style="488" customWidth="1"/>
    <col min="266" max="266" width="14.28515625" style="488" customWidth="1"/>
    <col min="267" max="267" width="12.7109375" style="488" customWidth="1"/>
    <col min="268" max="268" width="13" style="488" customWidth="1"/>
    <col min="269" max="269" width="16.85546875" style="488" customWidth="1"/>
    <col min="270" max="513" width="9.140625" style="488"/>
    <col min="514" max="514" width="68" style="488" bestFit="1" customWidth="1"/>
    <col min="515" max="515" width="24.7109375" style="488" customWidth="1"/>
    <col min="516" max="516" width="17.85546875" style="488" customWidth="1"/>
    <col min="517" max="517" width="15.42578125" style="488" customWidth="1"/>
    <col min="518" max="518" width="12.85546875" style="488" customWidth="1"/>
    <col min="519" max="519" width="16.28515625" style="488" customWidth="1"/>
    <col min="520" max="520" width="16.5703125" style="488" customWidth="1"/>
    <col min="521" max="521" width="9.42578125" style="488" customWidth="1"/>
    <col min="522" max="522" width="14.28515625" style="488" customWidth="1"/>
    <col min="523" max="523" width="12.7109375" style="488" customWidth="1"/>
    <col min="524" max="524" width="13" style="488" customWidth="1"/>
    <col min="525" max="525" width="16.85546875" style="488" customWidth="1"/>
    <col min="526" max="769" width="9.140625" style="488"/>
    <col min="770" max="770" width="68" style="488" bestFit="1" customWidth="1"/>
    <col min="771" max="771" width="24.7109375" style="488" customWidth="1"/>
    <col min="772" max="772" width="17.85546875" style="488" customWidth="1"/>
    <col min="773" max="773" width="15.42578125" style="488" customWidth="1"/>
    <col min="774" max="774" width="12.85546875" style="488" customWidth="1"/>
    <col min="775" max="775" width="16.28515625" style="488" customWidth="1"/>
    <col min="776" max="776" width="16.5703125" style="488" customWidth="1"/>
    <col min="777" max="777" width="9.42578125" style="488" customWidth="1"/>
    <col min="778" max="778" width="14.28515625" style="488" customWidth="1"/>
    <col min="779" max="779" width="12.7109375" style="488" customWidth="1"/>
    <col min="780" max="780" width="13" style="488" customWidth="1"/>
    <col min="781" max="781" width="16.85546875" style="488" customWidth="1"/>
    <col min="782" max="1025" width="9.140625" style="488"/>
    <col min="1026" max="1026" width="68" style="488" bestFit="1" customWidth="1"/>
    <col min="1027" max="1027" width="24.7109375" style="488" customWidth="1"/>
    <col min="1028" max="1028" width="17.85546875" style="488" customWidth="1"/>
    <col min="1029" max="1029" width="15.42578125" style="488" customWidth="1"/>
    <col min="1030" max="1030" width="12.85546875" style="488" customWidth="1"/>
    <col min="1031" max="1031" width="16.28515625" style="488" customWidth="1"/>
    <col min="1032" max="1032" width="16.5703125" style="488" customWidth="1"/>
    <col min="1033" max="1033" width="9.42578125" style="488" customWidth="1"/>
    <col min="1034" max="1034" width="14.28515625" style="488" customWidth="1"/>
    <col min="1035" max="1035" width="12.7109375" style="488" customWidth="1"/>
    <col min="1036" max="1036" width="13" style="488" customWidth="1"/>
    <col min="1037" max="1037" width="16.85546875" style="488" customWidth="1"/>
    <col min="1038" max="1281" width="9.140625" style="488"/>
    <col min="1282" max="1282" width="68" style="488" bestFit="1" customWidth="1"/>
    <col min="1283" max="1283" width="24.7109375" style="488" customWidth="1"/>
    <col min="1284" max="1284" width="17.85546875" style="488" customWidth="1"/>
    <col min="1285" max="1285" width="15.42578125" style="488" customWidth="1"/>
    <col min="1286" max="1286" width="12.85546875" style="488" customWidth="1"/>
    <col min="1287" max="1287" width="16.28515625" style="488" customWidth="1"/>
    <col min="1288" max="1288" width="16.5703125" style="488" customWidth="1"/>
    <col min="1289" max="1289" width="9.42578125" style="488" customWidth="1"/>
    <col min="1290" max="1290" width="14.28515625" style="488" customWidth="1"/>
    <col min="1291" max="1291" width="12.7109375" style="488" customWidth="1"/>
    <col min="1292" max="1292" width="13" style="488" customWidth="1"/>
    <col min="1293" max="1293" width="16.85546875" style="488" customWidth="1"/>
    <col min="1294" max="1537" width="9.140625" style="488"/>
    <col min="1538" max="1538" width="68" style="488" bestFit="1" customWidth="1"/>
    <col min="1539" max="1539" width="24.7109375" style="488" customWidth="1"/>
    <col min="1540" max="1540" width="17.85546875" style="488" customWidth="1"/>
    <col min="1541" max="1541" width="15.42578125" style="488" customWidth="1"/>
    <col min="1542" max="1542" width="12.85546875" style="488" customWidth="1"/>
    <col min="1543" max="1543" width="16.28515625" style="488" customWidth="1"/>
    <col min="1544" max="1544" width="16.5703125" style="488" customWidth="1"/>
    <col min="1545" max="1545" width="9.42578125" style="488" customWidth="1"/>
    <col min="1546" max="1546" width="14.28515625" style="488" customWidth="1"/>
    <col min="1547" max="1547" width="12.7109375" style="488" customWidth="1"/>
    <col min="1548" max="1548" width="13" style="488" customWidth="1"/>
    <col min="1549" max="1549" width="16.85546875" style="488" customWidth="1"/>
    <col min="1550" max="1793" width="9.140625" style="488"/>
    <col min="1794" max="1794" width="68" style="488" bestFit="1" customWidth="1"/>
    <col min="1795" max="1795" width="24.7109375" style="488" customWidth="1"/>
    <col min="1796" max="1796" width="17.85546875" style="488" customWidth="1"/>
    <col min="1797" max="1797" width="15.42578125" style="488" customWidth="1"/>
    <col min="1798" max="1798" width="12.85546875" style="488" customWidth="1"/>
    <col min="1799" max="1799" width="16.28515625" style="488" customWidth="1"/>
    <col min="1800" max="1800" width="16.5703125" style="488" customWidth="1"/>
    <col min="1801" max="1801" width="9.42578125" style="488" customWidth="1"/>
    <col min="1802" max="1802" width="14.28515625" style="488" customWidth="1"/>
    <col min="1803" max="1803" width="12.7109375" style="488" customWidth="1"/>
    <col min="1804" max="1804" width="13" style="488" customWidth="1"/>
    <col min="1805" max="1805" width="16.85546875" style="488" customWidth="1"/>
    <col min="1806" max="2049" width="9.140625" style="488"/>
    <col min="2050" max="2050" width="68" style="488" bestFit="1" customWidth="1"/>
    <col min="2051" max="2051" width="24.7109375" style="488" customWidth="1"/>
    <col min="2052" max="2052" width="17.85546875" style="488" customWidth="1"/>
    <col min="2053" max="2053" width="15.42578125" style="488" customWidth="1"/>
    <col min="2054" max="2054" width="12.85546875" style="488" customWidth="1"/>
    <col min="2055" max="2055" width="16.28515625" style="488" customWidth="1"/>
    <col min="2056" max="2056" width="16.5703125" style="488" customWidth="1"/>
    <col min="2057" max="2057" width="9.42578125" style="488" customWidth="1"/>
    <col min="2058" max="2058" width="14.28515625" style="488" customWidth="1"/>
    <col min="2059" max="2059" width="12.7109375" style="488" customWidth="1"/>
    <col min="2060" max="2060" width="13" style="488" customWidth="1"/>
    <col min="2061" max="2061" width="16.85546875" style="488" customWidth="1"/>
    <col min="2062" max="2305" width="9.140625" style="488"/>
    <col min="2306" max="2306" width="68" style="488" bestFit="1" customWidth="1"/>
    <col min="2307" max="2307" width="24.7109375" style="488" customWidth="1"/>
    <col min="2308" max="2308" width="17.85546875" style="488" customWidth="1"/>
    <col min="2309" max="2309" width="15.42578125" style="488" customWidth="1"/>
    <col min="2310" max="2310" width="12.85546875" style="488" customWidth="1"/>
    <col min="2311" max="2311" width="16.28515625" style="488" customWidth="1"/>
    <col min="2312" max="2312" width="16.5703125" style="488" customWidth="1"/>
    <col min="2313" max="2313" width="9.42578125" style="488" customWidth="1"/>
    <col min="2314" max="2314" width="14.28515625" style="488" customWidth="1"/>
    <col min="2315" max="2315" width="12.7109375" style="488" customWidth="1"/>
    <col min="2316" max="2316" width="13" style="488" customWidth="1"/>
    <col min="2317" max="2317" width="16.85546875" style="488" customWidth="1"/>
    <col min="2318" max="2561" width="9.140625" style="488"/>
    <col min="2562" max="2562" width="68" style="488" bestFit="1" customWidth="1"/>
    <col min="2563" max="2563" width="24.7109375" style="488" customWidth="1"/>
    <col min="2564" max="2564" width="17.85546875" style="488" customWidth="1"/>
    <col min="2565" max="2565" width="15.42578125" style="488" customWidth="1"/>
    <col min="2566" max="2566" width="12.85546875" style="488" customWidth="1"/>
    <col min="2567" max="2567" width="16.28515625" style="488" customWidth="1"/>
    <col min="2568" max="2568" width="16.5703125" style="488" customWidth="1"/>
    <col min="2569" max="2569" width="9.42578125" style="488" customWidth="1"/>
    <col min="2570" max="2570" width="14.28515625" style="488" customWidth="1"/>
    <col min="2571" max="2571" width="12.7109375" style="488" customWidth="1"/>
    <col min="2572" max="2572" width="13" style="488" customWidth="1"/>
    <col min="2573" max="2573" width="16.85546875" style="488" customWidth="1"/>
    <col min="2574" max="2817" width="9.140625" style="488"/>
    <col min="2818" max="2818" width="68" style="488" bestFit="1" customWidth="1"/>
    <col min="2819" max="2819" width="24.7109375" style="488" customWidth="1"/>
    <col min="2820" max="2820" width="17.85546875" style="488" customWidth="1"/>
    <col min="2821" max="2821" width="15.42578125" style="488" customWidth="1"/>
    <col min="2822" max="2822" width="12.85546875" style="488" customWidth="1"/>
    <col min="2823" max="2823" width="16.28515625" style="488" customWidth="1"/>
    <col min="2824" max="2824" width="16.5703125" style="488" customWidth="1"/>
    <col min="2825" max="2825" width="9.42578125" style="488" customWidth="1"/>
    <col min="2826" max="2826" width="14.28515625" style="488" customWidth="1"/>
    <col min="2827" max="2827" width="12.7109375" style="488" customWidth="1"/>
    <col min="2828" max="2828" width="13" style="488" customWidth="1"/>
    <col min="2829" max="2829" width="16.85546875" style="488" customWidth="1"/>
    <col min="2830" max="3073" width="9.140625" style="488"/>
    <col min="3074" max="3074" width="68" style="488" bestFit="1" customWidth="1"/>
    <col min="3075" max="3075" width="24.7109375" style="488" customWidth="1"/>
    <col min="3076" max="3076" width="17.85546875" style="488" customWidth="1"/>
    <col min="3077" max="3077" width="15.42578125" style="488" customWidth="1"/>
    <col min="3078" max="3078" width="12.85546875" style="488" customWidth="1"/>
    <col min="3079" max="3079" width="16.28515625" style="488" customWidth="1"/>
    <col min="3080" max="3080" width="16.5703125" style="488" customWidth="1"/>
    <col min="3081" max="3081" width="9.42578125" style="488" customWidth="1"/>
    <col min="3082" max="3082" width="14.28515625" style="488" customWidth="1"/>
    <col min="3083" max="3083" width="12.7109375" style="488" customWidth="1"/>
    <col min="3084" max="3084" width="13" style="488" customWidth="1"/>
    <col min="3085" max="3085" width="16.85546875" style="488" customWidth="1"/>
    <col min="3086" max="3329" width="9.140625" style="488"/>
    <col min="3330" max="3330" width="68" style="488" bestFit="1" customWidth="1"/>
    <col min="3331" max="3331" width="24.7109375" style="488" customWidth="1"/>
    <col min="3332" max="3332" width="17.85546875" style="488" customWidth="1"/>
    <col min="3333" max="3333" width="15.42578125" style="488" customWidth="1"/>
    <col min="3334" max="3334" width="12.85546875" style="488" customWidth="1"/>
    <col min="3335" max="3335" width="16.28515625" style="488" customWidth="1"/>
    <col min="3336" max="3336" width="16.5703125" style="488" customWidth="1"/>
    <col min="3337" max="3337" width="9.42578125" style="488" customWidth="1"/>
    <col min="3338" max="3338" width="14.28515625" style="488" customWidth="1"/>
    <col min="3339" max="3339" width="12.7109375" style="488" customWidth="1"/>
    <col min="3340" max="3340" width="13" style="488" customWidth="1"/>
    <col min="3341" max="3341" width="16.85546875" style="488" customWidth="1"/>
    <col min="3342" max="3585" width="9.140625" style="488"/>
    <col min="3586" max="3586" width="68" style="488" bestFit="1" customWidth="1"/>
    <col min="3587" max="3587" width="24.7109375" style="488" customWidth="1"/>
    <col min="3588" max="3588" width="17.85546875" style="488" customWidth="1"/>
    <col min="3589" max="3589" width="15.42578125" style="488" customWidth="1"/>
    <col min="3590" max="3590" width="12.85546875" style="488" customWidth="1"/>
    <col min="3591" max="3591" width="16.28515625" style="488" customWidth="1"/>
    <col min="3592" max="3592" width="16.5703125" style="488" customWidth="1"/>
    <col min="3593" max="3593" width="9.42578125" style="488" customWidth="1"/>
    <col min="3594" max="3594" width="14.28515625" style="488" customWidth="1"/>
    <col min="3595" max="3595" width="12.7109375" style="488" customWidth="1"/>
    <col min="3596" max="3596" width="13" style="488" customWidth="1"/>
    <col min="3597" max="3597" width="16.85546875" style="488" customWidth="1"/>
    <col min="3598" max="3841" width="9.140625" style="488"/>
    <col min="3842" max="3842" width="68" style="488" bestFit="1" customWidth="1"/>
    <col min="3843" max="3843" width="24.7109375" style="488" customWidth="1"/>
    <col min="3844" max="3844" width="17.85546875" style="488" customWidth="1"/>
    <col min="3845" max="3845" width="15.42578125" style="488" customWidth="1"/>
    <col min="3846" max="3846" width="12.85546875" style="488" customWidth="1"/>
    <col min="3847" max="3847" width="16.28515625" style="488" customWidth="1"/>
    <col min="3848" max="3848" width="16.5703125" style="488" customWidth="1"/>
    <col min="3849" max="3849" width="9.42578125" style="488" customWidth="1"/>
    <col min="3850" max="3850" width="14.28515625" style="488" customWidth="1"/>
    <col min="3851" max="3851" width="12.7109375" style="488" customWidth="1"/>
    <col min="3852" max="3852" width="13" style="488" customWidth="1"/>
    <col min="3853" max="3853" width="16.85546875" style="488" customWidth="1"/>
    <col min="3854" max="4097" width="9.140625" style="488"/>
    <col min="4098" max="4098" width="68" style="488" bestFit="1" customWidth="1"/>
    <col min="4099" max="4099" width="24.7109375" style="488" customWidth="1"/>
    <col min="4100" max="4100" width="17.85546875" style="488" customWidth="1"/>
    <col min="4101" max="4101" width="15.42578125" style="488" customWidth="1"/>
    <col min="4102" max="4102" width="12.85546875" style="488" customWidth="1"/>
    <col min="4103" max="4103" width="16.28515625" style="488" customWidth="1"/>
    <col min="4104" max="4104" width="16.5703125" style="488" customWidth="1"/>
    <col min="4105" max="4105" width="9.42578125" style="488" customWidth="1"/>
    <col min="4106" max="4106" width="14.28515625" style="488" customWidth="1"/>
    <col min="4107" max="4107" width="12.7109375" style="488" customWidth="1"/>
    <col min="4108" max="4108" width="13" style="488" customWidth="1"/>
    <col min="4109" max="4109" width="16.85546875" style="488" customWidth="1"/>
    <col min="4110" max="4353" width="9.140625" style="488"/>
    <col min="4354" max="4354" width="68" style="488" bestFit="1" customWidth="1"/>
    <col min="4355" max="4355" width="24.7109375" style="488" customWidth="1"/>
    <col min="4356" max="4356" width="17.85546875" style="488" customWidth="1"/>
    <col min="4357" max="4357" width="15.42578125" style="488" customWidth="1"/>
    <col min="4358" max="4358" width="12.85546875" style="488" customWidth="1"/>
    <col min="4359" max="4359" width="16.28515625" style="488" customWidth="1"/>
    <col min="4360" max="4360" width="16.5703125" style="488" customWidth="1"/>
    <col min="4361" max="4361" width="9.42578125" style="488" customWidth="1"/>
    <col min="4362" max="4362" width="14.28515625" style="488" customWidth="1"/>
    <col min="4363" max="4363" width="12.7109375" style="488" customWidth="1"/>
    <col min="4364" max="4364" width="13" style="488" customWidth="1"/>
    <col min="4365" max="4365" width="16.85546875" style="488" customWidth="1"/>
    <col min="4366" max="4609" width="9.140625" style="488"/>
    <col min="4610" max="4610" width="68" style="488" bestFit="1" customWidth="1"/>
    <col min="4611" max="4611" width="24.7109375" style="488" customWidth="1"/>
    <col min="4612" max="4612" width="17.85546875" style="488" customWidth="1"/>
    <col min="4613" max="4613" width="15.42578125" style="488" customWidth="1"/>
    <col min="4614" max="4614" width="12.85546875" style="488" customWidth="1"/>
    <col min="4615" max="4615" width="16.28515625" style="488" customWidth="1"/>
    <col min="4616" max="4616" width="16.5703125" style="488" customWidth="1"/>
    <col min="4617" max="4617" width="9.42578125" style="488" customWidth="1"/>
    <col min="4618" max="4618" width="14.28515625" style="488" customWidth="1"/>
    <col min="4619" max="4619" width="12.7109375" style="488" customWidth="1"/>
    <col min="4620" max="4620" width="13" style="488" customWidth="1"/>
    <col min="4621" max="4621" width="16.85546875" style="488" customWidth="1"/>
    <col min="4622" max="4865" width="9.140625" style="488"/>
    <col min="4866" max="4866" width="68" style="488" bestFit="1" customWidth="1"/>
    <col min="4867" max="4867" width="24.7109375" style="488" customWidth="1"/>
    <col min="4868" max="4868" width="17.85546875" style="488" customWidth="1"/>
    <col min="4869" max="4869" width="15.42578125" style="488" customWidth="1"/>
    <col min="4870" max="4870" width="12.85546875" style="488" customWidth="1"/>
    <col min="4871" max="4871" width="16.28515625" style="488" customWidth="1"/>
    <col min="4872" max="4872" width="16.5703125" style="488" customWidth="1"/>
    <col min="4873" max="4873" width="9.42578125" style="488" customWidth="1"/>
    <col min="4874" max="4874" width="14.28515625" style="488" customWidth="1"/>
    <col min="4875" max="4875" width="12.7109375" style="488" customWidth="1"/>
    <col min="4876" max="4876" width="13" style="488" customWidth="1"/>
    <col min="4877" max="4877" width="16.85546875" style="488" customWidth="1"/>
    <col min="4878" max="5121" width="9.140625" style="488"/>
    <col min="5122" max="5122" width="68" style="488" bestFit="1" customWidth="1"/>
    <col min="5123" max="5123" width="24.7109375" style="488" customWidth="1"/>
    <col min="5124" max="5124" width="17.85546875" style="488" customWidth="1"/>
    <col min="5125" max="5125" width="15.42578125" style="488" customWidth="1"/>
    <col min="5126" max="5126" width="12.85546875" style="488" customWidth="1"/>
    <col min="5127" max="5127" width="16.28515625" style="488" customWidth="1"/>
    <col min="5128" max="5128" width="16.5703125" style="488" customWidth="1"/>
    <col min="5129" max="5129" width="9.42578125" style="488" customWidth="1"/>
    <col min="5130" max="5130" width="14.28515625" style="488" customWidth="1"/>
    <col min="5131" max="5131" width="12.7109375" style="488" customWidth="1"/>
    <col min="5132" max="5132" width="13" style="488" customWidth="1"/>
    <col min="5133" max="5133" width="16.85546875" style="488" customWidth="1"/>
    <col min="5134" max="5377" width="9.140625" style="488"/>
    <col min="5378" max="5378" width="68" style="488" bestFit="1" customWidth="1"/>
    <col min="5379" max="5379" width="24.7109375" style="488" customWidth="1"/>
    <col min="5380" max="5380" width="17.85546875" style="488" customWidth="1"/>
    <col min="5381" max="5381" width="15.42578125" style="488" customWidth="1"/>
    <col min="5382" max="5382" width="12.85546875" style="488" customWidth="1"/>
    <col min="5383" max="5383" width="16.28515625" style="488" customWidth="1"/>
    <col min="5384" max="5384" width="16.5703125" style="488" customWidth="1"/>
    <col min="5385" max="5385" width="9.42578125" style="488" customWidth="1"/>
    <col min="5386" max="5386" width="14.28515625" style="488" customWidth="1"/>
    <col min="5387" max="5387" width="12.7109375" style="488" customWidth="1"/>
    <col min="5388" max="5388" width="13" style="488" customWidth="1"/>
    <col min="5389" max="5389" width="16.85546875" style="488" customWidth="1"/>
    <col min="5390" max="5633" width="9.140625" style="488"/>
    <col min="5634" max="5634" width="68" style="488" bestFit="1" customWidth="1"/>
    <col min="5635" max="5635" width="24.7109375" style="488" customWidth="1"/>
    <col min="5636" max="5636" width="17.85546875" style="488" customWidth="1"/>
    <col min="5637" max="5637" width="15.42578125" style="488" customWidth="1"/>
    <col min="5638" max="5638" width="12.85546875" style="488" customWidth="1"/>
    <col min="5639" max="5639" width="16.28515625" style="488" customWidth="1"/>
    <col min="5640" max="5640" width="16.5703125" style="488" customWidth="1"/>
    <col min="5641" max="5641" width="9.42578125" style="488" customWidth="1"/>
    <col min="5642" max="5642" width="14.28515625" style="488" customWidth="1"/>
    <col min="5643" max="5643" width="12.7109375" style="488" customWidth="1"/>
    <col min="5644" max="5644" width="13" style="488" customWidth="1"/>
    <col min="5645" max="5645" width="16.85546875" style="488" customWidth="1"/>
    <col min="5646" max="5889" width="9.140625" style="488"/>
    <col min="5890" max="5890" width="68" style="488" bestFit="1" customWidth="1"/>
    <col min="5891" max="5891" width="24.7109375" style="488" customWidth="1"/>
    <col min="5892" max="5892" width="17.85546875" style="488" customWidth="1"/>
    <col min="5893" max="5893" width="15.42578125" style="488" customWidth="1"/>
    <col min="5894" max="5894" width="12.85546875" style="488" customWidth="1"/>
    <col min="5895" max="5895" width="16.28515625" style="488" customWidth="1"/>
    <col min="5896" max="5896" width="16.5703125" style="488" customWidth="1"/>
    <col min="5897" max="5897" width="9.42578125" style="488" customWidth="1"/>
    <col min="5898" max="5898" width="14.28515625" style="488" customWidth="1"/>
    <col min="5899" max="5899" width="12.7109375" style="488" customWidth="1"/>
    <col min="5900" max="5900" width="13" style="488" customWidth="1"/>
    <col min="5901" max="5901" width="16.85546875" style="488" customWidth="1"/>
    <col min="5902" max="6145" width="9.140625" style="488"/>
    <col min="6146" max="6146" width="68" style="488" bestFit="1" customWidth="1"/>
    <col min="6147" max="6147" width="24.7109375" style="488" customWidth="1"/>
    <col min="6148" max="6148" width="17.85546875" style="488" customWidth="1"/>
    <col min="6149" max="6149" width="15.42578125" style="488" customWidth="1"/>
    <col min="6150" max="6150" width="12.85546875" style="488" customWidth="1"/>
    <col min="6151" max="6151" width="16.28515625" style="488" customWidth="1"/>
    <col min="6152" max="6152" width="16.5703125" style="488" customWidth="1"/>
    <col min="6153" max="6153" width="9.42578125" style="488" customWidth="1"/>
    <col min="6154" max="6154" width="14.28515625" style="488" customWidth="1"/>
    <col min="6155" max="6155" width="12.7109375" style="488" customWidth="1"/>
    <col min="6156" max="6156" width="13" style="488" customWidth="1"/>
    <col min="6157" max="6157" width="16.85546875" style="488" customWidth="1"/>
    <col min="6158" max="6401" width="9.140625" style="488"/>
    <col min="6402" max="6402" width="68" style="488" bestFit="1" customWidth="1"/>
    <col min="6403" max="6403" width="24.7109375" style="488" customWidth="1"/>
    <col min="6404" max="6404" width="17.85546875" style="488" customWidth="1"/>
    <col min="6405" max="6405" width="15.42578125" style="488" customWidth="1"/>
    <col min="6406" max="6406" width="12.85546875" style="488" customWidth="1"/>
    <col min="6407" max="6407" width="16.28515625" style="488" customWidth="1"/>
    <col min="6408" max="6408" width="16.5703125" style="488" customWidth="1"/>
    <col min="6409" max="6409" width="9.42578125" style="488" customWidth="1"/>
    <col min="6410" max="6410" width="14.28515625" style="488" customWidth="1"/>
    <col min="6411" max="6411" width="12.7109375" style="488" customWidth="1"/>
    <col min="6412" max="6412" width="13" style="488" customWidth="1"/>
    <col min="6413" max="6413" width="16.85546875" style="488" customWidth="1"/>
    <col min="6414" max="6657" width="9.140625" style="488"/>
    <col min="6658" max="6658" width="68" style="488" bestFit="1" customWidth="1"/>
    <col min="6659" max="6659" width="24.7109375" style="488" customWidth="1"/>
    <col min="6660" max="6660" width="17.85546875" style="488" customWidth="1"/>
    <col min="6661" max="6661" width="15.42578125" style="488" customWidth="1"/>
    <col min="6662" max="6662" width="12.85546875" style="488" customWidth="1"/>
    <col min="6663" max="6663" width="16.28515625" style="488" customWidth="1"/>
    <col min="6664" max="6664" width="16.5703125" style="488" customWidth="1"/>
    <col min="6665" max="6665" width="9.42578125" style="488" customWidth="1"/>
    <col min="6666" max="6666" width="14.28515625" style="488" customWidth="1"/>
    <col min="6667" max="6667" width="12.7109375" style="488" customWidth="1"/>
    <col min="6668" max="6668" width="13" style="488" customWidth="1"/>
    <col min="6669" max="6669" width="16.85546875" style="488" customWidth="1"/>
    <col min="6670" max="6913" width="9.140625" style="488"/>
    <col min="6914" max="6914" width="68" style="488" bestFit="1" customWidth="1"/>
    <col min="6915" max="6915" width="24.7109375" style="488" customWidth="1"/>
    <col min="6916" max="6916" width="17.85546875" style="488" customWidth="1"/>
    <col min="6917" max="6917" width="15.42578125" style="488" customWidth="1"/>
    <col min="6918" max="6918" width="12.85546875" style="488" customWidth="1"/>
    <col min="6919" max="6919" width="16.28515625" style="488" customWidth="1"/>
    <col min="6920" max="6920" width="16.5703125" style="488" customWidth="1"/>
    <col min="6921" max="6921" width="9.42578125" style="488" customWidth="1"/>
    <col min="6922" max="6922" width="14.28515625" style="488" customWidth="1"/>
    <col min="6923" max="6923" width="12.7109375" style="488" customWidth="1"/>
    <col min="6924" max="6924" width="13" style="488" customWidth="1"/>
    <col min="6925" max="6925" width="16.85546875" style="488" customWidth="1"/>
    <col min="6926" max="7169" width="9.140625" style="488"/>
    <col min="7170" max="7170" width="68" style="488" bestFit="1" customWidth="1"/>
    <col min="7171" max="7171" width="24.7109375" style="488" customWidth="1"/>
    <col min="7172" max="7172" width="17.85546875" style="488" customWidth="1"/>
    <col min="7173" max="7173" width="15.42578125" style="488" customWidth="1"/>
    <col min="7174" max="7174" width="12.85546875" style="488" customWidth="1"/>
    <col min="7175" max="7175" width="16.28515625" style="488" customWidth="1"/>
    <col min="7176" max="7176" width="16.5703125" style="488" customWidth="1"/>
    <col min="7177" max="7177" width="9.42578125" style="488" customWidth="1"/>
    <col min="7178" max="7178" width="14.28515625" style="488" customWidth="1"/>
    <col min="7179" max="7179" width="12.7109375" style="488" customWidth="1"/>
    <col min="7180" max="7180" width="13" style="488" customWidth="1"/>
    <col min="7181" max="7181" width="16.85546875" style="488" customWidth="1"/>
    <col min="7182" max="7425" width="9.140625" style="488"/>
    <col min="7426" max="7426" width="68" style="488" bestFit="1" customWidth="1"/>
    <col min="7427" max="7427" width="24.7109375" style="488" customWidth="1"/>
    <col min="7428" max="7428" width="17.85546875" style="488" customWidth="1"/>
    <col min="7429" max="7429" width="15.42578125" style="488" customWidth="1"/>
    <col min="7430" max="7430" width="12.85546875" style="488" customWidth="1"/>
    <col min="7431" max="7431" width="16.28515625" style="488" customWidth="1"/>
    <col min="7432" max="7432" width="16.5703125" style="488" customWidth="1"/>
    <col min="7433" max="7433" width="9.42578125" style="488" customWidth="1"/>
    <col min="7434" max="7434" width="14.28515625" style="488" customWidth="1"/>
    <col min="7435" max="7435" width="12.7109375" style="488" customWidth="1"/>
    <col min="7436" max="7436" width="13" style="488" customWidth="1"/>
    <col min="7437" max="7437" width="16.85546875" style="488" customWidth="1"/>
    <col min="7438" max="7681" width="9.140625" style="488"/>
    <col min="7682" max="7682" width="68" style="488" bestFit="1" customWidth="1"/>
    <col min="7683" max="7683" width="24.7109375" style="488" customWidth="1"/>
    <col min="7684" max="7684" width="17.85546875" style="488" customWidth="1"/>
    <col min="7685" max="7685" width="15.42578125" style="488" customWidth="1"/>
    <col min="7686" max="7686" width="12.85546875" style="488" customWidth="1"/>
    <col min="7687" max="7687" width="16.28515625" style="488" customWidth="1"/>
    <col min="7688" max="7688" width="16.5703125" style="488" customWidth="1"/>
    <col min="7689" max="7689" width="9.42578125" style="488" customWidth="1"/>
    <col min="7690" max="7690" width="14.28515625" style="488" customWidth="1"/>
    <col min="7691" max="7691" width="12.7109375" style="488" customWidth="1"/>
    <col min="7692" max="7692" width="13" style="488" customWidth="1"/>
    <col min="7693" max="7693" width="16.85546875" style="488" customWidth="1"/>
    <col min="7694" max="7937" width="9.140625" style="488"/>
    <col min="7938" max="7938" width="68" style="488" bestFit="1" customWidth="1"/>
    <col min="7939" max="7939" width="24.7109375" style="488" customWidth="1"/>
    <col min="7940" max="7940" width="17.85546875" style="488" customWidth="1"/>
    <col min="7941" max="7941" width="15.42578125" style="488" customWidth="1"/>
    <col min="7942" max="7942" width="12.85546875" style="488" customWidth="1"/>
    <col min="7943" max="7943" width="16.28515625" style="488" customWidth="1"/>
    <col min="7944" max="7944" width="16.5703125" style="488" customWidth="1"/>
    <col min="7945" max="7945" width="9.42578125" style="488" customWidth="1"/>
    <col min="7946" max="7946" width="14.28515625" style="488" customWidth="1"/>
    <col min="7947" max="7947" width="12.7109375" style="488" customWidth="1"/>
    <col min="7948" max="7948" width="13" style="488" customWidth="1"/>
    <col min="7949" max="7949" width="16.85546875" style="488" customWidth="1"/>
    <col min="7950" max="8193" width="9.140625" style="488"/>
    <col min="8194" max="8194" width="68" style="488" bestFit="1" customWidth="1"/>
    <col min="8195" max="8195" width="24.7109375" style="488" customWidth="1"/>
    <col min="8196" max="8196" width="17.85546875" style="488" customWidth="1"/>
    <col min="8197" max="8197" width="15.42578125" style="488" customWidth="1"/>
    <col min="8198" max="8198" width="12.85546875" style="488" customWidth="1"/>
    <col min="8199" max="8199" width="16.28515625" style="488" customWidth="1"/>
    <col min="8200" max="8200" width="16.5703125" style="488" customWidth="1"/>
    <col min="8201" max="8201" width="9.42578125" style="488" customWidth="1"/>
    <col min="8202" max="8202" width="14.28515625" style="488" customWidth="1"/>
    <col min="8203" max="8203" width="12.7109375" style="488" customWidth="1"/>
    <col min="8204" max="8204" width="13" style="488" customWidth="1"/>
    <col min="8205" max="8205" width="16.85546875" style="488" customWidth="1"/>
    <col min="8206" max="8449" width="9.140625" style="488"/>
    <col min="8450" max="8450" width="68" style="488" bestFit="1" customWidth="1"/>
    <col min="8451" max="8451" width="24.7109375" style="488" customWidth="1"/>
    <col min="8452" max="8452" width="17.85546875" style="488" customWidth="1"/>
    <col min="8453" max="8453" width="15.42578125" style="488" customWidth="1"/>
    <col min="8454" max="8454" width="12.85546875" style="488" customWidth="1"/>
    <col min="8455" max="8455" width="16.28515625" style="488" customWidth="1"/>
    <col min="8456" max="8456" width="16.5703125" style="488" customWidth="1"/>
    <col min="8457" max="8457" width="9.42578125" style="488" customWidth="1"/>
    <col min="8458" max="8458" width="14.28515625" style="488" customWidth="1"/>
    <col min="8459" max="8459" width="12.7109375" style="488" customWidth="1"/>
    <col min="8460" max="8460" width="13" style="488" customWidth="1"/>
    <col min="8461" max="8461" width="16.85546875" style="488" customWidth="1"/>
    <col min="8462" max="8705" width="9.140625" style="488"/>
    <col min="8706" max="8706" width="68" style="488" bestFit="1" customWidth="1"/>
    <col min="8707" max="8707" width="24.7109375" style="488" customWidth="1"/>
    <col min="8708" max="8708" width="17.85546875" style="488" customWidth="1"/>
    <col min="8709" max="8709" width="15.42578125" style="488" customWidth="1"/>
    <col min="8710" max="8710" width="12.85546875" style="488" customWidth="1"/>
    <col min="8711" max="8711" width="16.28515625" style="488" customWidth="1"/>
    <col min="8712" max="8712" width="16.5703125" style="488" customWidth="1"/>
    <col min="8713" max="8713" width="9.42578125" style="488" customWidth="1"/>
    <col min="8714" max="8714" width="14.28515625" style="488" customWidth="1"/>
    <col min="8715" max="8715" width="12.7109375" style="488" customWidth="1"/>
    <col min="8716" max="8716" width="13" style="488" customWidth="1"/>
    <col min="8717" max="8717" width="16.85546875" style="488" customWidth="1"/>
    <col min="8718" max="8961" width="9.140625" style="488"/>
    <col min="8962" max="8962" width="68" style="488" bestFit="1" customWidth="1"/>
    <col min="8963" max="8963" width="24.7109375" style="488" customWidth="1"/>
    <col min="8964" max="8964" width="17.85546875" style="488" customWidth="1"/>
    <col min="8965" max="8965" width="15.42578125" style="488" customWidth="1"/>
    <col min="8966" max="8966" width="12.85546875" style="488" customWidth="1"/>
    <col min="8967" max="8967" width="16.28515625" style="488" customWidth="1"/>
    <col min="8968" max="8968" width="16.5703125" style="488" customWidth="1"/>
    <col min="8969" max="8969" width="9.42578125" style="488" customWidth="1"/>
    <col min="8970" max="8970" width="14.28515625" style="488" customWidth="1"/>
    <col min="8971" max="8971" width="12.7109375" style="488" customWidth="1"/>
    <col min="8972" max="8972" width="13" style="488" customWidth="1"/>
    <col min="8973" max="8973" width="16.85546875" style="488" customWidth="1"/>
    <col min="8974" max="9217" width="9.140625" style="488"/>
    <col min="9218" max="9218" width="68" style="488" bestFit="1" customWidth="1"/>
    <col min="9219" max="9219" width="24.7109375" style="488" customWidth="1"/>
    <col min="9220" max="9220" width="17.85546875" style="488" customWidth="1"/>
    <col min="9221" max="9221" width="15.42578125" style="488" customWidth="1"/>
    <col min="9222" max="9222" width="12.85546875" style="488" customWidth="1"/>
    <col min="9223" max="9223" width="16.28515625" style="488" customWidth="1"/>
    <col min="9224" max="9224" width="16.5703125" style="488" customWidth="1"/>
    <col min="9225" max="9225" width="9.42578125" style="488" customWidth="1"/>
    <col min="9226" max="9226" width="14.28515625" style="488" customWidth="1"/>
    <col min="9227" max="9227" width="12.7109375" style="488" customWidth="1"/>
    <col min="9228" max="9228" width="13" style="488" customWidth="1"/>
    <col min="9229" max="9229" width="16.85546875" style="488" customWidth="1"/>
    <col min="9230" max="9473" width="9.140625" style="488"/>
    <col min="9474" max="9474" width="68" style="488" bestFit="1" customWidth="1"/>
    <col min="9475" max="9475" width="24.7109375" style="488" customWidth="1"/>
    <col min="9476" max="9476" width="17.85546875" style="488" customWidth="1"/>
    <col min="9477" max="9477" width="15.42578125" style="488" customWidth="1"/>
    <col min="9478" max="9478" width="12.85546875" style="488" customWidth="1"/>
    <col min="9479" max="9479" width="16.28515625" style="488" customWidth="1"/>
    <col min="9480" max="9480" width="16.5703125" style="488" customWidth="1"/>
    <col min="9481" max="9481" width="9.42578125" style="488" customWidth="1"/>
    <col min="9482" max="9482" width="14.28515625" style="488" customWidth="1"/>
    <col min="9483" max="9483" width="12.7109375" style="488" customWidth="1"/>
    <col min="9484" max="9484" width="13" style="488" customWidth="1"/>
    <col min="9485" max="9485" width="16.85546875" style="488" customWidth="1"/>
    <col min="9486" max="9729" width="9.140625" style="488"/>
    <col min="9730" max="9730" width="68" style="488" bestFit="1" customWidth="1"/>
    <col min="9731" max="9731" width="24.7109375" style="488" customWidth="1"/>
    <col min="9732" max="9732" width="17.85546875" style="488" customWidth="1"/>
    <col min="9733" max="9733" width="15.42578125" style="488" customWidth="1"/>
    <col min="9734" max="9734" width="12.85546875" style="488" customWidth="1"/>
    <col min="9735" max="9735" width="16.28515625" style="488" customWidth="1"/>
    <col min="9736" max="9736" width="16.5703125" style="488" customWidth="1"/>
    <col min="9737" max="9737" width="9.42578125" style="488" customWidth="1"/>
    <col min="9738" max="9738" width="14.28515625" style="488" customWidth="1"/>
    <col min="9739" max="9739" width="12.7109375" style="488" customWidth="1"/>
    <col min="9740" max="9740" width="13" style="488" customWidth="1"/>
    <col min="9741" max="9741" width="16.85546875" style="488" customWidth="1"/>
    <col min="9742" max="9985" width="9.140625" style="488"/>
    <col min="9986" max="9986" width="68" style="488" bestFit="1" customWidth="1"/>
    <col min="9987" max="9987" width="24.7109375" style="488" customWidth="1"/>
    <col min="9988" max="9988" width="17.85546875" style="488" customWidth="1"/>
    <col min="9989" max="9989" width="15.42578125" style="488" customWidth="1"/>
    <col min="9990" max="9990" width="12.85546875" style="488" customWidth="1"/>
    <col min="9991" max="9991" width="16.28515625" style="488" customWidth="1"/>
    <col min="9992" max="9992" width="16.5703125" style="488" customWidth="1"/>
    <col min="9993" max="9993" width="9.42578125" style="488" customWidth="1"/>
    <col min="9994" max="9994" width="14.28515625" style="488" customWidth="1"/>
    <col min="9995" max="9995" width="12.7109375" style="488" customWidth="1"/>
    <col min="9996" max="9996" width="13" style="488" customWidth="1"/>
    <col min="9997" max="9997" width="16.85546875" style="488" customWidth="1"/>
    <col min="9998" max="10241" width="9.140625" style="488"/>
    <col min="10242" max="10242" width="68" style="488" bestFit="1" customWidth="1"/>
    <col min="10243" max="10243" width="24.7109375" style="488" customWidth="1"/>
    <col min="10244" max="10244" width="17.85546875" style="488" customWidth="1"/>
    <col min="10245" max="10245" width="15.42578125" style="488" customWidth="1"/>
    <col min="10246" max="10246" width="12.85546875" style="488" customWidth="1"/>
    <col min="10247" max="10247" width="16.28515625" style="488" customWidth="1"/>
    <col min="10248" max="10248" width="16.5703125" style="488" customWidth="1"/>
    <col min="10249" max="10249" width="9.42578125" style="488" customWidth="1"/>
    <col min="10250" max="10250" width="14.28515625" style="488" customWidth="1"/>
    <col min="10251" max="10251" width="12.7109375" style="488" customWidth="1"/>
    <col min="10252" max="10252" width="13" style="488" customWidth="1"/>
    <col min="10253" max="10253" width="16.85546875" style="488" customWidth="1"/>
    <col min="10254" max="10497" width="9.140625" style="488"/>
    <col min="10498" max="10498" width="68" style="488" bestFit="1" customWidth="1"/>
    <col min="10499" max="10499" width="24.7109375" style="488" customWidth="1"/>
    <col min="10500" max="10500" width="17.85546875" style="488" customWidth="1"/>
    <col min="10501" max="10501" width="15.42578125" style="488" customWidth="1"/>
    <col min="10502" max="10502" width="12.85546875" style="488" customWidth="1"/>
    <col min="10503" max="10503" width="16.28515625" style="488" customWidth="1"/>
    <col min="10504" max="10504" width="16.5703125" style="488" customWidth="1"/>
    <col min="10505" max="10505" width="9.42578125" style="488" customWidth="1"/>
    <col min="10506" max="10506" width="14.28515625" style="488" customWidth="1"/>
    <col min="10507" max="10507" width="12.7109375" style="488" customWidth="1"/>
    <col min="10508" max="10508" width="13" style="488" customWidth="1"/>
    <col min="10509" max="10509" width="16.85546875" style="488" customWidth="1"/>
    <col min="10510" max="10753" width="9.140625" style="488"/>
    <col min="10754" max="10754" width="68" style="488" bestFit="1" customWidth="1"/>
    <col min="10755" max="10755" width="24.7109375" style="488" customWidth="1"/>
    <col min="10756" max="10756" width="17.85546875" style="488" customWidth="1"/>
    <col min="10757" max="10757" width="15.42578125" style="488" customWidth="1"/>
    <col min="10758" max="10758" width="12.85546875" style="488" customWidth="1"/>
    <col min="10759" max="10759" width="16.28515625" style="488" customWidth="1"/>
    <col min="10760" max="10760" width="16.5703125" style="488" customWidth="1"/>
    <col min="10761" max="10761" width="9.42578125" style="488" customWidth="1"/>
    <col min="10762" max="10762" width="14.28515625" style="488" customWidth="1"/>
    <col min="10763" max="10763" width="12.7109375" style="488" customWidth="1"/>
    <col min="10764" max="10764" width="13" style="488" customWidth="1"/>
    <col min="10765" max="10765" width="16.85546875" style="488" customWidth="1"/>
    <col min="10766" max="11009" width="9.140625" style="488"/>
    <col min="11010" max="11010" width="68" style="488" bestFit="1" customWidth="1"/>
    <col min="11011" max="11011" width="24.7109375" style="488" customWidth="1"/>
    <col min="11012" max="11012" width="17.85546875" style="488" customWidth="1"/>
    <col min="11013" max="11013" width="15.42578125" style="488" customWidth="1"/>
    <col min="11014" max="11014" width="12.85546875" style="488" customWidth="1"/>
    <col min="11015" max="11015" width="16.28515625" style="488" customWidth="1"/>
    <col min="11016" max="11016" width="16.5703125" style="488" customWidth="1"/>
    <col min="11017" max="11017" width="9.42578125" style="488" customWidth="1"/>
    <col min="11018" max="11018" width="14.28515625" style="488" customWidth="1"/>
    <col min="11019" max="11019" width="12.7109375" style="488" customWidth="1"/>
    <col min="11020" max="11020" width="13" style="488" customWidth="1"/>
    <col min="11021" max="11021" width="16.85546875" style="488" customWidth="1"/>
    <col min="11022" max="11265" width="9.140625" style="488"/>
    <col min="11266" max="11266" width="68" style="488" bestFit="1" customWidth="1"/>
    <col min="11267" max="11267" width="24.7109375" style="488" customWidth="1"/>
    <col min="11268" max="11268" width="17.85546875" style="488" customWidth="1"/>
    <col min="11269" max="11269" width="15.42578125" style="488" customWidth="1"/>
    <col min="11270" max="11270" width="12.85546875" style="488" customWidth="1"/>
    <col min="11271" max="11271" width="16.28515625" style="488" customWidth="1"/>
    <col min="11272" max="11272" width="16.5703125" style="488" customWidth="1"/>
    <col min="11273" max="11273" width="9.42578125" style="488" customWidth="1"/>
    <col min="11274" max="11274" width="14.28515625" style="488" customWidth="1"/>
    <col min="11275" max="11275" width="12.7109375" style="488" customWidth="1"/>
    <col min="11276" max="11276" width="13" style="488" customWidth="1"/>
    <col min="11277" max="11277" width="16.85546875" style="488" customWidth="1"/>
    <col min="11278" max="11521" width="9.140625" style="488"/>
    <col min="11522" max="11522" width="68" style="488" bestFit="1" customWidth="1"/>
    <col min="11523" max="11523" width="24.7109375" style="488" customWidth="1"/>
    <col min="11524" max="11524" width="17.85546875" style="488" customWidth="1"/>
    <col min="11525" max="11525" width="15.42578125" style="488" customWidth="1"/>
    <col min="11526" max="11526" width="12.85546875" style="488" customWidth="1"/>
    <col min="11527" max="11527" width="16.28515625" style="488" customWidth="1"/>
    <col min="11528" max="11528" width="16.5703125" style="488" customWidth="1"/>
    <col min="11529" max="11529" width="9.42578125" style="488" customWidth="1"/>
    <col min="11530" max="11530" width="14.28515625" style="488" customWidth="1"/>
    <col min="11531" max="11531" width="12.7109375" style="488" customWidth="1"/>
    <col min="11532" max="11532" width="13" style="488" customWidth="1"/>
    <col min="11533" max="11533" width="16.85546875" style="488" customWidth="1"/>
    <col min="11534" max="11777" width="9.140625" style="488"/>
    <col min="11778" max="11778" width="68" style="488" bestFit="1" customWidth="1"/>
    <col min="11779" max="11779" width="24.7109375" style="488" customWidth="1"/>
    <col min="11780" max="11780" width="17.85546875" style="488" customWidth="1"/>
    <col min="11781" max="11781" width="15.42578125" style="488" customWidth="1"/>
    <col min="11782" max="11782" width="12.85546875" style="488" customWidth="1"/>
    <col min="11783" max="11783" width="16.28515625" style="488" customWidth="1"/>
    <col min="11784" max="11784" width="16.5703125" style="488" customWidth="1"/>
    <col min="11785" max="11785" width="9.42578125" style="488" customWidth="1"/>
    <col min="11786" max="11786" width="14.28515625" style="488" customWidth="1"/>
    <col min="11787" max="11787" width="12.7109375" style="488" customWidth="1"/>
    <col min="11788" max="11788" width="13" style="488" customWidth="1"/>
    <col min="11789" max="11789" width="16.85546875" style="488" customWidth="1"/>
    <col min="11790" max="12033" width="9.140625" style="488"/>
    <col min="12034" max="12034" width="68" style="488" bestFit="1" customWidth="1"/>
    <col min="12035" max="12035" width="24.7109375" style="488" customWidth="1"/>
    <col min="12036" max="12036" width="17.85546875" style="488" customWidth="1"/>
    <col min="12037" max="12037" width="15.42578125" style="488" customWidth="1"/>
    <col min="12038" max="12038" width="12.85546875" style="488" customWidth="1"/>
    <col min="12039" max="12039" width="16.28515625" style="488" customWidth="1"/>
    <col min="12040" max="12040" width="16.5703125" style="488" customWidth="1"/>
    <col min="12041" max="12041" width="9.42578125" style="488" customWidth="1"/>
    <col min="12042" max="12042" width="14.28515625" style="488" customWidth="1"/>
    <col min="12043" max="12043" width="12.7109375" style="488" customWidth="1"/>
    <col min="12044" max="12044" width="13" style="488" customWidth="1"/>
    <col min="12045" max="12045" width="16.85546875" style="488" customWidth="1"/>
    <col min="12046" max="12289" width="9.140625" style="488"/>
    <col min="12290" max="12290" width="68" style="488" bestFit="1" customWidth="1"/>
    <col min="12291" max="12291" width="24.7109375" style="488" customWidth="1"/>
    <col min="12292" max="12292" width="17.85546875" style="488" customWidth="1"/>
    <col min="12293" max="12293" width="15.42578125" style="488" customWidth="1"/>
    <col min="12294" max="12294" width="12.85546875" style="488" customWidth="1"/>
    <col min="12295" max="12295" width="16.28515625" style="488" customWidth="1"/>
    <col min="12296" max="12296" width="16.5703125" style="488" customWidth="1"/>
    <col min="12297" max="12297" width="9.42578125" style="488" customWidth="1"/>
    <col min="12298" max="12298" width="14.28515625" style="488" customWidth="1"/>
    <col min="12299" max="12299" width="12.7109375" style="488" customWidth="1"/>
    <col min="12300" max="12300" width="13" style="488" customWidth="1"/>
    <col min="12301" max="12301" width="16.85546875" style="488" customWidth="1"/>
    <col min="12302" max="12545" width="9.140625" style="488"/>
    <col min="12546" max="12546" width="68" style="488" bestFit="1" customWidth="1"/>
    <col min="12547" max="12547" width="24.7109375" style="488" customWidth="1"/>
    <col min="12548" max="12548" width="17.85546875" style="488" customWidth="1"/>
    <col min="12549" max="12549" width="15.42578125" style="488" customWidth="1"/>
    <col min="12550" max="12550" width="12.85546875" style="488" customWidth="1"/>
    <col min="12551" max="12551" width="16.28515625" style="488" customWidth="1"/>
    <col min="12552" max="12552" width="16.5703125" style="488" customWidth="1"/>
    <col min="12553" max="12553" width="9.42578125" style="488" customWidth="1"/>
    <col min="12554" max="12554" width="14.28515625" style="488" customWidth="1"/>
    <col min="12555" max="12555" width="12.7109375" style="488" customWidth="1"/>
    <col min="12556" max="12556" width="13" style="488" customWidth="1"/>
    <col min="12557" max="12557" width="16.85546875" style="488" customWidth="1"/>
    <col min="12558" max="12801" width="9.140625" style="488"/>
    <col min="12802" max="12802" width="68" style="488" bestFit="1" customWidth="1"/>
    <col min="12803" max="12803" width="24.7109375" style="488" customWidth="1"/>
    <col min="12804" max="12804" width="17.85546875" style="488" customWidth="1"/>
    <col min="12805" max="12805" width="15.42578125" style="488" customWidth="1"/>
    <col min="12806" max="12806" width="12.85546875" style="488" customWidth="1"/>
    <col min="12807" max="12807" width="16.28515625" style="488" customWidth="1"/>
    <col min="12808" max="12808" width="16.5703125" style="488" customWidth="1"/>
    <col min="12809" max="12809" width="9.42578125" style="488" customWidth="1"/>
    <col min="12810" max="12810" width="14.28515625" style="488" customWidth="1"/>
    <col min="12811" max="12811" width="12.7109375" style="488" customWidth="1"/>
    <col min="12812" max="12812" width="13" style="488" customWidth="1"/>
    <col min="12813" max="12813" width="16.85546875" style="488" customWidth="1"/>
    <col min="12814" max="13057" width="9.140625" style="488"/>
    <col min="13058" max="13058" width="68" style="488" bestFit="1" customWidth="1"/>
    <col min="13059" max="13059" width="24.7109375" style="488" customWidth="1"/>
    <col min="13060" max="13060" width="17.85546875" style="488" customWidth="1"/>
    <col min="13061" max="13061" width="15.42578125" style="488" customWidth="1"/>
    <col min="13062" max="13062" width="12.85546875" style="488" customWidth="1"/>
    <col min="13063" max="13063" width="16.28515625" style="488" customWidth="1"/>
    <col min="13064" max="13064" width="16.5703125" style="488" customWidth="1"/>
    <col min="13065" max="13065" width="9.42578125" style="488" customWidth="1"/>
    <col min="13066" max="13066" width="14.28515625" style="488" customWidth="1"/>
    <col min="13067" max="13067" width="12.7109375" style="488" customWidth="1"/>
    <col min="13068" max="13068" width="13" style="488" customWidth="1"/>
    <col min="13069" max="13069" width="16.85546875" style="488" customWidth="1"/>
    <col min="13070" max="13313" width="9.140625" style="488"/>
    <col min="13314" max="13314" width="68" style="488" bestFit="1" customWidth="1"/>
    <col min="13315" max="13315" width="24.7109375" style="488" customWidth="1"/>
    <col min="13316" max="13316" width="17.85546875" style="488" customWidth="1"/>
    <col min="13317" max="13317" width="15.42578125" style="488" customWidth="1"/>
    <col min="13318" max="13318" width="12.85546875" style="488" customWidth="1"/>
    <col min="13319" max="13319" width="16.28515625" style="488" customWidth="1"/>
    <col min="13320" max="13320" width="16.5703125" style="488" customWidth="1"/>
    <col min="13321" max="13321" width="9.42578125" style="488" customWidth="1"/>
    <col min="13322" max="13322" width="14.28515625" style="488" customWidth="1"/>
    <col min="13323" max="13323" width="12.7109375" style="488" customWidth="1"/>
    <col min="13324" max="13324" width="13" style="488" customWidth="1"/>
    <col min="13325" max="13325" width="16.85546875" style="488" customWidth="1"/>
    <col min="13326" max="13569" width="9.140625" style="488"/>
    <col min="13570" max="13570" width="68" style="488" bestFit="1" customWidth="1"/>
    <col min="13571" max="13571" width="24.7109375" style="488" customWidth="1"/>
    <col min="13572" max="13572" width="17.85546875" style="488" customWidth="1"/>
    <col min="13573" max="13573" width="15.42578125" style="488" customWidth="1"/>
    <col min="13574" max="13574" width="12.85546875" style="488" customWidth="1"/>
    <col min="13575" max="13575" width="16.28515625" style="488" customWidth="1"/>
    <col min="13576" max="13576" width="16.5703125" style="488" customWidth="1"/>
    <col min="13577" max="13577" width="9.42578125" style="488" customWidth="1"/>
    <col min="13578" max="13578" width="14.28515625" style="488" customWidth="1"/>
    <col min="13579" max="13579" width="12.7109375" style="488" customWidth="1"/>
    <col min="13580" max="13580" width="13" style="488" customWidth="1"/>
    <col min="13581" max="13581" width="16.85546875" style="488" customWidth="1"/>
    <col min="13582" max="13825" width="9.140625" style="488"/>
    <col min="13826" max="13826" width="68" style="488" bestFit="1" customWidth="1"/>
    <col min="13827" max="13827" width="24.7109375" style="488" customWidth="1"/>
    <col min="13828" max="13828" width="17.85546875" style="488" customWidth="1"/>
    <col min="13829" max="13829" width="15.42578125" style="488" customWidth="1"/>
    <col min="13830" max="13830" width="12.85546875" style="488" customWidth="1"/>
    <col min="13831" max="13831" width="16.28515625" style="488" customWidth="1"/>
    <col min="13832" max="13832" width="16.5703125" style="488" customWidth="1"/>
    <col min="13833" max="13833" width="9.42578125" style="488" customWidth="1"/>
    <col min="13834" max="13834" width="14.28515625" style="488" customWidth="1"/>
    <col min="13835" max="13835" width="12.7109375" style="488" customWidth="1"/>
    <col min="13836" max="13836" width="13" style="488" customWidth="1"/>
    <col min="13837" max="13837" width="16.85546875" style="488" customWidth="1"/>
    <col min="13838" max="14081" width="9.140625" style="488"/>
    <col min="14082" max="14082" width="68" style="488" bestFit="1" customWidth="1"/>
    <col min="14083" max="14083" width="24.7109375" style="488" customWidth="1"/>
    <col min="14084" max="14084" width="17.85546875" style="488" customWidth="1"/>
    <col min="14085" max="14085" width="15.42578125" style="488" customWidth="1"/>
    <col min="14086" max="14086" width="12.85546875" style="488" customWidth="1"/>
    <col min="14087" max="14087" width="16.28515625" style="488" customWidth="1"/>
    <col min="14088" max="14088" width="16.5703125" style="488" customWidth="1"/>
    <col min="14089" max="14089" width="9.42578125" style="488" customWidth="1"/>
    <col min="14090" max="14090" width="14.28515625" style="488" customWidth="1"/>
    <col min="14091" max="14091" width="12.7109375" style="488" customWidth="1"/>
    <col min="14092" max="14092" width="13" style="488" customWidth="1"/>
    <col min="14093" max="14093" width="16.85546875" style="488" customWidth="1"/>
    <col min="14094" max="14337" width="9.140625" style="488"/>
    <col min="14338" max="14338" width="68" style="488" bestFit="1" customWidth="1"/>
    <col min="14339" max="14339" width="24.7109375" style="488" customWidth="1"/>
    <col min="14340" max="14340" width="17.85546875" style="488" customWidth="1"/>
    <col min="14341" max="14341" width="15.42578125" style="488" customWidth="1"/>
    <col min="14342" max="14342" width="12.85546875" style="488" customWidth="1"/>
    <col min="14343" max="14343" width="16.28515625" style="488" customWidth="1"/>
    <col min="14344" max="14344" width="16.5703125" style="488" customWidth="1"/>
    <col min="14345" max="14345" width="9.42578125" style="488" customWidth="1"/>
    <col min="14346" max="14346" width="14.28515625" style="488" customWidth="1"/>
    <col min="14347" max="14347" width="12.7109375" style="488" customWidth="1"/>
    <col min="14348" max="14348" width="13" style="488" customWidth="1"/>
    <col min="14349" max="14349" width="16.85546875" style="488" customWidth="1"/>
    <col min="14350" max="14593" width="9.140625" style="488"/>
    <col min="14594" max="14594" width="68" style="488" bestFit="1" customWidth="1"/>
    <col min="14595" max="14595" width="24.7109375" style="488" customWidth="1"/>
    <col min="14596" max="14596" width="17.85546875" style="488" customWidth="1"/>
    <col min="14597" max="14597" width="15.42578125" style="488" customWidth="1"/>
    <col min="14598" max="14598" width="12.85546875" style="488" customWidth="1"/>
    <col min="14599" max="14599" width="16.28515625" style="488" customWidth="1"/>
    <col min="14600" max="14600" width="16.5703125" style="488" customWidth="1"/>
    <col min="14601" max="14601" width="9.42578125" style="488" customWidth="1"/>
    <col min="14602" max="14602" width="14.28515625" style="488" customWidth="1"/>
    <col min="14603" max="14603" width="12.7109375" style="488" customWidth="1"/>
    <col min="14604" max="14604" width="13" style="488" customWidth="1"/>
    <col min="14605" max="14605" width="16.85546875" style="488" customWidth="1"/>
    <col min="14606" max="14849" width="9.140625" style="488"/>
    <col min="14850" max="14850" width="68" style="488" bestFit="1" customWidth="1"/>
    <col min="14851" max="14851" width="24.7109375" style="488" customWidth="1"/>
    <col min="14852" max="14852" width="17.85546875" style="488" customWidth="1"/>
    <col min="14853" max="14853" width="15.42578125" style="488" customWidth="1"/>
    <col min="14854" max="14854" width="12.85546875" style="488" customWidth="1"/>
    <col min="14855" max="14855" width="16.28515625" style="488" customWidth="1"/>
    <col min="14856" max="14856" width="16.5703125" style="488" customWidth="1"/>
    <col min="14857" max="14857" width="9.42578125" style="488" customWidth="1"/>
    <col min="14858" max="14858" width="14.28515625" style="488" customWidth="1"/>
    <col min="14859" max="14859" width="12.7109375" style="488" customWidth="1"/>
    <col min="14860" max="14860" width="13" style="488" customWidth="1"/>
    <col min="14861" max="14861" width="16.85546875" style="488" customWidth="1"/>
    <col min="14862" max="15105" width="9.140625" style="488"/>
    <col min="15106" max="15106" width="68" style="488" bestFit="1" customWidth="1"/>
    <col min="15107" max="15107" width="24.7109375" style="488" customWidth="1"/>
    <col min="15108" max="15108" width="17.85546875" style="488" customWidth="1"/>
    <col min="15109" max="15109" width="15.42578125" style="488" customWidth="1"/>
    <col min="15110" max="15110" width="12.85546875" style="488" customWidth="1"/>
    <col min="15111" max="15111" width="16.28515625" style="488" customWidth="1"/>
    <col min="15112" max="15112" width="16.5703125" style="488" customWidth="1"/>
    <col min="15113" max="15113" width="9.42578125" style="488" customWidth="1"/>
    <col min="15114" max="15114" width="14.28515625" style="488" customWidth="1"/>
    <col min="15115" max="15115" width="12.7109375" style="488" customWidth="1"/>
    <col min="15116" max="15116" width="13" style="488" customWidth="1"/>
    <col min="15117" max="15117" width="16.85546875" style="488" customWidth="1"/>
    <col min="15118" max="15361" width="9.140625" style="488"/>
    <col min="15362" max="15362" width="68" style="488" bestFit="1" customWidth="1"/>
    <col min="15363" max="15363" width="24.7109375" style="488" customWidth="1"/>
    <col min="15364" max="15364" width="17.85546875" style="488" customWidth="1"/>
    <col min="15365" max="15365" width="15.42578125" style="488" customWidth="1"/>
    <col min="15366" max="15366" width="12.85546875" style="488" customWidth="1"/>
    <col min="15367" max="15367" width="16.28515625" style="488" customWidth="1"/>
    <col min="15368" max="15368" width="16.5703125" style="488" customWidth="1"/>
    <col min="15369" max="15369" width="9.42578125" style="488" customWidth="1"/>
    <col min="15370" max="15370" width="14.28515625" style="488" customWidth="1"/>
    <col min="15371" max="15371" width="12.7109375" style="488" customWidth="1"/>
    <col min="15372" max="15372" width="13" style="488" customWidth="1"/>
    <col min="15373" max="15373" width="16.85546875" style="488" customWidth="1"/>
    <col min="15374" max="15617" width="9.140625" style="488"/>
    <col min="15618" max="15618" width="68" style="488" bestFit="1" customWidth="1"/>
    <col min="15619" max="15619" width="24.7109375" style="488" customWidth="1"/>
    <col min="15620" max="15620" width="17.85546875" style="488" customWidth="1"/>
    <col min="15621" max="15621" width="15.42578125" style="488" customWidth="1"/>
    <col min="15622" max="15622" width="12.85546875" style="488" customWidth="1"/>
    <col min="15623" max="15623" width="16.28515625" style="488" customWidth="1"/>
    <col min="15624" max="15624" width="16.5703125" style="488" customWidth="1"/>
    <col min="15625" max="15625" width="9.42578125" style="488" customWidth="1"/>
    <col min="15626" max="15626" width="14.28515625" style="488" customWidth="1"/>
    <col min="15627" max="15627" width="12.7109375" style="488" customWidth="1"/>
    <col min="15628" max="15628" width="13" style="488" customWidth="1"/>
    <col min="15629" max="15629" width="16.85546875" style="488" customWidth="1"/>
    <col min="15630" max="15873" width="9.140625" style="488"/>
    <col min="15874" max="15874" width="68" style="488" bestFit="1" customWidth="1"/>
    <col min="15875" max="15875" width="24.7109375" style="488" customWidth="1"/>
    <col min="15876" max="15876" width="17.85546875" style="488" customWidth="1"/>
    <col min="15877" max="15877" width="15.42578125" style="488" customWidth="1"/>
    <col min="15878" max="15878" width="12.85546875" style="488" customWidth="1"/>
    <col min="15879" max="15879" width="16.28515625" style="488" customWidth="1"/>
    <col min="15880" max="15880" width="16.5703125" style="488" customWidth="1"/>
    <col min="15881" max="15881" width="9.42578125" style="488" customWidth="1"/>
    <col min="15882" max="15882" width="14.28515625" style="488" customWidth="1"/>
    <col min="15883" max="15883" width="12.7109375" style="488" customWidth="1"/>
    <col min="15884" max="15884" width="13" style="488" customWidth="1"/>
    <col min="15885" max="15885" width="16.85546875" style="488" customWidth="1"/>
    <col min="15886" max="16129" width="9.140625" style="488"/>
    <col min="16130" max="16130" width="68" style="488" bestFit="1" customWidth="1"/>
    <col min="16131" max="16131" width="24.7109375" style="488" customWidth="1"/>
    <col min="16132" max="16132" width="17.85546875" style="488" customWidth="1"/>
    <col min="16133" max="16133" width="15.42578125" style="488" customWidth="1"/>
    <col min="16134" max="16134" width="12.85546875" style="488" customWidth="1"/>
    <col min="16135" max="16135" width="16.28515625" style="488" customWidth="1"/>
    <col min="16136" max="16136" width="16.5703125" style="488" customWidth="1"/>
    <col min="16137" max="16137" width="9.42578125" style="488" customWidth="1"/>
    <col min="16138" max="16138" width="14.28515625" style="488" customWidth="1"/>
    <col min="16139" max="16139" width="12.7109375" style="488" customWidth="1"/>
    <col min="16140" max="16140" width="13" style="488" customWidth="1"/>
    <col min="16141" max="16141" width="16.85546875" style="488" customWidth="1"/>
    <col min="16142" max="16384" width="9.140625" style="488"/>
  </cols>
  <sheetData>
    <row r="1" spans="1:17" ht="15">
      <c r="A1" s="5" t="s">
        <v>2</v>
      </c>
      <c r="B1" s="6" t="s">
        <v>1263</v>
      </c>
    </row>
    <row r="2" spans="1:17" ht="15">
      <c r="A2" s="5" t="s">
        <v>4</v>
      </c>
      <c r="B2" s="278" t="s">
        <v>1264</v>
      </c>
    </row>
    <row r="3" spans="1:17" ht="15">
      <c r="A3" s="5" t="s">
        <v>6</v>
      </c>
      <c r="B3" s="5" t="s">
        <v>7</v>
      </c>
    </row>
    <row r="4" spans="1:17" ht="15">
      <c r="A4" s="5" t="s">
        <v>8</v>
      </c>
      <c r="B4" s="5" t="s">
        <v>9</v>
      </c>
    </row>
    <row r="5" spans="1:17" ht="15">
      <c r="A5" s="5" t="s">
        <v>10</v>
      </c>
      <c r="B5" s="5" t="s">
        <v>11</v>
      </c>
    </row>
    <row r="6" spans="1:17" ht="13.5" thickBot="1">
      <c r="C6" s="489"/>
    </row>
    <row r="7" spans="1:17" s="494" customFormat="1" ht="13.5" thickBot="1">
      <c r="A7" s="490"/>
      <c r="B7" s="491" t="s">
        <v>1265</v>
      </c>
      <c r="C7" s="492" t="s">
        <v>1266</v>
      </c>
      <c r="D7" s="493" t="s">
        <v>1267</v>
      </c>
    </row>
    <row r="8" spans="1:17" s="494" customFormat="1" ht="13.5" thickBot="1">
      <c r="A8" s="495"/>
      <c r="B8" s="496" t="s">
        <v>1178</v>
      </c>
      <c r="C8" s="497" t="s">
        <v>1268</v>
      </c>
      <c r="D8" s="498">
        <f>Kons30!D10</f>
        <v>0</v>
      </c>
      <c r="L8" s="499"/>
      <c r="P8" s="2583"/>
    </row>
    <row r="9" spans="1:17" s="494" customFormat="1" ht="13.5" thickBot="1">
      <c r="A9" s="500"/>
      <c r="B9" s="501" t="s">
        <v>1269</v>
      </c>
      <c r="C9" s="497" t="s">
        <v>1268</v>
      </c>
      <c r="D9" s="502">
        <f>+Kons30!D11</f>
        <v>0</v>
      </c>
      <c r="L9" s="499"/>
      <c r="P9" s="2583"/>
    </row>
    <row r="10" spans="1:17" s="494" customFormat="1">
      <c r="A10" s="500"/>
      <c r="B10" s="501" t="s">
        <v>1270</v>
      </c>
      <c r="C10" s="497" t="s">
        <v>1268</v>
      </c>
      <c r="D10" s="502">
        <f>+Kons30!D12</f>
        <v>0</v>
      </c>
      <c r="L10" s="499"/>
      <c r="P10" s="2583"/>
    </row>
    <row r="11" spans="1:17" s="494" customFormat="1">
      <c r="A11" s="500"/>
      <c r="B11" s="501" t="s">
        <v>1271</v>
      </c>
      <c r="C11" s="503" t="s">
        <v>1272</v>
      </c>
      <c r="D11" s="504">
        <f>+Kons_RMK!D9</f>
        <v>0</v>
      </c>
      <c r="E11" s="505"/>
      <c r="F11" s="505"/>
      <c r="G11" s="505"/>
      <c r="H11" s="505"/>
      <c r="I11" s="505"/>
      <c r="J11" s="505"/>
      <c r="K11" s="505"/>
      <c r="L11" s="506"/>
      <c r="M11" s="505"/>
      <c r="N11" s="505"/>
      <c r="O11" s="505"/>
      <c r="P11" s="2582"/>
    </row>
    <row r="12" spans="1:17" s="494" customFormat="1">
      <c r="A12" s="500"/>
      <c r="B12" s="501" t="s">
        <v>1273</v>
      </c>
      <c r="C12" s="507" t="s">
        <v>1274</v>
      </c>
      <c r="D12" s="757" t="e">
        <f>+D8/D$11</f>
        <v>#DIV/0!</v>
      </c>
      <c r="E12" s="508"/>
      <c r="F12" s="508"/>
      <c r="G12" s="508"/>
      <c r="H12" s="508"/>
      <c r="I12" s="508"/>
      <c r="J12" s="508"/>
      <c r="K12" s="508"/>
      <c r="L12" s="508"/>
      <c r="M12" s="508"/>
      <c r="N12" s="508"/>
      <c r="O12" s="508"/>
      <c r="P12" s="508"/>
      <c r="Q12" s="509"/>
    </row>
    <row r="13" spans="1:17" s="494" customFormat="1">
      <c r="A13" s="500"/>
      <c r="B13" s="230" t="s">
        <v>1275</v>
      </c>
      <c r="C13" s="840" t="s">
        <v>1535</v>
      </c>
      <c r="D13" s="757" t="e">
        <f>+D9/D$11</f>
        <v>#DIV/0!</v>
      </c>
      <c r="E13" s="508"/>
      <c r="F13" s="508"/>
      <c r="G13" s="508"/>
      <c r="H13" s="508"/>
      <c r="I13" s="508"/>
      <c r="J13" s="508"/>
      <c r="K13" s="508"/>
      <c r="L13" s="508"/>
      <c r="M13" s="508"/>
      <c r="N13" s="508"/>
      <c r="O13" s="508"/>
      <c r="P13" s="508"/>
      <c r="Q13" s="509"/>
    </row>
    <row r="14" spans="1:17" s="494" customFormat="1" ht="13.5" thickBot="1">
      <c r="A14" s="510"/>
      <c r="B14" s="241" t="s">
        <v>1276</v>
      </c>
      <c r="C14" s="841" t="s">
        <v>1534</v>
      </c>
      <c r="D14" s="758" t="e">
        <f>+D10/D$11</f>
        <v>#DIV/0!</v>
      </c>
      <c r="E14" s="508"/>
      <c r="F14" s="508"/>
      <c r="G14" s="508"/>
      <c r="H14" s="508"/>
      <c r="I14" s="508"/>
      <c r="J14" s="508"/>
      <c r="K14" s="508"/>
      <c r="L14" s="508"/>
      <c r="M14" s="508"/>
      <c r="N14" s="508"/>
      <c r="O14" s="508"/>
      <c r="P14" s="508"/>
      <c r="Q14" s="509"/>
    </row>
    <row r="15" spans="1:17" s="494" customFormat="1">
      <c r="B15" s="511"/>
      <c r="C15" s="512"/>
      <c r="D15" s="513"/>
      <c r="E15" s="508"/>
      <c r="F15" s="508"/>
      <c r="G15" s="508"/>
      <c r="H15" s="508"/>
      <c r="I15" s="508"/>
      <c r="J15" s="508"/>
      <c r="K15" s="508"/>
      <c r="L15" s="508"/>
      <c r="M15" s="508"/>
      <c r="N15" s="508"/>
      <c r="O15" s="508"/>
      <c r="P15" s="508"/>
      <c r="Q15" s="509"/>
    </row>
    <row r="16" spans="1:17" s="494" customFormat="1">
      <c r="D16" s="508"/>
      <c r="E16" s="508"/>
      <c r="F16" s="508"/>
      <c r="G16" s="508"/>
      <c r="H16" s="508"/>
      <c r="I16" s="508"/>
      <c r="J16" s="508"/>
      <c r="K16" s="508"/>
      <c r="L16" s="508"/>
      <c r="M16" s="508"/>
      <c r="N16" s="508"/>
      <c r="O16" s="508"/>
      <c r="P16" s="508"/>
      <c r="Q16" s="509"/>
    </row>
    <row r="17" spans="2:17" s="494" customFormat="1">
      <c r="D17" s="508"/>
      <c r="E17" s="508"/>
      <c r="F17" s="508"/>
      <c r="G17" s="508"/>
      <c r="H17" s="508"/>
      <c r="I17" s="508"/>
      <c r="J17" s="508"/>
      <c r="K17" s="508"/>
      <c r="L17" s="508"/>
      <c r="M17" s="508"/>
      <c r="N17" s="508"/>
      <c r="O17" s="508"/>
      <c r="P17" s="508"/>
      <c r="Q17" s="509"/>
    </row>
    <row r="18" spans="2:17" s="494" customFormat="1">
      <c r="D18" s="508"/>
      <c r="E18" s="508"/>
      <c r="F18" s="508"/>
      <c r="G18" s="508"/>
      <c r="H18" s="508"/>
      <c r="I18" s="508"/>
      <c r="J18" s="508"/>
      <c r="K18" s="508"/>
      <c r="L18" s="508"/>
      <c r="M18" s="508"/>
      <c r="N18" s="508"/>
      <c r="O18" s="508"/>
      <c r="P18" s="508"/>
      <c r="Q18" s="509"/>
    </row>
    <row r="19" spans="2:17" s="494" customFormat="1">
      <c r="B19" s="514"/>
      <c r="C19" s="515"/>
      <c r="D19" s="508"/>
      <c r="E19" s="508"/>
      <c r="F19" s="508"/>
      <c r="G19" s="508"/>
      <c r="H19" s="508"/>
      <c r="I19" s="508"/>
      <c r="J19" s="508"/>
      <c r="K19" s="508"/>
      <c r="L19" s="508"/>
      <c r="M19" s="508"/>
      <c r="N19" s="508"/>
      <c r="O19" s="508"/>
      <c r="P19" s="508"/>
      <c r="Q19" s="509"/>
    </row>
    <row r="20" spans="2:17" s="494" customFormat="1">
      <c r="B20" s="514"/>
      <c r="C20" s="516"/>
      <c r="D20" s="508"/>
      <c r="E20" s="508"/>
      <c r="F20" s="508"/>
      <c r="G20" s="508"/>
      <c r="H20" s="508"/>
      <c r="I20" s="508"/>
      <c r="J20" s="508"/>
      <c r="K20" s="508"/>
      <c r="L20" s="508"/>
      <c r="M20" s="508"/>
      <c r="N20" s="508"/>
      <c r="O20" s="508"/>
      <c r="P20" s="508"/>
      <c r="Q20" s="509"/>
    </row>
    <row r="21" spans="2:17" s="494" customFormat="1">
      <c r="B21" s="514"/>
      <c r="C21" s="516"/>
      <c r="D21" s="508"/>
      <c r="E21" s="508"/>
      <c r="F21" s="508"/>
      <c r="G21" s="508"/>
      <c r="H21" s="508"/>
      <c r="I21" s="508"/>
      <c r="J21" s="508"/>
      <c r="K21" s="508"/>
      <c r="L21" s="508"/>
      <c r="M21" s="508"/>
      <c r="N21" s="508"/>
      <c r="O21" s="508"/>
      <c r="P21" s="508"/>
      <c r="Q21" s="509"/>
    </row>
    <row r="22" spans="2:17" s="494" customFormat="1">
      <c r="B22" s="514"/>
      <c r="D22" s="508"/>
      <c r="E22" s="508"/>
      <c r="F22" s="508"/>
      <c r="G22" s="508"/>
      <c r="H22" s="508"/>
      <c r="I22" s="508"/>
      <c r="J22" s="508"/>
      <c r="K22" s="508"/>
      <c r="L22" s="508"/>
      <c r="M22" s="508"/>
      <c r="N22" s="508"/>
      <c r="O22" s="508"/>
      <c r="P22" s="508"/>
      <c r="Q22" s="509"/>
    </row>
    <row r="23" spans="2:17" s="494" customFormat="1">
      <c r="B23" s="517"/>
      <c r="C23" s="518"/>
      <c r="D23" s="519"/>
      <c r="E23" s="519"/>
      <c r="F23" s="519"/>
      <c r="G23" s="519"/>
      <c r="H23" s="519"/>
      <c r="I23" s="519"/>
      <c r="J23" s="519"/>
      <c r="K23" s="519"/>
      <c r="L23" s="519"/>
      <c r="M23" s="519"/>
      <c r="N23" s="519"/>
      <c r="O23" s="519"/>
      <c r="P23" s="519"/>
      <c r="Q23" s="509"/>
    </row>
    <row r="24" spans="2:17" s="494" customFormat="1">
      <c r="B24" s="514"/>
      <c r="D24" s="519"/>
      <c r="E24" s="519"/>
      <c r="F24" s="519"/>
      <c r="G24" s="519"/>
      <c r="H24" s="519"/>
      <c r="I24" s="519"/>
      <c r="J24" s="519"/>
      <c r="K24" s="519"/>
      <c r="L24" s="519"/>
      <c r="M24" s="519"/>
      <c r="N24" s="519"/>
      <c r="O24" s="519"/>
      <c r="P24" s="519"/>
      <c r="Q24" s="509"/>
    </row>
    <row r="25" spans="2:17" s="494" customFormat="1">
      <c r="B25" s="517"/>
      <c r="C25" s="518"/>
      <c r="D25" s="519"/>
      <c r="E25" s="519"/>
      <c r="F25" s="519"/>
      <c r="G25" s="519"/>
      <c r="H25" s="519"/>
      <c r="I25" s="519"/>
      <c r="J25" s="519"/>
      <c r="K25" s="519"/>
      <c r="L25" s="519"/>
      <c r="M25" s="519"/>
      <c r="N25" s="519"/>
      <c r="O25" s="519"/>
      <c r="P25" s="519"/>
      <c r="Q25" s="509"/>
    </row>
    <row r="26" spans="2:17" s="494" customFormat="1">
      <c r="B26" s="517"/>
      <c r="C26" s="518"/>
      <c r="D26" s="519"/>
      <c r="E26" s="519"/>
      <c r="F26" s="519"/>
      <c r="G26" s="519"/>
      <c r="H26" s="519"/>
      <c r="I26" s="519"/>
      <c r="J26" s="519"/>
      <c r="K26" s="519"/>
      <c r="L26" s="519"/>
      <c r="M26" s="519"/>
      <c r="N26" s="519"/>
      <c r="O26" s="519"/>
      <c r="P26" s="519"/>
      <c r="Q26" s="509"/>
    </row>
    <row r="27" spans="2:17" s="494" customFormat="1">
      <c r="B27" s="514"/>
      <c r="C27" s="509"/>
      <c r="D27" s="499"/>
      <c r="E27" s="499"/>
      <c r="F27" s="499"/>
      <c r="G27" s="499"/>
      <c r="H27" s="499"/>
      <c r="I27" s="499"/>
      <c r="J27" s="499"/>
      <c r="K27" s="499"/>
      <c r="L27" s="499"/>
      <c r="M27" s="499"/>
      <c r="N27" s="499"/>
      <c r="O27" s="499"/>
      <c r="P27" s="499"/>
      <c r="Q27" s="509"/>
    </row>
    <row r="28" spans="2:17" s="494" customFormat="1">
      <c r="B28" s="514"/>
      <c r="C28" s="2581"/>
      <c r="L28" s="499"/>
      <c r="P28" s="2583"/>
      <c r="Q28" s="509"/>
    </row>
    <row r="29" spans="2:17" s="494" customFormat="1">
      <c r="B29" s="514"/>
      <c r="C29" s="2582"/>
      <c r="D29" s="505"/>
      <c r="E29" s="505"/>
      <c r="F29" s="505"/>
      <c r="G29" s="505"/>
      <c r="H29" s="505"/>
      <c r="I29" s="505"/>
      <c r="J29" s="505"/>
      <c r="K29" s="505"/>
      <c r="L29" s="506"/>
      <c r="M29" s="505"/>
      <c r="N29" s="505"/>
      <c r="O29" s="505"/>
      <c r="P29" s="2582"/>
      <c r="Q29" s="509"/>
    </row>
    <row r="30" spans="2:17" s="494" customFormat="1">
      <c r="B30" s="514"/>
      <c r="D30" s="508"/>
      <c r="E30" s="508"/>
      <c r="F30" s="508"/>
      <c r="G30" s="508"/>
      <c r="H30" s="508"/>
      <c r="I30" s="508"/>
      <c r="J30" s="508"/>
      <c r="K30" s="508"/>
      <c r="L30" s="508"/>
      <c r="M30" s="508"/>
      <c r="N30" s="508"/>
      <c r="O30" s="508"/>
      <c r="P30" s="508"/>
      <c r="Q30" s="509"/>
    </row>
    <row r="31" spans="2:17" s="494" customFormat="1">
      <c r="B31" s="514"/>
      <c r="C31" s="516"/>
      <c r="D31" s="508"/>
      <c r="E31" s="508"/>
      <c r="F31" s="508"/>
      <c r="G31" s="508"/>
      <c r="H31" s="508"/>
      <c r="I31" s="508"/>
      <c r="J31" s="508"/>
      <c r="K31" s="508"/>
      <c r="L31" s="508"/>
      <c r="M31" s="508"/>
      <c r="N31" s="508"/>
      <c r="O31" s="508"/>
      <c r="P31" s="508"/>
      <c r="Q31" s="509"/>
    </row>
    <row r="32" spans="2:17" s="494" customFormat="1">
      <c r="B32" s="514"/>
      <c r="C32" s="516"/>
      <c r="D32" s="508"/>
      <c r="E32" s="508"/>
      <c r="F32" s="508"/>
      <c r="G32" s="508"/>
      <c r="H32" s="508"/>
      <c r="I32" s="508"/>
      <c r="J32" s="508"/>
      <c r="K32" s="508"/>
      <c r="L32" s="508"/>
      <c r="M32" s="508"/>
      <c r="N32" s="508"/>
      <c r="O32" s="508"/>
      <c r="P32" s="508"/>
      <c r="Q32" s="509"/>
    </row>
    <row r="33" spans="2:17" s="494" customFormat="1">
      <c r="B33" s="514"/>
      <c r="C33" s="516"/>
      <c r="D33" s="499"/>
      <c r="E33" s="499"/>
      <c r="F33" s="499"/>
      <c r="G33" s="499"/>
      <c r="H33" s="499"/>
      <c r="I33" s="499"/>
      <c r="J33" s="499"/>
      <c r="K33" s="499"/>
      <c r="L33" s="499"/>
      <c r="M33" s="499"/>
      <c r="N33" s="499"/>
      <c r="O33" s="499"/>
      <c r="P33" s="499"/>
      <c r="Q33" s="509"/>
    </row>
    <row r="34" spans="2:17" s="494" customFormat="1">
      <c r="B34" s="514"/>
      <c r="C34" s="515"/>
      <c r="D34" s="508"/>
      <c r="E34" s="508"/>
      <c r="F34" s="508"/>
      <c r="G34" s="508"/>
      <c r="H34" s="508"/>
      <c r="I34" s="508"/>
      <c r="J34" s="508"/>
      <c r="K34" s="508"/>
      <c r="L34" s="508"/>
      <c r="M34" s="508"/>
      <c r="N34" s="508"/>
      <c r="O34" s="508"/>
      <c r="P34" s="508"/>
      <c r="Q34" s="509"/>
    </row>
    <row r="35" spans="2:17" s="494" customFormat="1">
      <c r="B35" s="514"/>
      <c r="C35" s="515"/>
      <c r="D35" s="508"/>
      <c r="E35" s="508"/>
      <c r="F35" s="508"/>
      <c r="G35" s="508"/>
      <c r="H35" s="508"/>
      <c r="I35" s="508"/>
      <c r="J35" s="508"/>
      <c r="K35" s="508"/>
      <c r="L35" s="508"/>
      <c r="M35" s="508"/>
      <c r="N35" s="508"/>
      <c r="O35" s="508"/>
      <c r="P35" s="508"/>
      <c r="Q35" s="509"/>
    </row>
    <row r="36" spans="2:17" s="494" customFormat="1">
      <c r="B36" s="514"/>
      <c r="C36" s="516"/>
      <c r="D36" s="508"/>
      <c r="E36" s="508"/>
      <c r="F36" s="508"/>
      <c r="G36" s="508"/>
      <c r="H36" s="508"/>
      <c r="I36" s="508"/>
      <c r="J36" s="508"/>
      <c r="K36" s="508"/>
      <c r="L36" s="508"/>
      <c r="M36" s="508"/>
      <c r="N36" s="508"/>
      <c r="O36" s="508"/>
      <c r="P36" s="508"/>
      <c r="Q36" s="509"/>
    </row>
    <row r="37" spans="2:17" s="494" customFormat="1">
      <c r="B37" s="514"/>
      <c r="D37" s="508"/>
      <c r="E37" s="508"/>
      <c r="F37" s="508"/>
      <c r="G37" s="508"/>
      <c r="H37" s="508"/>
      <c r="I37" s="508"/>
      <c r="J37" s="508"/>
      <c r="K37" s="508"/>
      <c r="L37" s="508"/>
      <c r="M37" s="508"/>
      <c r="N37" s="508"/>
      <c r="O37" s="508"/>
      <c r="P37" s="508"/>
      <c r="Q37" s="509"/>
    </row>
    <row r="38" spans="2:17" s="494" customFormat="1">
      <c r="B38" s="514"/>
      <c r="C38" s="515"/>
      <c r="D38" s="508"/>
      <c r="E38" s="508"/>
      <c r="F38" s="508"/>
      <c r="G38" s="508"/>
      <c r="H38" s="508"/>
      <c r="I38" s="508"/>
      <c r="J38" s="508"/>
      <c r="K38" s="508"/>
      <c r="L38" s="508"/>
      <c r="M38" s="508"/>
      <c r="N38" s="508"/>
      <c r="O38" s="508"/>
      <c r="P38" s="508"/>
      <c r="Q38" s="509"/>
    </row>
    <row r="39" spans="2:17" s="494" customFormat="1">
      <c r="B39" s="514"/>
      <c r="D39" s="508"/>
      <c r="E39" s="508"/>
      <c r="F39" s="508"/>
      <c r="G39" s="508"/>
      <c r="H39" s="508"/>
      <c r="I39" s="508"/>
      <c r="J39" s="508"/>
      <c r="K39" s="508"/>
      <c r="L39" s="508"/>
      <c r="M39" s="508"/>
      <c r="N39" s="508"/>
      <c r="O39" s="508"/>
      <c r="P39" s="508"/>
      <c r="Q39" s="509"/>
    </row>
    <row r="40" spans="2:17" s="494" customFormat="1">
      <c r="B40" s="514"/>
      <c r="D40" s="508"/>
      <c r="E40" s="508"/>
      <c r="F40" s="508"/>
      <c r="G40" s="508"/>
      <c r="H40" s="508"/>
      <c r="I40" s="508"/>
      <c r="J40" s="508"/>
      <c r="K40" s="508"/>
      <c r="L40" s="508"/>
      <c r="M40" s="508"/>
      <c r="N40" s="508"/>
      <c r="O40" s="508"/>
      <c r="P40" s="508"/>
      <c r="Q40" s="509"/>
    </row>
    <row r="41" spans="2:17" s="494" customFormat="1">
      <c r="B41" s="514"/>
      <c r="C41" s="520"/>
      <c r="D41" s="508"/>
      <c r="E41" s="508"/>
      <c r="F41" s="508"/>
      <c r="G41" s="508"/>
      <c r="H41" s="508"/>
      <c r="I41" s="508"/>
      <c r="J41" s="508"/>
      <c r="K41" s="508"/>
      <c r="L41" s="508"/>
      <c r="M41" s="508"/>
      <c r="N41" s="508"/>
      <c r="O41" s="508"/>
      <c r="P41" s="508"/>
      <c r="Q41" s="509"/>
    </row>
    <row r="42" spans="2:17" s="494" customFormat="1">
      <c r="B42" s="514"/>
      <c r="D42" s="508"/>
      <c r="E42" s="508"/>
      <c r="F42" s="508"/>
      <c r="G42" s="508"/>
      <c r="H42" s="508"/>
      <c r="I42" s="508"/>
      <c r="J42" s="508"/>
      <c r="K42" s="508"/>
      <c r="L42" s="508"/>
      <c r="M42" s="508"/>
      <c r="N42" s="508"/>
      <c r="O42" s="508"/>
      <c r="P42" s="508"/>
      <c r="Q42" s="509"/>
    </row>
    <row r="43" spans="2:17" s="494" customFormat="1">
      <c r="B43" s="514"/>
      <c r="D43" s="508"/>
      <c r="E43" s="508"/>
      <c r="F43" s="508"/>
      <c r="G43" s="508"/>
      <c r="H43" s="508"/>
      <c r="I43" s="508"/>
      <c r="J43" s="508"/>
      <c r="K43" s="508"/>
      <c r="L43" s="508"/>
      <c r="M43" s="508"/>
      <c r="N43" s="508"/>
      <c r="O43" s="508"/>
      <c r="P43" s="508"/>
      <c r="Q43" s="509"/>
    </row>
    <row r="44" spans="2:17" s="494" customFormat="1">
      <c r="B44" s="514"/>
      <c r="D44" s="508"/>
      <c r="E44" s="508"/>
      <c r="F44" s="508"/>
      <c r="G44" s="508"/>
      <c r="H44" s="508"/>
      <c r="I44" s="508"/>
      <c r="J44" s="508"/>
      <c r="K44" s="508"/>
      <c r="L44" s="508"/>
      <c r="M44" s="508"/>
      <c r="N44" s="508"/>
      <c r="O44" s="508"/>
      <c r="P44" s="508"/>
      <c r="Q44" s="509"/>
    </row>
    <row r="45" spans="2:17" s="494" customFormat="1">
      <c r="B45" s="514"/>
      <c r="D45" s="508"/>
      <c r="E45" s="508"/>
      <c r="F45" s="508"/>
      <c r="G45" s="508"/>
      <c r="H45" s="508"/>
      <c r="I45" s="508"/>
      <c r="J45" s="508"/>
      <c r="K45" s="508"/>
      <c r="L45" s="508"/>
      <c r="M45" s="508"/>
      <c r="N45" s="508"/>
      <c r="O45" s="508"/>
      <c r="P45" s="508"/>
      <c r="Q45" s="509"/>
    </row>
    <row r="46" spans="2:17" s="494" customFormat="1">
      <c r="B46" s="514"/>
      <c r="C46" s="515"/>
      <c r="D46" s="508"/>
      <c r="E46" s="508"/>
      <c r="F46" s="508"/>
      <c r="G46" s="508"/>
      <c r="H46" s="508"/>
      <c r="I46" s="508"/>
      <c r="J46" s="508"/>
      <c r="K46" s="508"/>
      <c r="L46" s="508"/>
      <c r="M46" s="508"/>
      <c r="N46" s="508"/>
      <c r="O46" s="508"/>
      <c r="P46" s="508"/>
      <c r="Q46" s="509"/>
    </row>
    <row r="47" spans="2:17" s="494" customFormat="1">
      <c r="B47" s="514"/>
      <c r="C47" s="515"/>
      <c r="D47" s="508"/>
      <c r="E47" s="508"/>
      <c r="F47" s="508"/>
      <c r="G47" s="508"/>
      <c r="H47" s="508"/>
      <c r="I47" s="508"/>
      <c r="J47" s="508"/>
      <c r="K47" s="508"/>
      <c r="L47" s="508"/>
      <c r="M47" s="508"/>
      <c r="N47" s="508"/>
      <c r="O47" s="508"/>
      <c r="P47" s="508"/>
      <c r="Q47" s="509"/>
    </row>
    <row r="48" spans="2:17" s="494" customFormat="1">
      <c r="D48" s="508"/>
      <c r="E48" s="508"/>
      <c r="F48" s="508"/>
      <c r="G48" s="508"/>
      <c r="H48" s="508"/>
      <c r="I48" s="508"/>
      <c r="J48" s="508"/>
      <c r="K48" s="508"/>
      <c r="L48" s="508"/>
      <c r="M48" s="508"/>
      <c r="N48" s="508"/>
      <c r="O48" s="508"/>
      <c r="P48" s="508"/>
      <c r="Q48" s="509"/>
    </row>
    <row r="49" spans="2:26" s="494" customFormat="1">
      <c r="D49" s="519"/>
      <c r="E49" s="519"/>
      <c r="F49" s="519"/>
      <c r="G49" s="519"/>
      <c r="H49" s="519"/>
      <c r="I49" s="519"/>
      <c r="J49" s="519"/>
      <c r="K49" s="519"/>
      <c r="L49" s="519"/>
      <c r="M49" s="519"/>
      <c r="N49" s="519"/>
      <c r="O49" s="519"/>
      <c r="P49" s="519"/>
      <c r="Q49" s="509"/>
    </row>
    <row r="50" spans="2:26" s="494" customFormat="1">
      <c r="D50" s="519"/>
      <c r="E50" s="519"/>
      <c r="F50" s="519"/>
      <c r="G50" s="519"/>
      <c r="H50" s="519"/>
      <c r="I50" s="519"/>
      <c r="J50" s="519"/>
      <c r="K50" s="519"/>
      <c r="L50" s="519"/>
      <c r="M50" s="519"/>
      <c r="N50" s="519"/>
      <c r="O50" s="519"/>
      <c r="P50" s="519"/>
      <c r="Q50" s="509"/>
    </row>
    <row r="51" spans="2:26" s="494" customFormat="1">
      <c r="D51" s="519"/>
      <c r="E51" s="519"/>
      <c r="F51" s="519"/>
      <c r="G51" s="519"/>
      <c r="H51" s="519"/>
      <c r="I51" s="519"/>
      <c r="J51" s="519"/>
      <c r="K51" s="519"/>
      <c r="L51" s="519"/>
      <c r="M51" s="519"/>
      <c r="N51" s="519"/>
      <c r="O51" s="519"/>
      <c r="P51" s="519"/>
      <c r="Q51" s="509"/>
    </row>
    <row r="52" spans="2:26" s="494" customFormat="1">
      <c r="D52" s="519"/>
      <c r="E52" s="519"/>
      <c r="F52" s="519"/>
      <c r="G52" s="519"/>
      <c r="H52" s="519"/>
      <c r="I52" s="519"/>
      <c r="J52" s="519"/>
      <c r="K52" s="519"/>
      <c r="L52" s="519"/>
      <c r="M52" s="519"/>
      <c r="N52" s="519"/>
      <c r="O52" s="519"/>
      <c r="P52" s="519"/>
      <c r="Q52" s="509"/>
    </row>
    <row r="53" spans="2:26" s="494" customFormat="1">
      <c r="D53" s="499"/>
      <c r="E53" s="499"/>
      <c r="F53" s="499"/>
      <c r="G53" s="499"/>
      <c r="H53" s="519"/>
      <c r="I53" s="519"/>
      <c r="J53" s="519"/>
      <c r="K53" s="519"/>
      <c r="L53" s="519"/>
      <c r="M53" s="519"/>
      <c r="N53" s="519"/>
      <c r="O53" s="519"/>
      <c r="P53" s="519"/>
      <c r="Q53" s="509"/>
    </row>
    <row r="54" spans="2:26" s="494" customFormat="1">
      <c r="D54" s="519"/>
      <c r="E54" s="519"/>
      <c r="F54" s="519"/>
      <c r="G54" s="519"/>
      <c r="H54" s="519"/>
      <c r="I54" s="519"/>
      <c r="J54" s="519"/>
      <c r="K54" s="519"/>
      <c r="L54" s="519"/>
      <c r="M54" s="519"/>
      <c r="N54" s="519"/>
      <c r="O54" s="519"/>
      <c r="P54" s="519"/>
      <c r="Q54" s="509"/>
      <c r="U54" s="521"/>
      <c r="V54" s="521"/>
      <c r="W54" s="521"/>
      <c r="X54" s="521"/>
      <c r="Y54" s="521"/>
      <c r="Z54" s="521"/>
    </row>
    <row r="55" spans="2:26" s="494" customFormat="1">
      <c r="D55" s="522"/>
      <c r="F55" s="519"/>
      <c r="G55" s="519"/>
      <c r="H55" s="519"/>
      <c r="I55" s="519"/>
      <c r="J55" s="519"/>
      <c r="K55" s="519"/>
      <c r="L55" s="519"/>
      <c r="M55" s="519"/>
      <c r="N55" s="519"/>
      <c r="O55" s="519"/>
      <c r="P55" s="519"/>
      <c r="Q55" s="509"/>
      <c r="U55" s="523"/>
      <c r="V55" s="523"/>
      <c r="W55" s="523"/>
      <c r="X55" s="523"/>
      <c r="Y55" s="523"/>
      <c r="Z55" s="524"/>
    </row>
    <row r="56" spans="2:26" s="494" customFormat="1">
      <c r="B56" s="514"/>
      <c r="C56" s="514"/>
      <c r="D56" s="519"/>
      <c r="E56" s="519"/>
      <c r="F56" s="519"/>
      <c r="G56" s="519"/>
      <c r="H56" s="519"/>
      <c r="I56" s="519"/>
      <c r="J56" s="519"/>
      <c r="K56" s="519"/>
      <c r="L56" s="519"/>
      <c r="M56" s="519"/>
      <c r="N56" s="519"/>
      <c r="O56" s="519"/>
      <c r="P56" s="519"/>
      <c r="Q56" s="509"/>
      <c r="U56" s="523"/>
      <c r="V56" s="523"/>
      <c r="W56" s="523"/>
      <c r="X56" s="523"/>
      <c r="Y56" s="523"/>
      <c r="Z56" s="524"/>
    </row>
    <row r="57" spans="2:26" s="494" customFormat="1">
      <c r="B57" s="514"/>
      <c r="C57" s="514"/>
      <c r="L57" s="499"/>
      <c r="P57" s="2583"/>
      <c r="Q57" s="509"/>
      <c r="U57" s="523"/>
      <c r="V57" s="523"/>
      <c r="W57" s="523"/>
      <c r="X57" s="523"/>
      <c r="Y57" s="523"/>
      <c r="Z57" s="524"/>
    </row>
    <row r="58" spans="2:26" s="494" customFormat="1">
      <c r="B58" s="514"/>
      <c r="C58" s="514"/>
      <c r="D58" s="505"/>
      <c r="E58" s="505"/>
      <c r="F58" s="505"/>
      <c r="G58" s="505"/>
      <c r="H58" s="505"/>
      <c r="I58" s="505"/>
      <c r="J58" s="505"/>
      <c r="K58" s="505"/>
      <c r="L58" s="506"/>
      <c r="M58" s="505"/>
      <c r="N58" s="505"/>
      <c r="O58" s="505"/>
      <c r="P58" s="2582"/>
      <c r="Q58" s="509"/>
      <c r="U58" s="525"/>
      <c r="V58" s="525"/>
      <c r="W58" s="525"/>
      <c r="X58" s="525"/>
      <c r="Y58" s="525"/>
      <c r="Z58" s="524"/>
    </row>
    <row r="59" spans="2:26" s="494" customFormat="1">
      <c r="B59" s="514"/>
      <c r="C59" s="514"/>
      <c r="D59" s="508"/>
      <c r="E59" s="508"/>
      <c r="F59" s="508"/>
      <c r="G59" s="508"/>
      <c r="H59" s="508"/>
      <c r="I59" s="508"/>
      <c r="J59" s="508"/>
      <c r="K59" s="508"/>
      <c r="L59" s="508"/>
      <c r="M59" s="508"/>
      <c r="N59" s="508"/>
      <c r="O59" s="508"/>
      <c r="P59" s="508"/>
      <c r="Q59" s="509"/>
      <c r="U59" s="523"/>
      <c r="V59" s="523"/>
      <c r="W59" s="523"/>
      <c r="X59" s="523"/>
      <c r="Y59" s="523"/>
      <c r="Z59" s="524"/>
    </row>
    <row r="60" spans="2:26" s="494" customFormat="1">
      <c r="B60" s="514"/>
      <c r="C60" s="514"/>
      <c r="D60" s="508"/>
      <c r="E60" s="508"/>
      <c r="F60" s="508"/>
      <c r="G60" s="508"/>
      <c r="H60" s="508"/>
      <c r="I60" s="508"/>
      <c r="J60" s="508"/>
      <c r="K60" s="508"/>
      <c r="L60" s="508"/>
      <c r="M60" s="508"/>
      <c r="N60" s="508"/>
      <c r="O60" s="508"/>
      <c r="P60" s="508"/>
      <c r="Q60" s="509"/>
      <c r="U60" s="523"/>
      <c r="V60" s="523"/>
      <c r="W60" s="523"/>
      <c r="X60" s="523"/>
      <c r="Y60" s="523"/>
      <c r="Z60" s="524"/>
    </row>
    <row r="61" spans="2:26" s="494" customFormat="1">
      <c r="B61" s="514"/>
      <c r="C61" s="514"/>
      <c r="D61" s="508"/>
      <c r="E61" s="508"/>
      <c r="F61" s="508"/>
      <c r="G61" s="508"/>
      <c r="H61" s="508"/>
      <c r="I61" s="508"/>
      <c r="J61" s="508"/>
      <c r="K61" s="508"/>
      <c r="L61" s="508"/>
      <c r="M61" s="508"/>
      <c r="N61" s="508"/>
      <c r="O61" s="508"/>
      <c r="P61" s="508"/>
      <c r="Q61" s="509"/>
      <c r="U61" s="523"/>
      <c r="V61" s="523"/>
      <c r="W61" s="523"/>
      <c r="X61" s="523"/>
      <c r="Y61" s="523"/>
      <c r="Z61" s="524"/>
    </row>
    <row r="62" spans="2:26" s="494" customFormat="1">
      <c r="B62" s="514"/>
      <c r="C62" s="514"/>
      <c r="D62" s="508"/>
      <c r="E62" s="508"/>
      <c r="F62" s="508"/>
      <c r="G62" s="508"/>
      <c r="H62" s="508"/>
      <c r="I62" s="508"/>
      <c r="J62" s="508"/>
      <c r="K62" s="508"/>
      <c r="L62" s="508"/>
      <c r="M62" s="508"/>
      <c r="N62" s="508"/>
      <c r="O62" s="508"/>
      <c r="P62" s="508"/>
      <c r="Q62" s="509"/>
      <c r="U62" s="523"/>
      <c r="V62" s="523"/>
      <c r="W62" s="523"/>
      <c r="X62" s="523"/>
      <c r="Y62" s="523"/>
      <c r="Z62" s="524"/>
    </row>
    <row r="63" spans="2:26" s="494" customFormat="1">
      <c r="B63" s="514"/>
      <c r="C63" s="514"/>
      <c r="D63" s="508"/>
      <c r="E63" s="508"/>
      <c r="F63" s="508"/>
      <c r="G63" s="508"/>
      <c r="H63" s="508"/>
      <c r="I63" s="508"/>
      <c r="J63" s="508"/>
      <c r="K63" s="508"/>
      <c r="L63" s="508"/>
      <c r="M63" s="508"/>
      <c r="N63" s="508"/>
      <c r="O63" s="508"/>
      <c r="P63" s="508"/>
      <c r="Q63" s="509"/>
      <c r="U63" s="523"/>
      <c r="V63" s="523"/>
      <c r="W63" s="523"/>
      <c r="X63" s="523"/>
      <c r="Y63" s="523"/>
      <c r="Z63" s="524"/>
    </row>
    <row r="64" spans="2:26" s="494" customFormat="1">
      <c r="B64" s="514"/>
      <c r="C64" s="514"/>
      <c r="D64" s="519"/>
      <c r="E64" s="519"/>
      <c r="F64" s="519"/>
      <c r="G64" s="519"/>
      <c r="H64" s="519"/>
      <c r="I64" s="519"/>
      <c r="J64" s="519"/>
      <c r="K64" s="519"/>
      <c r="L64" s="519"/>
      <c r="M64" s="519"/>
      <c r="N64" s="519"/>
      <c r="O64" s="519"/>
      <c r="P64" s="519"/>
      <c r="Q64" s="509"/>
      <c r="U64" s="523"/>
      <c r="V64" s="523"/>
      <c r="W64" s="523"/>
      <c r="X64" s="523"/>
      <c r="Y64" s="523"/>
      <c r="Z64" s="524"/>
    </row>
    <row r="65" spans="2:26" s="494" customFormat="1">
      <c r="B65" s="514"/>
      <c r="C65" s="514"/>
      <c r="D65" s="519"/>
      <c r="E65" s="519"/>
      <c r="F65" s="519"/>
      <c r="G65" s="519"/>
      <c r="H65" s="519"/>
      <c r="I65" s="519"/>
      <c r="J65" s="519"/>
      <c r="K65" s="519"/>
      <c r="L65" s="519"/>
      <c r="M65" s="519"/>
      <c r="N65" s="519"/>
      <c r="O65" s="519"/>
      <c r="P65" s="519"/>
      <c r="Q65" s="509"/>
      <c r="U65" s="523"/>
      <c r="V65" s="523"/>
      <c r="W65" s="523"/>
      <c r="X65" s="523"/>
      <c r="Y65" s="523"/>
      <c r="Z65" s="524"/>
    </row>
    <row r="66" spans="2:26" s="494" customFormat="1">
      <c r="B66" s="514"/>
      <c r="C66" s="514"/>
      <c r="D66" s="519"/>
      <c r="E66" s="519"/>
      <c r="F66" s="519"/>
      <c r="G66" s="519"/>
      <c r="H66" s="519"/>
      <c r="I66" s="519"/>
      <c r="J66" s="519"/>
      <c r="K66" s="519"/>
      <c r="L66" s="519"/>
      <c r="M66" s="519"/>
      <c r="N66" s="519"/>
      <c r="O66" s="519"/>
      <c r="P66" s="519"/>
      <c r="Q66" s="509"/>
      <c r="U66" s="525"/>
      <c r="V66" s="525"/>
      <c r="W66" s="525"/>
      <c r="X66" s="525"/>
      <c r="Y66" s="525"/>
      <c r="Z66" s="524"/>
    </row>
    <row r="67" spans="2:26" s="494" customFormat="1">
      <c r="B67" s="514"/>
      <c r="C67" s="514"/>
      <c r="L67" s="499"/>
      <c r="P67" s="2583"/>
      <c r="Q67" s="509"/>
      <c r="U67" s="523"/>
      <c r="V67" s="523"/>
      <c r="W67" s="523"/>
      <c r="X67" s="523"/>
      <c r="Y67" s="523"/>
      <c r="Z67" s="524"/>
    </row>
    <row r="68" spans="2:26" s="494" customFormat="1">
      <c r="B68" s="514"/>
      <c r="C68" s="514"/>
      <c r="D68" s="505"/>
      <c r="E68" s="505"/>
      <c r="F68" s="505"/>
      <c r="G68" s="505"/>
      <c r="H68" s="505"/>
      <c r="I68" s="505"/>
      <c r="J68" s="505"/>
      <c r="K68" s="505"/>
      <c r="L68" s="506"/>
      <c r="M68" s="505"/>
      <c r="N68" s="505"/>
      <c r="O68" s="505"/>
      <c r="P68" s="2582"/>
      <c r="Q68" s="509"/>
      <c r="U68" s="523"/>
      <c r="V68" s="523"/>
      <c r="W68" s="523"/>
      <c r="X68" s="523"/>
      <c r="Y68" s="523"/>
      <c r="Z68" s="524"/>
    </row>
    <row r="69" spans="2:26" s="494" customFormat="1">
      <c r="B69" s="514"/>
      <c r="C69" s="514"/>
      <c r="D69" s="508"/>
      <c r="E69" s="508"/>
      <c r="F69" s="508"/>
      <c r="G69" s="508"/>
      <c r="H69" s="508"/>
      <c r="I69" s="508"/>
      <c r="J69" s="508"/>
      <c r="K69" s="508"/>
      <c r="L69" s="508"/>
      <c r="M69" s="508"/>
      <c r="N69" s="508"/>
      <c r="O69" s="508"/>
      <c r="P69" s="508"/>
      <c r="Q69" s="509"/>
      <c r="U69" s="523"/>
      <c r="V69" s="523"/>
      <c r="W69" s="523"/>
      <c r="X69" s="523"/>
      <c r="Y69" s="523"/>
      <c r="Z69" s="524"/>
    </row>
    <row r="70" spans="2:26" s="494" customFormat="1">
      <c r="B70" s="514"/>
      <c r="D70" s="508"/>
      <c r="E70" s="508"/>
      <c r="F70" s="508"/>
      <c r="G70" s="508"/>
      <c r="H70" s="508"/>
      <c r="I70" s="508"/>
      <c r="J70" s="508"/>
      <c r="K70" s="508"/>
      <c r="L70" s="508"/>
      <c r="M70" s="508"/>
      <c r="N70" s="508"/>
      <c r="O70" s="508"/>
      <c r="P70" s="508"/>
      <c r="Q70" s="509"/>
      <c r="U70" s="523"/>
      <c r="V70" s="523"/>
      <c r="W70" s="523"/>
      <c r="X70" s="523"/>
      <c r="Y70" s="523"/>
      <c r="Z70" s="524"/>
    </row>
    <row r="71" spans="2:26" s="494" customFormat="1">
      <c r="B71" s="514"/>
      <c r="C71" s="516"/>
      <c r="D71" s="508"/>
      <c r="E71" s="508"/>
      <c r="F71" s="508"/>
      <c r="G71" s="508"/>
      <c r="H71" s="508"/>
      <c r="I71" s="508"/>
      <c r="J71" s="508"/>
      <c r="K71" s="508"/>
      <c r="L71" s="508"/>
      <c r="M71" s="508"/>
      <c r="N71" s="508"/>
      <c r="O71" s="508"/>
      <c r="P71" s="508"/>
      <c r="Q71" s="509"/>
      <c r="U71" s="523"/>
      <c r="V71" s="523"/>
      <c r="W71" s="523"/>
      <c r="X71" s="523"/>
      <c r="Y71" s="523"/>
      <c r="Z71" s="524"/>
    </row>
    <row r="72" spans="2:26" s="494" customFormat="1">
      <c r="B72" s="514"/>
      <c r="C72" s="516"/>
      <c r="D72" s="508"/>
      <c r="E72" s="508"/>
      <c r="F72" s="508"/>
      <c r="G72" s="508"/>
      <c r="H72" s="508"/>
      <c r="I72" s="508"/>
      <c r="J72" s="508"/>
      <c r="K72" s="508"/>
      <c r="L72" s="508"/>
      <c r="M72" s="508"/>
      <c r="N72" s="508"/>
      <c r="O72" s="508"/>
      <c r="P72" s="508"/>
      <c r="Q72" s="509"/>
      <c r="U72" s="523"/>
      <c r="V72" s="523"/>
      <c r="W72" s="523"/>
      <c r="X72" s="523"/>
      <c r="Y72" s="523"/>
      <c r="Z72" s="524"/>
    </row>
    <row r="73" spans="2:26" s="494" customFormat="1">
      <c r="B73" s="514"/>
      <c r="C73" s="516"/>
      <c r="D73" s="508"/>
      <c r="E73" s="508"/>
      <c r="F73" s="508"/>
      <c r="G73" s="508"/>
      <c r="H73" s="508"/>
      <c r="I73" s="508"/>
      <c r="J73" s="508"/>
      <c r="K73" s="508"/>
      <c r="L73" s="508"/>
      <c r="M73" s="508"/>
      <c r="N73" s="508"/>
      <c r="O73" s="508"/>
      <c r="P73" s="508"/>
      <c r="Q73" s="509"/>
      <c r="U73" s="523"/>
      <c r="V73" s="523"/>
      <c r="W73" s="523"/>
      <c r="X73" s="523"/>
      <c r="Y73" s="523"/>
      <c r="Z73" s="524"/>
    </row>
    <row r="74" spans="2:26" s="494" customFormat="1">
      <c r="B74" s="517"/>
      <c r="C74" s="518"/>
      <c r="D74" s="519"/>
      <c r="E74" s="519"/>
      <c r="F74" s="519"/>
      <c r="G74" s="519"/>
      <c r="H74" s="519"/>
      <c r="I74" s="519"/>
      <c r="J74" s="519"/>
      <c r="K74" s="519"/>
      <c r="L74" s="519"/>
      <c r="M74" s="519"/>
      <c r="N74" s="519"/>
      <c r="O74" s="519"/>
      <c r="P74" s="519"/>
      <c r="Q74" s="509"/>
      <c r="U74" s="523"/>
      <c r="V74" s="523"/>
      <c r="W74" s="523"/>
      <c r="X74" s="523"/>
      <c r="Y74" s="523"/>
      <c r="Z74" s="524"/>
    </row>
    <row r="75" spans="2:26" s="494" customFormat="1">
      <c r="B75" s="517"/>
      <c r="C75" s="518"/>
      <c r="D75" s="519"/>
      <c r="E75" s="519"/>
      <c r="F75" s="519"/>
      <c r="G75" s="519"/>
      <c r="H75" s="519"/>
      <c r="I75" s="519"/>
      <c r="J75" s="519"/>
      <c r="K75" s="519"/>
      <c r="L75" s="519"/>
      <c r="M75" s="519"/>
      <c r="N75" s="519"/>
      <c r="O75" s="519"/>
      <c r="P75" s="519"/>
      <c r="Q75" s="509"/>
      <c r="U75" s="523"/>
      <c r="V75" s="523"/>
      <c r="W75" s="523"/>
      <c r="X75" s="523"/>
      <c r="Y75" s="523"/>
      <c r="Z75" s="524"/>
    </row>
    <row r="76" spans="2:26" s="494" customFormat="1">
      <c r="B76" s="514"/>
      <c r="C76" s="518"/>
      <c r="D76" s="519"/>
      <c r="E76" s="519"/>
      <c r="F76" s="519"/>
      <c r="G76" s="519"/>
      <c r="H76" s="519"/>
      <c r="I76" s="519"/>
      <c r="J76" s="519"/>
      <c r="K76" s="519"/>
      <c r="L76" s="519"/>
      <c r="M76" s="519"/>
      <c r="N76" s="519"/>
      <c r="O76" s="519"/>
      <c r="P76" s="519"/>
      <c r="Q76" s="509"/>
      <c r="U76" s="525"/>
      <c r="V76" s="525"/>
      <c r="W76" s="525"/>
      <c r="X76" s="525"/>
      <c r="Y76" s="525"/>
      <c r="Z76" s="524"/>
    </row>
    <row r="77" spans="2:26" s="494" customFormat="1">
      <c r="B77" s="514"/>
      <c r="C77" s="518"/>
      <c r="D77" s="519"/>
      <c r="E77" s="519"/>
      <c r="F77" s="519"/>
      <c r="G77" s="519"/>
      <c r="H77" s="519"/>
      <c r="I77" s="519"/>
      <c r="J77" s="519"/>
      <c r="K77" s="519"/>
      <c r="L77" s="519"/>
      <c r="M77" s="519"/>
      <c r="N77" s="519"/>
      <c r="O77" s="519"/>
      <c r="P77" s="519"/>
      <c r="Q77" s="509"/>
      <c r="U77" s="523"/>
      <c r="V77" s="523"/>
      <c r="W77" s="523"/>
      <c r="X77" s="523"/>
      <c r="Y77" s="523"/>
      <c r="Z77" s="524"/>
    </row>
    <row r="78" spans="2:26" s="494" customFormat="1">
      <c r="B78" s="514"/>
      <c r="C78" s="526"/>
      <c r="D78" s="522"/>
      <c r="F78" s="519"/>
      <c r="G78" s="519"/>
      <c r="H78" s="519"/>
      <c r="I78" s="519"/>
      <c r="J78" s="519"/>
      <c r="K78" s="519"/>
      <c r="L78" s="519"/>
      <c r="M78" s="519"/>
      <c r="N78" s="519"/>
      <c r="O78" s="519"/>
      <c r="P78" s="519"/>
      <c r="Q78" s="509"/>
      <c r="U78" s="523"/>
      <c r="V78" s="523"/>
      <c r="W78" s="523"/>
      <c r="X78" s="523"/>
      <c r="Y78" s="523"/>
      <c r="Z78" s="524"/>
    </row>
    <row r="79" spans="2:26" s="494" customFormat="1">
      <c r="B79" s="514"/>
      <c r="C79" s="518"/>
      <c r="D79" s="519"/>
      <c r="E79" s="519"/>
      <c r="F79" s="519"/>
      <c r="G79" s="519"/>
      <c r="H79" s="519"/>
      <c r="I79" s="519"/>
      <c r="J79" s="519"/>
      <c r="K79" s="519"/>
      <c r="L79" s="519"/>
      <c r="M79" s="519"/>
      <c r="N79" s="519"/>
      <c r="O79" s="519"/>
      <c r="P79" s="519"/>
      <c r="Q79" s="509"/>
      <c r="U79" s="523"/>
      <c r="V79" s="523"/>
      <c r="W79" s="523"/>
      <c r="X79" s="523"/>
      <c r="Y79" s="523"/>
      <c r="Z79" s="524"/>
    </row>
    <row r="80" spans="2:26" s="494" customFormat="1">
      <c r="B80" s="527"/>
      <c r="C80" s="528"/>
      <c r="D80" s="505"/>
      <c r="E80" s="505"/>
      <c r="F80" s="505"/>
      <c r="G80" s="505"/>
      <c r="H80" s="505"/>
      <c r="I80" s="505"/>
      <c r="J80" s="505"/>
      <c r="K80" s="505"/>
      <c r="L80" s="506"/>
      <c r="M80" s="505"/>
      <c r="N80" s="505"/>
      <c r="O80" s="505"/>
      <c r="P80" s="529"/>
      <c r="Q80" s="509"/>
      <c r="U80" s="523"/>
      <c r="V80" s="523"/>
      <c r="W80" s="523"/>
      <c r="X80" s="523"/>
      <c r="Y80" s="523"/>
      <c r="Z80" s="524"/>
    </row>
    <row r="81" spans="2:26" s="494" customFormat="1">
      <c r="B81" s="514"/>
      <c r="D81" s="508"/>
      <c r="E81" s="508"/>
      <c r="F81" s="508"/>
      <c r="G81" s="508"/>
      <c r="H81" s="508"/>
      <c r="I81" s="508"/>
      <c r="J81" s="508"/>
      <c r="K81" s="508"/>
      <c r="L81" s="508"/>
      <c r="M81" s="508"/>
      <c r="N81" s="508"/>
      <c r="O81" s="508"/>
      <c r="P81" s="508"/>
      <c r="Q81" s="509"/>
      <c r="U81" s="523"/>
      <c r="V81" s="523"/>
      <c r="W81" s="523"/>
      <c r="X81" s="523"/>
      <c r="Y81" s="523"/>
      <c r="Z81" s="524"/>
    </row>
    <row r="82" spans="2:26" s="494" customFormat="1">
      <c r="B82" s="514"/>
      <c r="D82" s="508"/>
      <c r="E82" s="508"/>
      <c r="F82" s="508"/>
      <c r="G82" s="508"/>
      <c r="H82" s="508"/>
      <c r="I82" s="508"/>
      <c r="J82" s="508"/>
      <c r="K82" s="508"/>
      <c r="L82" s="508"/>
      <c r="M82" s="508"/>
      <c r="N82" s="508"/>
      <c r="O82" s="508"/>
      <c r="P82" s="508"/>
      <c r="Q82" s="509"/>
      <c r="U82" s="525"/>
      <c r="V82" s="525"/>
      <c r="W82" s="525"/>
      <c r="X82" s="525"/>
      <c r="Y82" s="525"/>
      <c r="Z82" s="524"/>
    </row>
    <row r="83" spans="2:26" s="494" customFormat="1">
      <c r="B83" s="514"/>
      <c r="C83" s="516"/>
      <c r="D83" s="508"/>
      <c r="E83" s="508"/>
      <c r="F83" s="508"/>
      <c r="G83" s="508"/>
      <c r="H83" s="508"/>
      <c r="I83" s="508"/>
      <c r="J83" s="508"/>
      <c r="K83" s="508"/>
      <c r="L83" s="508"/>
      <c r="M83" s="508"/>
      <c r="N83" s="508"/>
      <c r="O83" s="508"/>
      <c r="P83" s="508"/>
      <c r="Q83" s="509"/>
      <c r="U83" s="525"/>
      <c r="V83" s="525"/>
      <c r="W83" s="525"/>
      <c r="X83" s="525"/>
      <c r="Y83" s="525"/>
      <c r="Z83" s="524"/>
    </row>
    <row r="84" spans="2:26" s="494" customFormat="1">
      <c r="B84" s="514"/>
      <c r="C84" s="516"/>
      <c r="D84" s="508"/>
      <c r="E84" s="508"/>
      <c r="F84" s="508"/>
      <c r="G84" s="508"/>
      <c r="H84" s="508"/>
      <c r="I84" s="508"/>
      <c r="J84" s="508"/>
      <c r="K84" s="508"/>
      <c r="L84" s="508"/>
      <c r="M84" s="508"/>
      <c r="N84" s="508"/>
      <c r="O84" s="508"/>
      <c r="P84" s="508"/>
      <c r="Q84" s="509"/>
      <c r="R84" s="530"/>
      <c r="S84" s="530"/>
      <c r="T84" s="530"/>
      <c r="U84" s="530"/>
      <c r="V84" s="530"/>
      <c r="W84" s="530"/>
      <c r="X84" s="530"/>
      <c r="Y84" s="530"/>
      <c r="Z84" s="524"/>
    </row>
    <row r="85" spans="2:26" s="494" customFormat="1">
      <c r="B85" s="517"/>
      <c r="C85" s="518"/>
      <c r="D85" s="519"/>
      <c r="E85" s="519"/>
      <c r="F85" s="519"/>
      <c r="G85" s="519"/>
      <c r="H85" s="519"/>
      <c r="I85" s="519"/>
      <c r="J85" s="519"/>
      <c r="K85" s="519"/>
      <c r="L85" s="519"/>
      <c r="M85" s="519"/>
      <c r="N85" s="519"/>
      <c r="O85" s="519"/>
      <c r="P85" s="519"/>
      <c r="Q85" s="509"/>
      <c r="U85" s="530"/>
      <c r="V85" s="530"/>
      <c r="W85" s="530"/>
      <c r="X85" s="530"/>
      <c r="Y85" s="530"/>
      <c r="Z85" s="524"/>
    </row>
    <row r="86" spans="2:26" s="494" customFormat="1">
      <c r="B86" s="517"/>
      <c r="C86" s="518"/>
      <c r="D86" s="519"/>
      <c r="E86" s="519"/>
      <c r="F86" s="519"/>
      <c r="G86" s="519"/>
      <c r="H86" s="519"/>
      <c r="I86" s="519"/>
      <c r="J86" s="519"/>
      <c r="K86" s="519"/>
      <c r="L86" s="519"/>
      <c r="M86" s="519"/>
      <c r="N86" s="519"/>
      <c r="O86" s="519"/>
      <c r="P86" s="519"/>
      <c r="Q86" s="509"/>
      <c r="U86" s="530"/>
      <c r="V86" s="530"/>
      <c r="W86" s="530"/>
      <c r="X86" s="530"/>
      <c r="Y86" s="530"/>
      <c r="Z86" s="524"/>
    </row>
    <row r="87" spans="2:26" s="494" customFormat="1">
      <c r="B87" s="514"/>
      <c r="C87" s="518"/>
      <c r="D87" s="519"/>
      <c r="E87" s="519"/>
      <c r="F87" s="519"/>
      <c r="G87" s="519"/>
      <c r="H87" s="519"/>
      <c r="I87" s="519"/>
      <c r="J87" s="519"/>
      <c r="K87" s="519"/>
      <c r="L87" s="519"/>
      <c r="M87" s="519"/>
      <c r="N87" s="519"/>
      <c r="O87" s="519"/>
      <c r="P87" s="519"/>
      <c r="Q87" s="509"/>
      <c r="U87" s="530"/>
      <c r="V87" s="530"/>
      <c r="W87" s="530"/>
      <c r="X87" s="530"/>
      <c r="Y87" s="530"/>
      <c r="Z87" s="524"/>
    </row>
    <row r="88" spans="2:26" s="494" customFormat="1">
      <c r="B88" s="514"/>
      <c r="C88" s="518"/>
      <c r="D88" s="519"/>
      <c r="E88" s="519"/>
      <c r="F88" s="519"/>
      <c r="G88" s="519"/>
      <c r="H88" s="519"/>
      <c r="I88" s="519"/>
      <c r="J88" s="519"/>
      <c r="K88" s="519"/>
      <c r="L88" s="519"/>
      <c r="M88" s="519"/>
      <c r="N88" s="519"/>
      <c r="O88" s="519"/>
      <c r="P88" s="519"/>
      <c r="Q88" s="509"/>
      <c r="U88" s="530"/>
      <c r="V88" s="530"/>
      <c r="W88" s="530"/>
      <c r="X88" s="530"/>
      <c r="Y88" s="530"/>
      <c r="Z88" s="524"/>
    </row>
    <row r="89" spans="2:26" s="494" customFormat="1">
      <c r="B89" s="514"/>
      <c r="C89" s="526"/>
      <c r="D89" s="522"/>
      <c r="F89" s="519"/>
      <c r="G89" s="519"/>
      <c r="H89" s="519"/>
      <c r="I89" s="519"/>
      <c r="J89" s="519"/>
      <c r="K89" s="519"/>
      <c r="L89" s="519"/>
      <c r="M89" s="519"/>
      <c r="N89" s="519"/>
      <c r="O89" s="519"/>
      <c r="P89" s="519"/>
      <c r="Q89" s="509"/>
      <c r="U89" s="530"/>
      <c r="V89" s="530"/>
      <c r="W89" s="530"/>
      <c r="X89" s="530"/>
      <c r="Y89" s="530"/>
      <c r="Z89" s="524"/>
    </row>
    <row r="90" spans="2:26" s="494" customFormat="1">
      <c r="B90" s="514"/>
      <c r="D90" s="531"/>
      <c r="E90" s="532"/>
      <c r="F90" s="532"/>
      <c r="G90" s="532"/>
      <c r="H90" s="532"/>
      <c r="I90" s="532"/>
      <c r="J90" s="532"/>
      <c r="K90" s="532"/>
      <c r="L90" s="532"/>
      <c r="M90" s="532"/>
      <c r="N90" s="532"/>
      <c r="O90" s="531"/>
      <c r="P90" s="531"/>
      <c r="Q90" s="509"/>
      <c r="U90" s="530"/>
      <c r="V90" s="530"/>
      <c r="W90" s="530"/>
      <c r="X90" s="530"/>
      <c r="Y90" s="530"/>
      <c r="Z90" s="524"/>
    </row>
    <row r="91" spans="2:26" s="494" customFormat="1">
      <c r="B91" s="514"/>
      <c r="C91" s="528"/>
      <c r="D91" s="2583"/>
      <c r="E91" s="2584"/>
      <c r="F91" s="2583"/>
      <c r="G91" s="2584"/>
      <c r="H91" s="2585"/>
      <c r="I91" s="2585"/>
      <c r="J91" s="2585"/>
      <c r="K91" s="2579"/>
      <c r="L91" s="2579"/>
      <c r="M91" s="2579"/>
      <c r="N91" s="533"/>
      <c r="O91" s="514"/>
      <c r="P91" s="514"/>
      <c r="Q91" s="509"/>
      <c r="U91" s="530"/>
      <c r="V91" s="530"/>
      <c r="W91" s="530"/>
      <c r="X91" s="530"/>
      <c r="Y91" s="530"/>
      <c r="Z91" s="524"/>
    </row>
    <row r="92" spans="2:26" s="494" customFormat="1">
      <c r="B92" s="514"/>
      <c r="C92" s="2581"/>
      <c r="D92" s="2583"/>
      <c r="E92" s="2583"/>
      <c r="F92" s="2585"/>
      <c r="G92" s="2585"/>
      <c r="H92" s="2585"/>
      <c r="I92" s="2585"/>
      <c r="J92" s="2585"/>
      <c r="K92" s="2579"/>
      <c r="L92" s="2579"/>
      <c r="M92" s="2580"/>
      <c r="N92" s="534"/>
      <c r="O92" s="514"/>
      <c r="P92" s="514"/>
      <c r="Q92" s="509"/>
      <c r="U92" s="530"/>
      <c r="V92" s="530"/>
      <c r="W92" s="530"/>
      <c r="X92" s="530"/>
      <c r="Y92" s="530"/>
      <c r="Z92" s="524"/>
    </row>
    <row r="93" spans="2:26" s="494" customFormat="1">
      <c r="B93" s="514"/>
      <c r="C93" s="2582"/>
      <c r="D93" s="2584"/>
      <c r="E93" s="2584"/>
      <c r="F93" s="2585"/>
      <c r="G93" s="2585"/>
      <c r="H93" s="2585"/>
      <c r="I93" s="2585"/>
      <c r="J93" s="2585"/>
      <c r="K93" s="2579"/>
      <c r="L93" s="2579"/>
      <c r="M93" s="2580"/>
      <c r="N93" s="534"/>
      <c r="O93" s="514"/>
      <c r="P93" s="514"/>
      <c r="Q93" s="509"/>
      <c r="U93" s="525"/>
      <c r="V93" s="525"/>
      <c r="W93" s="525"/>
      <c r="X93" s="525"/>
      <c r="Y93" s="525"/>
      <c r="Z93" s="524"/>
    </row>
    <row r="94" spans="2:26" s="494" customFormat="1">
      <c r="B94" s="488"/>
      <c r="C94" s="535"/>
      <c r="D94" s="535"/>
      <c r="E94" s="535"/>
      <c r="F94" s="535"/>
      <c r="G94" s="535"/>
      <c r="H94" s="535"/>
      <c r="I94" s="535"/>
      <c r="J94" s="535"/>
      <c r="K94" s="535"/>
      <c r="L94" s="535"/>
      <c r="M94" s="535"/>
      <c r="N94" s="535"/>
      <c r="O94" s="514"/>
      <c r="P94" s="514"/>
      <c r="Q94" s="509"/>
      <c r="U94" s="536"/>
      <c r="V94" s="536"/>
      <c r="W94" s="536"/>
      <c r="X94" s="536"/>
      <c r="Y94" s="536"/>
      <c r="Z94" s="536"/>
    </row>
    <row r="95" spans="2:26" s="494" customFormat="1">
      <c r="B95" s="488"/>
      <c r="C95" s="499"/>
      <c r="D95" s="499"/>
      <c r="E95" s="499"/>
      <c r="F95" s="537"/>
      <c r="G95" s="537"/>
      <c r="H95" s="499"/>
      <c r="I95" s="499"/>
      <c r="J95" s="508"/>
      <c r="K95" s="499"/>
      <c r="L95" s="499"/>
      <c r="M95" s="499"/>
      <c r="N95" s="499"/>
      <c r="O95" s="514"/>
      <c r="P95" s="514"/>
      <c r="Q95" s="509"/>
    </row>
    <row r="96" spans="2:26" s="494" customFormat="1">
      <c r="B96" s="488"/>
      <c r="C96" s="499"/>
      <c r="D96" s="499"/>
      <c r="E96" s="499"/>
      <c r="F96" s="537"/>
      <c r="G96" s="537"/>
      <c r="H96" s="499"/>
      <c r="I96" s="499"/>
      <c r="J96" s="508"/>
      <c r="K96" s="499"/>
      <c r="L96" s="499"/>
      <c r="M96" s="499"/>
      <c r="N96" s="499"/>
      <c r="O96" s="514"/>
      <c r="P96" s="514"/>
      <c r="Q96" s="509"/>
    </row>
    <row r="97" spans="2:26" s="494" customFormat="1">
      <c r="B97" s="488"/>
      <c r="C97" s="499"/>
      <c r="D97" s="499"/>
      <c r="E97" s="499"/>
      <c r="F97" s="537"/>
      <c r="G97" s="537"/>
      <c r="H97" s="499"/>
      <c r="I97" s="499"/>
      <c r="J97" s="508"/>
      <c r="K97" s="499"/>
      <c r="L97" s="499"/>
      <c r="M97" s="499"/>
      <c r="N97" s="499"/>
      <c r="O97" s="514"/>
      <c r="P97" s="514"/>
      <c r="Q97" s="509"/>
      <c r="U97" s="505"/>
      <c r="V97" s="505"/>
      <c r="W97" s="505"/>
      <c r="X97" s="505"/>
      <c r="Y97" s="505"/>
      <c r="Z97" s="505"/>
    </row>
    <row r="98" spans="2:26" s="494" customFormat="1">
      <c r="B98" s="488"/>
      <c r="C98" s="499"/>
      <c r="D98" s="499"/>
      <c r="E98" s="499"/>
      <c r="F98" s="537"/>
      <c r="G98" s="537"/>
      <c r="H98" s="499"/>
      <c r="I98" s="499"/>
      <c r="J98" s="508"/>
      <c r="K98" s="499"/>
      <c r="L98" s="499"/>
      <c r="M98" s="499"/>
      <c r="N98" s="499"/>
      <c r="O98" s="514"/>
      <c r="P98" s="514"/>
      <c r="Q98" s="509"/>
    </row>
    <row r="99" spans="2:26" s="494" customFormat="1">
      <c r="B99" s="488"/>
      <c r="C99" s="499"/>
      <c r="D99" s="499"/>
      <c r="E99" s="499"/>
      <c r="F99" s="537"/>
      <c r="G99" s="537"/>
      <c r="H99" s="499"/>
      <c r="I99" s="499"/>
      <c r="J99" s="508"/>
      <c r="K99" s="499"/>
      <c r="L99" s="499"/>
      <c r="M99" s="499"/>
      <c r="N99" s="499"/>
      <c r="O99" s="514"/>
      <c r="P99" s="514"/>
      <c r="Q99" s="509"/>
      <c r="U99" s="536"/>
      <c r="V99" s="536"/>
      <c r="W99" s="536"/>
      <c r="X99" s="536"/>
      <c r="Y99" s="536"/>
      <c r="Z99" s="524"/>
    </row>
    <row r="100" spans="2:26" s="494" customFormat="1">
      <c r="B100" s="488"/>
      <c r="C100" s="499"/>
      <c r="D100" s="499"/>
      <c r="E100" s="499"/>
      <c r="F100" s="537"/>
      <c r="G100" s="537"/>
      <c r="H100" s="499"/>
      <c r="I100" s="499"/>
      <c r="J100" s="508"/>
      <c r="K100" s="499"/>
      <c r="L100" s="499"/>
      <c r="M100" s="499"/>
      <c r="N100" s="499"/>
      <c r="O100" s="514"/>
      <c r="P100" s="514"/>
      <c r="Q100" s="509"/>
      <c r="U100" s="536"/>
      <c r="V100" s="536"/>
      <c r="W100" s="536"/>
      <c r="X100" s="536"/>
      <c r="Y100" s="536"/>
      <c r="Z100" s="536"/>
    </row>
    <row r="101" spans="2:26" s="494" customFormat="1">
      <c r="B101" s="488"/>
      <c r="C101" s="499"/>
      <c r="D101" s="499"/>
      <c r="E101" s="499"/>
      <c r="F101" s="537"/>
      <c r="G101" s="537"/>
      <c r="H101" s="499"/>
      <c r="I101" s="499"/>
      <c r="J101" s="508"/>
      <c r="K101" s="499"/>
      <c r="L101" s="499"/>
      <c r="M101" s="499"/>
      <c r="N101" s="499"/>
      <c r="O101" s="514"/>
      <c r="P101" s="514"/>
      <c r="Q101" s="509"/>
      <c r="U101" s="536"/>
      <c r="V101" s="536"/>
      <c r="W101" s="536"/>
      <c r="X101" s="536"/>
      <c r="Y101" s="536"/>
      <c r="Z101" s="536"/>
    </row>
    <row r="102" spans="2:26" s="494" customFormat="1">
      <c r="B102" s="488"/>
      <c r="C102" s="499"/>
      <c r="D102" s="499"/>
      <c r="E102" s="499"/>
      <c r="F102" s="537"/>
      <c r="G102" s="537"/>
      <c r="H102" s="499"/>
      <c r="I102" s="499"/>
      <c r="J102" s="508"/>
      <c r="K102" s="499"/>
      <c r="L102" s="499"/>
      <c r="M102" s="499"/>
      <c r="N102" s="499"/>
      <c r="O102" s="514"/>
      <c r="P102" s="514"/>
      <c r="Q102" s="509"/>
      <c r="U102" s="536"/>
      <c r="V102" s="536"/>
      <c r="W102" s="536"/>
      <c r="X102" s="536"/>
      <c r="Y102" s="536"/>
      <c r="Z102" s="536"/>
    </row>
    <row r="103" spans="2:26" s="494" customFormat="1">
      <c r="B103" s="488"/>
      <c r="C103" s="499"/>
      <c r="D103" s="499"/>
      <c r="E103" s="499"/>
      <c r="F103" s="537"/>
      <c r="G103" s="537"/>
      <c r="H103" s="499"/>
      <c r="I103" s="499"/>
      <c r="J103" s="508"/>
      <c r="K103" s="499"/>
      <c r="L103" s="499"/>
      <c r="M103" s="499"/>
      <c r="N103" s="499"/>
      <c r="O103" s="514"/>
      <c r="P103" s="514"/>
      <c r="Q103" s="509"/>
      <c r="U103" s="536"/>
      <c r="V103" s="536"/>
      <c r="W103" s="536"/>
      <c r="X103" s="536"/>
      <c r="Y103" s="536"/>
      <c r="Z103" s="536"/>
    </row>
    <row r="104" spans="2:26" s="494" customFormat="1">
      <c r="B104" s="488"/>
      <c r="C104" s="499"/>
      <c r="D104" s="499"/>
      <c r="E104" s="499"/>
      <c r="F104" s="537"/>
      <c r="G104" s="537"/>
      <c r="H104" s="499"/>
      <c r="I104" s="499"/>
      <c r="J104" s="508"/>
      <c r="K104" s="499"/>
      <c r="L104" s="499"/>
      <c r="M104" s="499"/>
      <c r="N104" s="499"/>
      <c r="O104" s="514"/>
      <c r="P104" s="514"/>
      <c r="Q104" s="509"/>
      <c r="U104" s="536"/>
      <c r="V104" s="536"/>
      <c r="W104" s="536"/>
      <c r="X104" s="536"/>
      <c r="Y104" s="536"/>
      <c r="Z104" s="536"/>
    </row>
    <row r="105" spans="2:26" s="494" customFormat="1">
      <c r="B105" s="488"/>
      <c r="C105" s="499"/>
      <c r="D105" s="499"/>
      <c r="E105" s="499"/>
      <c r="F105" s="537"/>
      <c r="G105" s="537"/>
      <c r="H105" s="499"/>
      <c r="I105" s="499"/>
      <c r="J105" s="508"/>
      <c r="K105" s="499"/>
      <c r="L105" s="499"/>
      <c r="M105" s="499"/>
      <c r="N105" s="499"/>
      <c r="O105" s="514"/>
      <c r="P105" s="514"/>
      <c r="Q105" s="509"/>
      <c r="U105" s="536"/>
      <c r="V105" s="536"/>
      <c r="W105" s="536"/>
      <c r="X105" s="536"/>
      <c r="Y105" s="536"/>
      <c r="Z105" s="536"/>
    </row>
    <row r="106" spans="2:26" s="494" customFormat="1">
      <c r="B106" s="488"/>
      <c r="C106" s="499"/>
      <c r="D106" s="499"/>
      <c r="E106" s="499"/>
      <c r="F106" s="537"/>
      <c r="G106" s="537"/>
      <c r="H106" s="499"/>
      <c r="I106" s="499"/>
      <c r="J106" s="508"/>
      <c r="K106" s="499"/>
      <c r="L106" s="499"/>
      <c r="M106" s="499"/>
      <c r="N106" s="499"/>
      <c r="O106" s="514"/>
      <c r="P106" s="514"/>
      <c r="Q106" s="509"/>
      <c r="U106" s="536"/>
      <c r="V106" s="536"/>
      <c r="W106" s="536"/>
      <c r="X106" s="536"/>
      <c r="Y106" s="536"/>
      <c r="Z106" s="536"/>
    </row>
    <row r="107" spans="2:26" s="494" customFormat="1">
      <c r="B107" s="488"/>
      <c r="C107" s="499"/>
      <c r="D107" s="499"/>
      <c r="E107" s="499"/>
      <c r="F107" s="499"/>
      <c r="G107" s="499"/>
      <c r="H107" s="499"/>
      <c r="I107" s="499"/>
      <c r="J107" s="499"/>
      <c r="L107" s="499"/>
      <c r="M107" s="499"/>
      <c r="N107" s="499"/>
      <c r="O107" s="538"/>
      <c r="P107" s="514"/>
      <c r="Q107" s="509"/>
      <c r="U107" s="536"/>
      <c r="V107" s="536"/>
      <c r="W107" s="536"/>
      <c r="X107" s="536"/>
      <c r="Y107" s="536"/>
      <c r="Z107" s="536"/>
    </row>
    <row r="108" spans="2:26" s="494" customFormat="1">
      <c r="B108" s="488"/>
      <c r="C108" s="499"/>
      <c r="D108" s="499"/>
      <c r="E108" s="499"/>
      <c r="F108" s="499"/>
      <c r="G108" s="499"/>
      <c r="H108" s="499"/>
      <c r="I108" s="499"/>
      <c r="J108" s="499"/>
      <c r="L108" s="499"/>
      <c r="M108" s="499"/>
      <c r="N108" s="499"/>
      <c r="O108" s="538"/>
      <c r="P108" s="514"/>
      <c r="Q108" s="509"/>
      <c r="U108" s="536"/>
      <c r="V108" s="536"/>
      <c r="W108" s="536"/>
      <c r="X108" s="536"/>
      <c r="Y108" s="536"/>
      <c r="Z108" s="536"/>
    </row>
    <row r="109" spans="2:26" s="494" customFormat="1">
      <c r="B109" s="488"/>
      <c r="C109" s="499"/>
      <c r="D109" s="499"/>
      <c r="E109" s="499"/>
      <c r="F109" s="499"/>
      <c r="G109" s="499"/>
      <c r="H109" s="499"/>
      <c r="I109" s="499"/>
      <c r="J109" s="499"/>
      <c r="L109" s="499"/>
      <c r="M109" s="499"/>
      <c r="N109" s="499"/>
      <c r="O109" s="514"/>
      <c r="P109" s="514"/>
      <c r="Q109" s="509"/>
    </row>
    <row r="110" spans="2:26" s="494" customFormat="1">
      <c r="B110" s="488"/>
      <c r="C110" s="499"/>
      <c r="D110" s="499"/>
      <c r="E110" s="539"/>
      <c r="F110" s="539"/>
      <c r="G110" s="499"/>
      <c r="H110" s="499"/>
      <c r="I110" s="499"/>
      <c r="J110" s="499"/>
      <c r="L110" s="499"/>
      <c r="M110" s="499"/>
      <c r="N110" s="499"/>
      <c r="O110" s="514"/>
      <c r="P110" s="514"/>
      <c r="Q110" s="509"/>
    </row>
    <row r="111" spans="2:26" s="494" customFormat="1">
      <c r="B111" s="488"/>
      <c r="C111" s="499"/>
      <c r="D111" s="499"/>
      <c r="E111" s="539"/>
      <c r="F111" s="539"/>
      <c r="G111" s="499"/>
      <c r="H111" s="499"/>
      <c r="I111" s="499"/>
      <c r="J111" s="499"/>
      <c r="L111" s="499"/>
      <c r="M111" s="499"/>
      <c r="N111" s="499"/>
      <c r="O111" s="514"/>
      <c r="P111" s="514"/>
      <c r="Q111" s="509"/>
    </row>
    <row r="112" spans="2:26" s="494" customFormat="1">
      <c r="B112" s="488"/>
      <c r="C112" s="499"/>
      <c r="D112" s="499"/>
      <c r="E112" s="539"/>
      <c r="F112" s="539"/>
      <c r="G112" s="499"/>
      <c r="H112" s="499"/>
      <c r="I112" s="499"/>
      <c r="J112" s="499"/>
      <c r="L112" s="499"/>
      <c r="M112" s="540"/>
      <c r="N112" s="540"/>
      <c r="O112" s="514"/>
      <c r="P112" s="514"/>
      <c r="Q112" s="509"/>
    </row>
    <row r="113" spans="2:17" s="494" customFormat="1">
      <c r="B113" s="488"/>
      <c r="C113" s="499"/>
      <c r="D113" s="499"/>
      <c r="E113" s="539"/>
      <c r="F113" s="539"/>
      <c r="G113" s="499"/>
      <c r="H113" s="499"/>
      <c r="I113" s="499"/>
      <c r="J113" s="499"/>
      <c r="L113" s="499"/>
      <c r="M113" s="540"/>
      <c r="N113" s="540"/>
      <c r="O113" s="514"/>
      <c r="P113" s="514"/>
      <c r="Q113" s="509"/>
    </row>
    <row r="114" spans="2:17" s="494" customFormat="1">
      <c r="B114" s="514"/>
      <c r="C114" s="499"/>
      <c r="D114" s="499"/>
      <c r="E114" s="539"/>
      <c r="F114" s="539"/>
      <c r="G114" s="539"/>
      <c r="H114" s="539"/>
      <c r="I114" s="539"/>
      <c r="J114" s="539"/>
      <c r="K114" s="539"/>
      <c r="L114" s="539"/>
      <c r="M114" s="539"/>
      <c r="N114" s="539"/>
      <c r="O114" s="499"/>
      <c r="P114" s="499"/>
      <c r="Q114" s="509"/>
    </row>
  </sheetData>
  <mergeCells count="18">
    <mergeCell ref="P8:P11"/>
    <mergeCell ref="C28:C29"/>
    <mergeCell ref="P28:P29"/>
    <mergeCell ref="P57:P58"/>
    <mergeCell ref="P67:P68"/>
    <mergeCell ref="K91:K93"/>
    <mergeCell ref="L91:L93"/>
    <mergeCell ref="M91:M93"/>
    <mergeCell ref="C92:C93"/>
    <mergeCell ref="D92:D93"/>
    <mergeCell ref="E92:E93"/>
    <mergeCell ref="F92:F93"/>
    <mergeCell ref="G92:G93"/>
    <mergeCell ref="D91:E91"/>
    <mergeCell ref="F91:G91"/>
    <mergeCell ref="H91:H93"/>
    <mergeCell ref="I91:I93"/>
    <mergeCell ref="J91:J93"/>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heetViews>
  <sheetFormatPr defaultColWidth="11.42578125" defaultRowHeight="15"/>
  <cols>
    <col min="1" max="1" width="4.85546875" style="2402" customWidth="1"/>
    <col min="2" max="2" width="59.85546875" style="2402" customWidth="1"/>
    <col min="3" max="3" width="20" style="2402" customWidth="1"/>
    <col min="4" max="4" width="20.85546875" style="2402" customWidth="1"/>
    <col min="5" max="5" width="18.42578125" style="2266" customWidth="1"/>
    <col min="6" max="6" width="24.28515625" style="2402" customWidth="1"/>
    <col min="7" max="255" width="11.42578125" style="2402"/>
    <col min="256" max="256" width="3.7109375" style="2402" customWidth="1"/>
    <col min="257" max="257" width="4.85546875" style="2402" customWidth="1"/>
    <col min="258" max="258" width="67.85546875" style="2402" customWidth="1"/>
    <col min="259" max="259" width="20" style="2402" customWidth="1"/>
    <col min="260" max="260" width="20.85546875" style="2402" customWidth="1"/>
    <col min="261" max="261" width="18.42578125" style="2402" customWidth="1"/>
    <col min="262" max="262" width="24.28515625" style="2402" customWidth="1"/>
    <col min="263" max="511" width="11.42578125" style="2402"/>
    <col min="512" max="512" width="3.7109375" style="2402" customWidth="1"/>
    <col min="513" max="513" width="4.85546875" style="2402" customWidth="1"/>
    <col min="514" max="514" width="67.85546875" style="2402" customWidth="1"/>
    <col min="515" max="515" width="20" style="2402" customWidth="1"/>
    <col min="516" max="516" width="20.85546875" style="2402" customWidth="1"/>
    <col min="517" max="517" width="18.42578125" style="2402" customWidth="1"/>
    <col min="518" max="518" width="24.28515625" style="2402" customWidth="1"/>
    <col min="519" max="767" width="11.42578125" style="2402"/>
    <col min="768" max="768" width="3.7109375" style="2402" customWidth="1"/>
    <col min="769" max="769" width="4.85546875" style="2402" customWidth="1"/>
    <col min="770" max="770" width="67.85546875" style="2402" customWidth="1"/>
    <col min="771" max="771" width="20" style="2402" customWidth="1"/>
    <col min="772" max="772" width="20.85546875" style="2402" customWidth="1"/>
    <col min="773" max="773" width="18.42578125" style="2402" customWidth="1"/>
    <col min="774" max="774" width="24.28515625" style="2402" customWidth="1"/>
    <col min="775" max="1023" width="11.42578125" style="2402"/>
    <col min="1024" max="1024" width="3.7109375" style="2402" customWidth="1"/>
    <col min="1025" max="1025" width="4.85546875" style="2402" customWidth="1"/>
    <col min="1026" max="1026" width="67.85546875" style="2402" customWidth="1"/>
    <col min="1027" max="1027" width="20" style="2402" customWidth="1"/>
    <col min="1028" max="1028" width="20.85546875" style="2402" customWidth="1"/>
    <col min="1029" max="1029" width="18.42578125" style="2402" customWidth="1"/>
    <col min="1030" max="1030" width="24.28515625" style="2402" customWidth="1"/>
    <col min="1031" max="1279" width="11.42578125" style="2402"/>
    <col min="1280" max="1280" width="3.7109375" style="2402" customWidth="1"/>
    <col min="1281" max="1281" width="4.85546875" style="2402" customWidth="1"/>
    <col min="1282" max="1282" width="67.85546875" style="2402" customWidth="1"/>
    <col min="1283" max="1283" width="20" style="2402" customWidth="1"/>
    <col min="1284" max="1284" width="20.85546875" style="2402" customWidth="1"/>
    <col min="1285" max="1285" width="18.42578125" style="2402" customWidth="1"/>
    <col min="1286" max="1286" width="24.28515625" style="2402" customWidth="1"/>
    <col min="1287" max="1535" width="11.42578125" style="2402"/>
    <col min="1536" max="1536" width="3.7109375" style="2402" customWidth="1"/>
    <col min="1537" max="1537" width="4.85546875" style="2402" customWidth="1"/>
    <col min="1538" max="1538" width="67.85546875" style="2402" customWidth="1"/>
    <col min="1539" max="1539" width="20" style="2402" customWidth="1"/>
    <col min="1540" max="1540" width="20.85546875" style="2402" customWidth="1"/>
    <col min="1541" max="1541" width="18.42578125" style="2402" customWidth="1"/>
    <col min="1542" max="1542" width="24.28515625" style="2402" customWidth="1"/>
    <col min="1543" max="1791" width="11.42578125" style="2402"/>
    <col min="1792" max="1792" width="3.7109375" style="2402" customWidth="1"/>
    <col min="1793" max="1793" width="4.85546875" style="2402" customWidth="1"/>
    <col min="1794" max="1794" width="67.85546875" style="2402" customWidth="1"/>
    <col min="1795" max="1795" width="20" style="2402" customWidth="1"/>
    <col min="1796" max="1796" width="20.85546875" style="2402" customWidth="1"/>
    <col min="1797" max="1797" width="18.42578125" style="2402" customWidth="1"/>
    <col min="1798" max="1798" width="24.28515625" style="2402" customWidth="1"/>
    <col min="1799" max="2047" width="11.42578125" style="2402"/>
    <col min="2048" max="2048" width="3.7109375" style="2402" customWidth="1"/>
    <col min="2049" max="2049" width="4.85546875" style="2402" customWidth="1"/>
    <col min="2050" max="2050" width="67.85546875" style="2402" customWidth="1"/>
    <col min="2051" max="2051" width="20" style="2402" customWidth="1"/>
    <col min="2052" max="2052" width="20.85546875" style="2402" customWidth="1"/>
    <col min="2053" max="2053" width="18.42578125" style="2402" customWidth="1"/>
    <col min="2054" max="2054" width="24.28515625" style="2402" customWidth="1"/>
    <col min="2055" max="2303" width="11.42578125" style="2402"/>
    <col min="2304" max="2304" width="3.7109375" style="2402" customWidth="1"/>
    <col min="2305" max="2305" width="4.85546875" style="2402" customWidth="1"/>
    <col min="2306" max="2306" width="67.85546875" style="2402" customWidth="1"/>
    <col min="2307" max="2307" width="20" style="2402" customWidth="1"/>
    <col min="2308" max="2308" width="20.85546875" style="2402" customWidth="1"/>
    <col min="2309" max="2309" width="18.42578125" style="2402" customWidth="1"/>
    <col min="2310" max="2310" width="24.28515625" style="2402" customWidth="1"/>
    <col min="2311" max="2559" width="11.42578125" style="2402"/>
    <col min="2560" max="2560" width="3.7109375" style="2402" customWidth="1"/>
    <col min="2561" max="2561" width="4.85546875" style="2402" customWidth="1"/>
    <col min="2562" max="2562" width="67.85546875" style="2402" customWidth="1"/>
    <col min="2563" max="2563" width="20" style="2402" customWidth="1"/>
    <col min="2564" max="2564" width="20.85546875" style="2402" customWidth="1"/>
    <col min="2565" max="2565" width="18.42578125" style="2402" customWidth="1"/>
    <col min="2566" max="2566" width="24.28515625" style="2402" customWidth="1"/>
    <col min="2567" max="2815" width="11.42578125" style="2402"/>
    <col min="2816" max="2816" width="3.7109375" style="2402" customWidth="1"/>
    <col min="2817" max="2817" width="4.85546875" style="2402" customWidth="1"/>
    <col min="2818" max="2818" width="67.85546875" style="2402" customWidth="1"/>
    <col min="2819" max="2819" width="20" style="2402" customWidth="1"/>
    <col min="2820" max="2820" width="20.85546875" style="2402" customWidth="1"/>
    <col min="2821" max="2821" width="18.42578125" style="2402" customWidth="1"/>
    <col min="2822" max="2822" width="24.28515625" style="2402" customWidth="1"/>
    <col min="2823" max="3071" width="11.42578125" style="2402"/>
    <col min="3072" max="3072" width="3.7109375" style="2402" customWidth="1"/>
    <col min="3073" max="3073" width="4.85546875" style="2402" customWidth="1"/>
    <col min="3074" max="3074" width="67.85546875" style="2402" customWidth="1"/>
    <col min="3075" max="3075" width="20" style="2402" customWidth="1"/>
    <col min="3076" max="3076" width="20.85546875" style="2402" customWidth="1"/>
    <col min="3077" max="3077" width="18.42578125" style="2402" customWidth="1"/>
    <col min="3078" max="3078" width="24.28515625" style="2402" customWidth="1"/>
    <col min="3079" max="3327" width="11.42578125" style="2402"/>
    <col min="3328" max="3328" width="3.7109375" style="2402" customWidth="1"/>
    <col min="3329" max="3329" width="4.85546875" style="2402" customWidth="1"/>
    <col min="3330" max="3330" width="67.85546875" style="2402" customWidth="1"/>
    <col min="3331" max="3331" width="20" style="2402" customWidth="1"/>
    <col min="3332" max="3332" width="20.85546875" style="2402" customWidth="1"/>
    <col min="3333" max="3333" width="18.42578125" style="2402" customWidth="1"/>
    <col min="3334" max="3334" width="24.28515625" style="2402" customWidth="1"/>
    <col min="3335" max="3583" width="11.42578125" style="2402"/>
    <col min="3584" max="3584" width="3.7109375" style="2402" customWidth="1"/>
    <col min="3585" max="3585" width="4.85546875" style="2402" customWidth="1"/>
    <col min="3586" max="3586" width="67.85546875" style="2402" customWidth="1"/>
    <col min="3587" max="3587" width="20" style="2402" customWidth="1"/>
    <col min="3588" max="3588" width="20.85546875" style="2402" customWidth="1"/>
    <col min="3589" max="3589" width="18.42578125" style="2402" customWidth="1"/>
    <col min="3590" max="3590" width="24.28515625" style="2402" customWidth="1"/>
    <col min="3591" max="3839" width="11.42578125" style="2402"/>
    <col min="3840" max="3840" width="3.7109375" style="2402" customWidth="1"/>
    <col min="3841" max="3841" width="4.85546875" style="2402" customWidth="1"/>
    <col min="3842" max="3842" width="67.85546875" style="2402" customWidth="1"/>
    <col min="3843" max="3843" width="20" style="2402" customWidth="1"/>
    <col min="3844" max="3844" width="20.85546875" style="2402" customWidth="1"/>
    <col min="3845" max="3845" width="18.42578125" style="2402" customWidth="1"/>
    <col min="3846" max="3846" width="24.28515625" style="2402" customWidth="1"/>
    <col min="3847" max="4095" width="11.42578125" style="2402"/>
    <col min="4096" max="4096" width="3.7109375" style="2402" customWidth="1"/>
    <col min="4097" max="4097" width="4.85546875" style="2402" customWidth="1"/>
    <col min="4098" max="4098" width="67.85546875" style="2402" customWidth="1"/>
    <col min="4099" max="4099" width="20" style="2402" customWidth="1"/>
    <col min="4100" max="4100" width="20.85546875" style="2402" customWidth="1"/>
    <col min="4101" max="4101" width="18.42578125" style="2402" customWidth="1"/>
    <col min="4102" max="4102" width="24.28515625" style="2402" customWidth="1"/>
    <col min="4103" max="4351" width="11.42578125" style="2402"/>
    <col min="4352" max="4352" width="3.7109375" style="2402" customWidth="1"/>
    <col min="4353" max="4353" width="4.85546875" style="2402" customWidth="1"/>
    <col min="4354" max="4354" width="67.85546875" style="2402" customWidth="1"/>
    <col min="4355" max="4355" width="20" style="2402" customWidth="1"/>
    <col min="4356" max="4356" width="20.85546875" style="2402" customWidth="1"/>
    <col min="4357" max="4357" width="18.42578125" style="2402" customWidth="1"/>
    <col min="4358" max="4358" width="24.28515625" style="2402" customWidth="1"/>
    <col min="4359" max="4607" width="11.42578125" style="2402"/>
    <col min="4608" max="4608" width="3.7109375" style="2402" customWidth="1"/>
    <col min="4609" max="4609" width="4.85546875" style="2402" customWidth="1"/>
    <col min="4610" max="4610" width="67.85546875" style="2402" customWidth="1"/>
    <col min="4611" max="4611" width="20" style="2402" customWidth="1"/>
    <col min="4612" max="4612" width="20.85546875" style="2402" customWidth="1"/>
    <col min="4613" max="4613" width="18.42578125" style="2402" customWidth="1"/>
    <col min="4614" max="4614" width="24.28515625" style="2402" customWidth="1"/>
    <col min="4615" max="4863" width="11.42578125" style="2402"/>
    <col min="4864" max="4864" width="3.7109375" style="2402" customWidth="1"/>
    <col min="4865" max="4865" width="4.85546875" style="2402" customWidth="1"/>
    <col min="4866" max="4866" width="67.85546875" style="2402" customWidth="1"/>
    <col min="4867" max="4867" width="20" style="2402" customWidth="1"/>
    <col min="4868" max="4868" width="20.85546875" style="2402" customWidth="1"/>
    <col min="4869" max="4869" width="18.42578125" style="2402" customWidth="1"/>
    <col min="4870" max="4870" width="24.28515625" style="2402" customWidth="1"/>
    <col min="4871" max="5119" width="11.42578125" style="2402"/>
    <col min="5120" max="5120" width="3.7109375" style="2402" customWidth="1"/>
    <col min="5121" max="5121" width="4.85546875" style="2402" customWidth="1"/>
    <col min="5122" max="5122" width="67.85546875" style="2402" customWidth="1"/>
    <col min="5123" max="5123" width="20" style="2402" customWidth="1"/>
    <col min="5124" max="5124" width="20.85546875" style="2402" customWidth="1"/>
    <col min="5125" max="5125" width="18.42578125" style="2402" customWidth="1"/>
    <col min="5126" max="5126" width="24.28515625" style="2402" customWidth="1"/>
    <col min="5127" max="5375" width="11.42578125" style="2402"/>
    <col min="5376" max="5376" width="3.7109375" style="2402" customWidth="1"/>
    <col min="5377" max="5377" width="4.85546875" style="2402" customWidth="1"/>
    <col min="5378" max="5378" width="67.85546875" style="2402" customWidth="1"/>
    <col min="5379" max="5379" width="20" style="2402" customWidth="1"/>
    <col min="5380" max="5380" width="20.85546875" style="2402" customWidth="1"/>
    <col min="5381" max="5381" width="18.42578125" style="2402" customWidth="1"/>
    <col min="5382" max="5382" width="24.28515625" style="2402" customWidth="1"/>
    <col min="5383" max="5631" width="11.42578125" style="2402"/>
    <col min="5632" max="5632" width="3.7109375" style="2402" customWidth="1"/>
    <col min="5633" max="5633" width="4.85546875" style="2402" customWidth="1"/>
    <col min="5634" max="5634" width="67.85546875" style="2402" customWidth="1"/>
    <col min="5635" max="5635" width="20" style="2402" customWidth="1"/>
    <col min="5636" max="5636" width="20.85546875" style="2402" customWidth="1"/>
    <col min="5637" max="5637" width="18.42578125" style="2402" customWidth="1"/>
    <col min="5638" max="5638" width="24.28515625" style="2402" customWidth="1"/>
    <col min="5639" max="5887" width="11.42578125" style="2402"/>
    <col min="5888" max="5888" width="3.7109375" style="2402" customWidth="1"/>
    <col min="5889" max="5889" width="4.85546875" style="2402" customWidth="1"/>
    <col min="5890" max="5890" width="67.85546875" style="2402" customWidth="1"/>
    <col min="5891" max="5891" width="20" style="2402" customWidth="1"/>
    <col min="5892" max="5892" width="20.85546875" style="2402" customWidth="1"/>
    <col min="5893" max="5893" width="18.42578125" style="2402" customWidth="1"/>
    <col min="5894" max="5894" width="24.28515625" style="2402" customWidth="1"/>
    <col min="5895" max="6143" width="11.42578125" style="2402"/>
    <col min="6144" max="6144" width="3.7109375" style="2402" customWidth="1"/>
    <col min="6145" max="6145" width="4.85546875" style="2402" customWidth="1"/>
    <col min="6146" max="6146" width="67.85546875" style="2402" customWidth="1"/>
    <col min="6147" max="6147" width="20" style="2402" customWidth="1"/>
    <col min="6148" max="6148" width="20.85546875" style="2402" customWidth="1"/>
    <col min="6149" max="6149" width="18.42578125" style="2402" customWidth="1"/>
    <col min="6150" max="6150" width="24.28515625" style="2402" customWidth="1"/>
    <col min="6151" max="6399" width="11.42578125" style="2402"/>
    <col min="6400" max="6400" width="3.7109375" style="2402" customWidth="1"/>
    <col min="6401" max="6401" width="4.85546875" style="2402" customWidth="1"/>
    <col min="6402" max="6402" width="67.85546875" style="2402" customWidth="1"/>
    <col min="6403" max="6403" width="20" style="2402" customWidth="1"/>
    <col min="6404" max="6404" width="20.85546875" style="2402" customWidth="1"/>
    <col min="6405" max="6405" width="18.42578125" style="2402" customWidth="1"/>
    <col min="6406" max="6406" width="24.28515625" style="2402" customWidth="1"/>
    <col min="6407" max="6655" width="11.42578125" style="2402"/>
    <col min="6656" max="6656" width="3.7109375" style="2402" customWidth="1"/>
    <col min="6657" max="6657" width="4.85546875" style="2402" customWidth="1"/>
    <col min="6658" max="6658" width="67.85546875" style="2402" customWidth="1"/>
    <col min="6659" max="6659" width="20" style="2402" customWidth="1"/>
    <col min="6660" max="6660" width="20.85546875" style="2402" customWidth="1"/>
    <col min="6661" max="6661" width="18.42578125" style="2402" customWidth="1"/>
    <col min="6662" max="6662" width="24.28515625" style="2402" customWidth="1"/>
    <col min="6663" max="6911" width="11.42578125" style="2402"/>
    <col min="6912" max="6912" width="3.7109375" style="2402" customWidth="1"/>
    <col min="6913" max="6913" width="4.85546875" style="2402" customWidth="1"/>
    <col min="6914" max="6914" width="67.85546875" style="2402" customWidth="1"/>
    <col min="6915" max="6915" width="20" style="2402" customWidth="1"/>
    <col min="6916" max="6916" width="20.85546875" style="2402" customWidth="1"/>
    <col min="6917" max="6917" width="18.42578125" style="2402" customWidth="1"/>
    <col min="6918" max="6918" width="24.28515625" style="2402" customWidth="1"/>
    <col min="6919" max="7167" width="11.42578125" style="2402"/>
    <col min="7168" max="7168" width="3.7109375" style="2402" customWidth="1"/>
    <col min="7169" max="7169" width="4.85546875" style="2402" customWidth="1"/>
    <col min="7170" max="7170" width="67.85546875" style="2402" customWidth="1"/>
    <col min="7171" max="7171" width="20" style="2402" customWidth="1"/>
    <col min="7172" max="7172" width="20.85546875" style="2402" customWidth="1"/>
    <col min="7173" max="7173" width="18.42578125" style="2402" customWidth="1"/>
    <col min="7174" max="7174" width="24.28515625" style="2402" customWidth="1"/>
    <col min="7175" max="7423" width="11.42578125" style="2402"/>
    <col min="7424" max="7424" width="3.7109375" style="2402" customWidth="1"/>
    <col min="7425" max="7425" width="4.85546875" style="2402" customWidth="1"/>
    <col min="7426" max="7426" width="67.85546875" style="2402" customWidth="1"/>
    <col min="7427" max="7427" width="20" style="2402" customWidth="1"/>
    <col min="7428" max="7428" width="20.85546875" style="2402" customWidth="1"/>
    <col min="7429" max="7429" width="18.42578125" style="2402" customWidth="1"/>
    <col min="7430" max="7430" width="24.28515625" style="2402" customWidth="1"/>
    <col min="7431" max="7679" width="11.42578125" style="2402"/>
    <col min="7680" max="7680" width="3.7109375" style="2402" customWidth="1"/>
    <col min="7681" max="7681" width="4.85546875" style="2402" customWidth="1"/>
    <col min="7682" max="7682" width="67.85546875" style="2402" customWidth="1"/>
    <col min="7683" max="7683" width="20" style="2402" customWidth="1"/>
    <col min="7684" max="7684" width="20.85546875" style="2402" customWidth="1"/>
    <col min="7685" max="7685" width="18.42578125" style="2402" customWidth="1"/>
    <col min="7686" max="7686" width="24.28515625" style="2402" customWidth="1"/>
    <col min="7687" max="7935" width="11.42578125" style="2402"/>
    <col min="7936" max="7936" width="3.7109375" style="2402" customWidth="1"/>
    <col min="7937" max="7937" width="4.85546875" style="2402" customWidth="1"/>
    <col min="7938" max="7938" width="67.85546875" style="2402" customWidth="1"/>
    <col min="7939" max="7939" width="20" style="2402" customWidth="1"/>
    <col min="7940" max="7940" width="20.85546875" style="2402" customWidth="1"/>
    <col min="7941" max="7941" width="18.42578125" style="2402" customWidth="1"/>
    <col min="7942" max="7942" width="24.28515625" style="2402" customWidth="1"/>
    <col min="7943" max="8191" width="11.42578125" style="2402"/>
    <col min="8192" max="8192" width="3.7109375" style="2402" customWidth="1"/>
    <col min="8193" max="8193" width="4.85546875" style="2402" customWidth="1"/>
    <col min="8194" max="8194" width="67.85546875" style="2402" customWidth="1"/>
    <col min="8195" max="8195" width="20" style="2402" customWidth="1"/>
    <col min="8196" max="8196" width="20.85546875" style="2402" customWidth="1"/>
    <col min="8197" max="8197" width="18.42578125" style="2402" customWidth="1"/>
    <col min="8198" max="8198" width="24.28515625" style="2402" customWidth="1"/>
    <col min="8199" max="8447" width="11.42578125" style="2402"/>
    <col min="8448" max="8448" width="3.7109375" style="2402" customWidth="1"/>
    <col min="8449" max="8449" width="4.85546875" style="2402" customWidth="1"/>
    <col min="8450" max="8450" width="67.85546875" style="2402" customWidth="1"/>
    <col min="8451" max="8451" width="20" style="2402" customWidth="1"/>
    <col min="8452" max="8452" width="20.85546875" style="2402" customWidth="1"/>
    <col min="8453" max="8453" width="18.42578125" style="2402" customWidth="1"/>
    <col min="8454" max="8454" width="24.28515625" style="2402" customWidth="1"/>
    <col min="8455" max="8703" width="11.42578125" style="2402"/>
    <col min="8704" max="8704" width="3.7109375" style="2402" customWidth="1"/>
    <col min="8705" max="8705" width="4.85546875" style="2402" customWidth="1"/>
    <col min="8706" max="8706" width="67.85546875" style="2402" customWidth="1"/>
    <col min="8707" max="8707" width="20" style="2402" customWidth="1"/>
    <col min="8708" max="8708" width="20.85546875" style="2402" customWidth="1"/>
    <col min="8709" max="8709" width="18.42578125" style="2402" customWidth="1"/>
    <col min="8710" max="8710" width="24.28515625" style="2402" customWidth="1"/>
    <col min="8711" max="8959" width="11.42578125" style="2402"/>
    <col min="8960" max="8960" width="3.7109375" style="2402" customWidth="1"/>
    <col min="8961" max="8961" width="4.85546875" style="2402" customWidth="1"/>
    <col min="8962" max="8962" width="67.85546875" style="2402" customWidth="1"/>
    <col min="8963" max="8963" width="20" style="2402" customWidth="1"/>
    <col min="8964" max="8964" width="20.85546875" style="2402" customWidth="1"/>
    <col min="8965" max="8965" width="18.42578125" style="2402" customWidth="1"/>
    <col min="8966" max="8966" width="24.28515625" style="2402" customWidth="1"/>
    <col min="8967" max="9215" width="11.42578125" style="2402"/>
    <col min="9216" max="9216" width="3.7109375" style="2402" customWidth="1"/>
    <col min="9217" max="9217" width="4.85546875" style="2402" customWidth="1"/>
    <col min="9218" max="9218" width="67.85546875" style="2402" customWidth="1"/>
    <col min="9219" max="9219" width="20" style="2402" customWidth="1"/>
    <col min="9220" max="9220" width="20.85546875" style="2402" customWidth="1"/>
    <col min="9221" max="9221" width="18.42578125" style="2402" customWidth="1"/>
    <col min="9222" max="9222" width="24.28515625" style="2402" customWidth="1"/>
    <col min="9223" max="9471" width="11.42578125" style="2402"/>
    <col min="9472" max="9472" width="3.7109375" style="2402" customWidth="1"/>
    <col min="9473" max="9473" width="4.85546875" style="2402" customWidth="1"/>
    <col min="9474" max="9474" width="67.85546875" style="2402" customWidth="1"/>
    <col min="9475" max="9475" width="20" style="2402" customWidth="1"/>
    <col min="9476" max="9476" width="20.85546875" style="2402" customWidth="1"/>
    <col min="9477" max="9477" width="18.42578125" style="2402" customWidth="1"/>
    <col min="9478" max="9478" width="24.28515625" style="2402" customWidth="1"/>
    <col min="9479" max="9727" width="11.42578125" style="2402"/>
    <col min="9728" max="9728" width="3.7109375" style="2402" customWidth="1"/>
    <col min="9729" max="9729" width="4.85546875" style="2402" customWidth="1"/>
    <col min="9730" max="9730" width="67.85546875" style="2402" customWidth="1"/>
    <col min="9731" max="9731" width="20" style="2402" customWidth="1"/>
    <col min="9732" max="9732" width="20.85546875" style="2402" customWidth="1"/>
    <col min="9733" max="9733" width="18.42578125" style="2402" customWidth="1"/>
    <col min="9734" max="9734" width="24.28515625" style="2402" customWidth="1"/>
    <col min="9735" max="9983" width="11.42578125" style="2402"/>
    <col min="9984" max="9984" width="3.7109375" style="2402" customWidth="1"/>
    <col min="9985" max="9985" width="4.85546875" style="2402" customWidth="1"/>
    <col min="9986" max="9986" width="67.85546875" style="2402" customWidth="1"/>
    <col min="9987" max="9987" width="20" style="2402" customWidth="1"/>
    <col min="9988" max="9988" width="20.85546875" style="2402" customWidth="1"/>
    <col min="9989" max="9989" width="18.42578125" style="2402" customWidth="1"/>
    <col min="9990" max="9990" width="24.28515625" style="2402" customWidth="1"/>
    <col min="9991" max="10239" width="11.42578125" style="2402"/>
    <col min="10240" max="10240" width="3.7109375" style="2402" customWidth="1"/>
    <col min="10241" max="10241" width="4.85546875" style="2402" customWidth="1"/>
    <col min="10242" max="10242" width="67.85546875" style="2402" customWidth="1"/>
    <col min="10243" max="10243" width="20" style="2402" customWidth="1"/>
    <col min="10244" max="10244" width="20.85546875" style="2402" customWidth="1"/>
    <col min="10245" max="10245" width="18.42578125" style="2402" customWidth="1"/>
    <col min="10246" max="10246" width="24.28515625" style="2402" customWidth="1"/>
    <col min="10247" max="10495" width="11.42578125" style="2402"/>
    <col min="10496" max="10496" width="3.7109375" style="2402" customWidth="1"/>
    <col min="10497" max="10497" width="4.85546875" style="2402" customWidth="1"/>
    <col min="10498" max="10498" width="67.85546875" style="2402" customWidth="1"/>
    <col min="10499" max="10499" width="20" style="2402" customWidth="1"/>
    <col min="10500" max="10500" width="20.85546875" style="2402" customWidth="1"/>
    <col min="10501" max="10501" width="18.42578125" style="2402" customWidth="1"/>
    <col min="10502" max="10502" width="24.28515625" style="2402" customWidth="1"/>
    <col min="10503" max="10751" width="11.42578125" style="2402"/>
    <col min="10752" max="10752" width="3.7109375" style="2402" customWidth="1"/>
    <col min="10753" max="10753" width="4.85546875" style="2402" customWidth="1"/>
    <col min="10754" max="10754" width="67.85546875" style="2402" customWidth="1"/>
    <col min="10755" max="10755" width="20" style="2402" customWidth="1"/>
    <col min="10756" max="10756" width="20.85546875" style="2402" customWidth="1"/>
    <col min="10757" max="10757" width="18.42578125" style="2402" customWidth="1"/>
    <col min="10758" max="10758" width="24.28515625" style="2402" customWidth="1"/>
    <col min="10759" max="11007" width="11.42578125" style="2402"/>
    <col min="11008" max="11008" width="3.7109375" style="2402" customWidth="1"/>
    <col min="11009" max="11009" width="4.85546875" style="2402" customWidth="1"/>
    <col min="11010" max="11010" width="67.85546875" style="2402" customWidth="1"/>
    <col min="11011" max="11011" width="20" style="2402" customWidth="1"/>
    <col min="11012" max="11012" width="20.85546875" style="2402" customWidth="1"/>
    <col min="11013" max="11013" width="18.42578125" style="2402" customWidth="1"/>
    <col min="11014" max="11014" width="24.28515625" style="2402" customWidth="1"/>
    <col min="11015" max="11263" width="11.42578125" style="2402"/>
    <col min="11264" max="11264" width="3.7109375" style="2402" customWidth="1"/>
    <col min="11265" max="11265" width="4.85546875" style="2402" customWidth="1"/>
    <col min="11266" max="11266" width="67.85546875" style="2402" customWidth="1"/>
    <col min="11267" max="11267" width="20" style="2402" customWidth="1"/>
    <col min="11268" max="11268" width="20.85546875" style="2402" customWidth="1"/>
    <col min="11269" max="11269" width="18.42578125" style="2402" customWidth="1"/>
    <col min="11270" max="11270" width="24.28515625" style="2402" customWidth="1"/>
    <col min="11271" max="11519" width="11.42578125" style="2402"/>
    <col min="11520" max="11520" width="3.7109375" style="2402" customWidth="1"/>
    <col min="11521" max="11521" width="4.85546875" style="2402" customWidth="1"/>
    <col min="11522" max="11522" width="67.85546875" style="2402" customWidth="1"/>
    <col min="11523" max="11523" width="20" style="2402" customWidth="1"/>
    <col min="11524" max="11524" width="20.85546875" style="2402" customWidth="1"/>
    <col min="11525" max="11525" width="18.42578125" style="2402" customWidth="1"/>
    <col min="11526" max="11526" width="24.28515625" style="2402" customWidth="1"/>
    <col min="11527" max="11775" width="11.42578125" style="2402"/>
    <col min="11776" max="11776" width="3.7109375" style="2402" customWidth="1"/>
    <col min="11777" max="11777" width="4.85546875" style="2402" customWidth="1"/>
    <col min="11778" max="11778" width="67.85546875" style="2402" customWidth="1"/>
    <col min="11779" max="11779" width="20" style="2402" customWidth="1"/>
    <col min="11780" max="11780" width="20.85546875" style="2402" customWidth="1"/>
    <col min="11781" max="11781" width="18.42578125" style="2402" customWidth="1"/>
    <col min="11782" max="11782" width="24.28515625" style="2402" customWidth="1"/>
    <col min="11783" max="12031" width="11.42578125" style="2402"/>
    <col min="12032" max="12032" width="3.7109375" style="2402" customWidth="1"/>
    <col min="12033" max="12033" width="4.85546875" style="2402" customWidth="1"/>
    <col min="12034" max="12034" width="67.85546875" style="2402" customWidth="1"/>
    <col min="12035" max="12035" width="20" style="2402" customWidth="1"/>
    <col min="12036" max="12036" width="20.85546875" style="2402" customWidth="1"/>
    <col min="12037" max="12037" width="18.42578125" style="2402" customWidth="1"/>
    <col min="12038" max="12038" width="24.28515625" style="2402" customWidth="1"/>
    <col min="12039" max="12287" width="11.42578125" style="2402"/>
    <col min="12288" max="12288" width="3.7109375" style="2402" customWidth="1"/>
    <col min="12289" max="12289" width="4.85546875" style="2402" customWidth="1"/>
    <col min="12290" max="12290" width="67.85546875" style="2402" customWidth="1"/>
    <col min="12291" max="12291" width="20" style="2402" customWidth="1"/>
    <col min="12292" max="12292" width="20.85546875" style="2402" customWidth="1"/>
    <col min="12293" max="12293" width="18.42578125" style="2402" customWidth="1"/>
    <col min="12294" max="12294" width="24.28515625" style="2402" customWidth="1"/>
    <col min="12295" max="12543" width="11.42578125" style="2402"/>
    <col min="12544" max="12544" width="3.7109375" style="2402" customWidth="1"/>
    <col min="12545" max="12545" width="4.85546875" style="2402" customWidth="1"/>
    <col min="12546" max="12546" width="67.85546875" style="2402" customWidth="1"/>
    <col min="12547" max="12547" width="20" style="2402" customWidth="1"/>
    <col min="12548" max="12548" width="20.85546875" style="2402" customWidth="1"/>
    <col min="12549" max="12549" width="18.42578125" style="2402" customWidth="1"/>
    <col min="12550" max="12550" width="24.28515625" style="2402" customWidth="1"/>
    <col min="12551" max="12799" width="11.42578125" style="2402"/>
    <col min="12800" max="12800" width="3.7109375" style="2402" customWidth="1"/>
    <col min="12801" max="12801" width="4.85546875" style="2402" customWidth="1"/>
    <col min="12802" max="12802" width="67.85546875" style="2402" customWidth="1"/>
    <col min="12803" max="12803" width="20" style="2402" customWidth="1"/>
    <col min="12804" max="12804" width="20.85546875" style="2402" customWidth="1"/>
    <col min="12805" max="12805" width="18.42578125" style="2402" customWidth="1"/>
    <col min="12806" max="12806" width="24.28515625" style="2402" customWidth="1"/>
    <col min="12807" max="13055" width="11.42578125" style="2402"/>
    <col min="13056" max="13056" width="3.7109375" style="2402" customWidth="1"/>
    <col min="13057" max="13057" width="4.85546875" style="2402" customWidth="1"/>
    <col min="13058" max="13058" width="67.85546875" style="2402" customWidth="1"/>
    <col min="13059" max="13059" width="20" style="2402" customWidth="1"/>
    <col min="13060" max="13060" width="20.85546875" style="2402" customWidth="1"/>
    <col min="13061" max="13061" width="18.42578125" style="2402" customWidth="1"/>
    <col min="13062" max="13062" width="24.28515625" style="2402" customWidth="1"/>
    <col min="13063" max="13311" width="11.42578125" style="2402"/>
    <col min="13312" max="13312" width="3.7109375" style="2402" customWidth="1"/>
    <col min="13313" max="13313" width="4.85546875" style="2402" customWidth="1"/>
    <col min="13314" max="13314" width="67.85546875" style="2402" customWidth="1"/>
    <col min="13315" max="13315" width="20" style="2402" customWidth="1"/>
    <col min="13316" max="13316" width="20.85546875" style="2402" customWidth="1"/>
    <col min="13317" max="13317" width="18.42578125" style="2402" customWidth="1"/>
    <col min="13318" max="13318" width="24.28515625" style="2402" customWidth="1"/>
    <col min="13319" max="13567" width="11.42578125" style="2402"/>
    <col min="13568" max="13568" width="3.7109375" style="2402" customWidth="1"/>
    <col min="13569" max="13569" width="4.85546875" style="2402" customWidth="1"/>
    <col min="13570" max="13570" width="67.85546875" style="2402" customWidth="1"/>
    <col min="13571" max="13571" width="20" style="2402" customWidth="1"/>
    <col min="13572" max="13572" width="20.85546875" style="2402" customWidth="1"/>
    <col min="13573" max="13573" width="18.42578125" style="2402" customWidth="1"/>
    <col min="13574" max="13574" width="24.28515625" style="2402" customWidth="1"/>
    <col min="13575" max="13823" width="11.42578125" style="2402"/>
    <col min="13824" max="13824" width="3.7109375" style="2402" customWidth="1"/>
    <col min="13825" max="13825" width="4.85546875" style="2402" customWidth="1"/>
    <col min="13826" max="13826" width="67.85546875" style="2402" customWidth="1"/>
    <col min="13827" max="13827" width="20" style="2402" customWidth="1"/>
    <col min="13828" max="13828" width="20.85546875" style="2402" customWidth="1"/>
    <col min="13829" max="13829" width="18.42578125" style="2402" customWidth="1"/>
    <col min="13830" max="13830" width="24.28515625" style="2402" customWidth="1"/>
    <col min="13831" max="14079" width="11.42578125" style="2402"/>
    <col min="14080" max="14080" width="3.7109375" style="2402" customWidth="1"/>
    <col min="14081" max="14081" width="4.85546875" style="2402" customWidth="1"/>
    <col min="14082" max="14082" width="67.85546875" style="2402" customWidth="1"/>
    <col min="14083" max="14083" width="20" style="2402" customWidth="1"/>
    <col min="14084" max="14084" width="20.85546875" style="2402" customWidth="1"/>
    <col min="14085" max="14085" width="18.42578125" style="2402" customWidth="1"/>
    <col min="14086" max="14086" width="24.28515625" style="2402" customWidth="1"/>
    <col min="14087" max="14335" width="11.42578125" style="2402"/>
    <col min="14336" max="14336" width="3.7109375" style="2402" customWidth="1"/>
    <col min="14337" max="14337" width="4.85546875" style="2402" customWidth="1"/>
    <col min="14338" max="14338" width="67.85546875" style="2402" customWidth="1"/>
    <col min="14339" max="14339" width="20" style="2402" customWidth="1"/>
    <col min="14340" max="14340" width="20.85546875" style="2402" customWidth="1"/>
    <col min="14341" max="14341" width="18.42578125" style="2402" customWidth="1"/>
    <col min="14342" max="14342" width="24.28515625" style="2402" customWidth="1"/>
    <col min="14343" max="14591" width="11.42578125" style="2402"/>
    <col min="14592" max="14592" width="3.7109375" style="2402" customWidth="1"/>
    <col min="14593" max="14593" width="4.85546875" style="2402" customWidth="1"/>
    <col min="14594" max="14594" width="67.85546875" style="2402" customWidth="1"/>
    <col min="14595" max="14595" width="20" style="2402" customWidth="1"/>
    <col min="14596" max="14596" width="20.85546875" style="2402" customWidth="1"/>
    <col min="14597" max="14597" width="18.42578125" style="2402" customWidth="1"/>
    <col min="14598" max="14598" width="24.28515625" style="2402" customWidth="1"/>
    <col min="14599" max="14847" width="11.42578125" style="2402"/>
    <col min="14848" max="14848" width="3.7109375" style="2402" customWidth="1"/>
    <col min="14849" max="14849" width="4.85546875" style="2402" customWidth="1"/>
    <col min="14850" max="14850" width="67.85546875" style="2402" customWidth="1"/>
    <col min="14851" max="14851" width="20" style="2402" customWidth="1"/>
    <col min="14852" max="14852" width="20.85546875" style="2402" customWidth="1"/>
    <col min="14853" max="14853" width="18.42578125" style="2402" customWidth="1"/>
    <col min="14854" max="14854" width="24.28515625" style="2402" customWidth="1"/>
    <col min="14855" max="15103" width="11.42578125" style="2402"/>
    <col min="15104" max="15104" width="3.7109375" style="2402" customWidth="1"/>
    <col min="15105" max="15105" width="4.85546875" style="2402" customWidth="1"/>
    <col min="15106" max="15106" width="67.85546875" style="2402" customWidth="1"/>
    <col min="15107" max="15107" width="20" style="2402" customWidth="1"/>
    <col min="15108" max="15108" width="20.85546875" style="2402" customWidth="1"/>
    <col min="15109" max="15109" width="18.42578125" style="2402" customWidth="1"/>
    <col min="15110" max="15110" width="24.28515625" style="2402" customWidth="1"/>
    <col min="15111" max="15359" width="11.42578125" style="2402"/>
    <col min="15360" max="15360" width="3.7109375" style="2402" customWidth="1"/>
    <col min="15361" max="15361" width="4.85546875" style="2402" customWidth="1"/>
    <col min="15362" max="15362" width="67.85546875" style="2402" customWidth="1"/>
    <col min="15363" max="15363" width="20" style="2402" customWidth="1"/>
    <col min="15364" max="15364" width="20.85546875" style="2402" customWidth="1"/>
    <col min="15365" max="15365" width="18.42578125" style="2402" customWidth="1"/>
    <col min="15366" max="15366" width="24.28515625" style="2402" customWidth="1"/>
    <col min="15367" max="15615" width="11.42578125" style="2402"/>
    <col min="15616" max="15616" width="3.7109375" style="2402" customWidth="1"/>
    <col min="15617" max="15617" width="4.85546875" style="2402" customWidth="1"/>
    <col min="15618" max="15618" width="67.85546875" style="2402" customWidth="1"/>
    <col min="15619" max="15619" width="20" style="2402" customWidth="1"/>
    <col min="15620" max="15620" width="20.85546875" style="2402" customWidth="1"/>
    <col min="15621" max="15621" width="18.42578125" style="2402" customWidth="1"/>
    <col min="15622" max="15622" width="24.28515625" style="2402" customWidth="1"/>
    <col min="15623" max="15871" width="11.42578125" style="2402"/>
    <col min="15872" max="15872" width="3.7109375" style="2402" customWidth="1"/>
    <col min="15873" max="15873" width="4.85546875" style="2402" customWidth="1"/>
    <col min="15874" max="15874" width="67.85546875" style="2402" customWidth="1"/>
    <col min="15875" max="15875" width="20" style="2402" customWidth="1"/>
    <col min="15876" max="15876" width="20.85546875" style="2402" customWidth="1"/>
    <col min="15877" max="15877" width="18.42578125" style="2402" customWidth="1"/>
    <col min="15878" max="15878" width="24.28515625" style="2402" customWidth="1"/>
    <col min="15879" max="16127" width="11.42578125" style="2402"/>
    <col min="16128" max="16128" width="3.7109375" style="2402" customWidth="1"/>
    <col min="16129" max="16129" width="4.85546875" style="2402" customWidth="1"/>
    <col min="16130" max="16130" width="67.85546875" style="2402" customWidth="1"/>
    <col min="16131" max="16131" width="20" style="2402" customWidth="1"/>
    <col min="16132" max="16132" width="20.85546875" style="2402" customWidth="1"/>
    <col min="16133" max="16133" width="18.42578125" style="2402" customWidth="1"/>
    <col min="16134" max="16134" width="24.28515625" style="2402" customWidth="1"/>
    <col min="16135" max="16384" width="11.42578125" style="2402"/>
  </cols>
  <sheetData>
    <row r="1" spans="1:6" ht="15.75">
      <c r="B1" s="5" t="s">
        <v>2</v>
      </c>
      <c r="C1" s="2403" t="s">
        <v>3183</v>
      </c>
    </row>
    <row r="2" spans="1:6" ht="15.75">
      <c r="B2" s="5" t="s">
        <v>4</v>
      </c>
      <c r="C2" s="2001" t="s">
        <v>2939</v>
      </c>
    </row>
    <row r="3" spans="1:6" ht="15.75">
      <c r="B3" s="5" t="s">
        <v>6</v>
      </c>
      <c r="C3" s="5" t="s">
        <v>2950</v>
      </c>
      <c r="D3" s="2000" t="s">
        <v>2951</v>
      </c>
    </row>
    <row r="4" spans="1:6" ht="15.75">
      <c r="B4" s="5" t="s">
        <v>8</v>
      </c>
      <c r="C4" s="5" t="s">
        <v>9</v>
      </c>
      <c r="D4" s="2004"/>
    </row>
    <row r="5" spans="1:6" s="2008" customFormat="1" ht="18">
      <c r="B5" s="5" t="s">
        <v>10</v>
      </c>
      <c r="C5" s="5" t="s">
        <v>11</v>
      </c>
    </row>
    <row r="6" spans="1:6" ht="15.75" thickBot="1">
      <c r="B6" s="2404"/>
      <c r="C6" s="2405"/>
      <c r="D6" s="2405"/>
    </row>
    <row r="7" spans="1:6" ht="39" thickBot="1">
      <c r="A7" s="2406"/>
      <c r="B7" s="2407"/>
      <c r="C7" s="2408" t="s">
        <v>3184</v>
      </c>
      <c r="D7" s="2409" t="s">
        <v>3185</v>
      </c>
      <c r="E7" s="2409" t="s">
        <v>2954</v>
      </c>
      <c r="F7" s="2410" t="s">
        <v>3186</v>
      </c>
    </row>
    <row r="8" spans="1:6" ht="15.75" thickBot="1">
      <c r="A8" s="2411"/>
      <c r="B8" s="2412"/>
      <c r="C8" s="2413" t="s">
        <v>659</v>
      </c>
      <c r="D8" s="2414" t="s">
        <v>664</v>
      </c>
      <c r="E8" s="2415" t="s">
        <v>667</v>
      </c>
      <c r="F8" s="2416" t="s">
        <v>670</v>
      </c>
    </row>
    <row r="9" spans="1:6">
      <c r="A9" s="2417" t="s">
        <v>659</v>
      </c>
      <c r="B9" s="2418" t="s">
        <v>3187</v>
      </c>
      <c r="C9" s="2419">
        <f>C10+C11+C12+C13+C14</f>
        <v>0</v>
      </c>
      <c r="D9" s="2419">
        <f t="shared" ref="D9:E9" si="0">D10+D11+D12+D13+D14</f>
        <v>0</v>
      </c>
      <c r="E9" s="2419">
        <f t="shared" si="0"/>
        <v>0</v>
      </c>
      <c r="F9" s="2420">
        <f>E9*12.5</f>
        <v>0</v>
      </c>
    </row>
    <row r="10" spans="1:6">
      <c r="A10" s="2421" t="s">
        <v>664</v>
      </c>
      <c r="B10" s="2422" t="s">
        <v>3188</v>
      </c>
      <c r="C10" s="2423"/>
      <c r="D10" s="2424"/>
      <c r="E10" s="2425">
        <f>D10*0</f>
        <v>0</v>
      </c>
      <c r="F10" s="2426"/>
    </row>
    <row r="11" spans="1:6">
      <c r="A11" s="2421" t="s">
        <v>667</v>
      </c>
      <c r="B11" s="2422" t="s">
        <v>3189</v>
      </c>
      <c r="C11" s="2427"/>
      <c r="D11" s="2428"/>
      <c r="E11" s="2429">
        <f>D11*8%</f>
        <v>0</v>
      </c>
      <c r="F11" s="2430"/>
    </row>
    <row r="12" spans="1:6">
      <c r="A12" s="2421" t="s">
        <v>670</v>
      </c>
      <c r="B12" s="2422" t="s">
        <v>3190</v>
      </c>
      <c r="C12" s="2427"/>
      <c r="D12" s="2428"/>
      <c r="E12" s="2429">
        <f>D12*50%</f>
        <v>0</v>
      </c>
      <c r="F12" s="2430"/>
    </row>
    <row r="13" spans="1:6">
      <c r="A13" s="2421" t="s">
        <v>672</v>
      </c>
      <c r="B13" s="2422" t="s">
        <v>3191</v>
      </c>
      <c r="C13" s="2427"/>
      <c r="D13" s="2428"/>
      <c r="E13" s="2429">
        <f>D13*75%</f>
        <v>0</v>
      </c>
      <c r="F13" s="2430"/>
    </row>
    <row r="14" spans="1:6">
      <c r="A14" s="2421" t="s">
        <v>675</v>
      </c>
      <c r="B14" s="2431" t="s">
        <v>3192</v>
      </c>
      <c r="C14" s="2427"/>
      <c r="D14" s="2428"/>
      <c r="E14" s="2429">
        <f>D14*100%</f>
        <v>0</v>
      </c>
      <c r="F14" s="2430"/>
    </row>
    <row r="15" spans="1:6">
      <c r="A15" s="2421" t="s">
        <v>677</v>
      </c>
      <c r="B15" s="2432" t="s">
        <v>3193</v>
      </c>
      <c r="C15" s="2433">
        <f>C16+C17+C18+C19+C20</f>
        <v>0</v>
      </c>
      <c r="D15" s="2433">
        <f>D16+D17+D18+D19+D20</f>
        <v>0</v>
      </c>
      <c r="E15" s="2433">
        <f>E16+E17+E18+E19+E20</f>
        <v>0</v>
      </c>
      <c r="F15" s="2434">
        <f>E15*12.5</f>
        <v>0</v>
      </c>
    </row>
    <row r="16" spans="1:6" ht="15" customHeight="1">
      <c r="A16" s="2421" t="s">
        <v>680</v>
      </c>
      <c r="B16" s="2435" t="s">
        <v>3188</v>
      </c>
      <c r="C16" s="2436"/>
      <c r="D16" s="2424"/>
      <c r="E16" s="2429">
        <f>D16*0</f>
        <v>0</v>
      </c>
      <c r="F16" s="2430"/>
    </row>
    <row r="17" spans="1:6">
      <c r="A17" s="2421" t="s">
        <v>683</v>
      </c>
      <c r="B17" s="2422" t="s">
        <v>3189</v>
      </c>
      <c r="C17" s="2436"/>
      <c r="D17" s="2428"/>
      <c r="E17" s="2429">
        <f>D17*8%</f>
        <v>0</v>
      </c>
      <c r="F17" s="2430"/>
    </row>
    <row r="18" spans="1:6">
      <c r="A18" s="2421" t="s">
        <v>1207</v>
      </c>
      <c r="B18" s="2422" t="s">
        <v>3194</v>
      </c>
      <c r="C18" s="2436"/>
      <c r="D18" s="2428"/>
      <c r="E18" s="2429">
        <f>D18*50%</f>
        <v>0</v>
      </c>
      <c r="F18" s="2430"/>
    </row>
    <row r="19" spans="1:6">
      <c r="A19" s="2421" t="s">
        <v>1210</v>
      </c>
      <c r="B19" s="2422" t="s">
        <v>3195</v>
      </c>
      <c r="C19" s="2436"/>
      <c r="D19" s="2428"/>
      <c r="E19" s="2429">
        <f>D19*75%</f>
        <v>0</v>
      </c>
      <c r="F19" s="2430"/>
    </row>
    <row r="20" spans="1:6" ht="15.75" thickBot="1">
      <c r="A20" s="2437" t="s">
        <v>1213</v>
      </c>
      <c r="B20" s="2438" t="s">
        <v>3192</v>
      </c>
      <c r="C20" s="2439"/>
      <c r="D20" s="2440"/>
      <c r="E20" s="2441">
        <f>D20*100%</f>
        <v>0</v>
      </c>
      <c r="F20" s="2442"/>
    </row>
    <row r="21" spans="1:6">
      <c r="E21" s="2402"/>
    </row>
    <row r="22" spans="1:6" ht="15.75">
      <c r="B22" s="3" t="s">
        <v>1312</v>
      </c>
    </row>
    <row r="23" spans="1:6" ht="15.75">
      <c r="B23" s="2088"/>
      <c r="C23" s="2266"/>
      <c r="D23" s="2266"/>
    </row>
    <row r="24" spans="1:6">
      <c r="C24" s="2266"/>
      <c r="D24" s="2266"/>
    </row>
    <row r="25" spans="1:6">
      <c r="C25" s="2266"/>
      <c r="D25" s="2266"/>
    </row>
    <row r="26" spans="1:6">
      <c r="C26" s="2266"/>
      <c r="D26" s="2266"/>
    </row>
    <row r="27" spans="1:6">
      <c r="C27" s="2266"/>
      <c r="D27" s="2443"/>
    </row>
    <row r="28" spans="1:6">
      <c r="C28" s="2266"/>
      <c r="D28" s="2266"/>
    </row>
    <row r="29" spans="1:6">
      <c r="C29" s="2266"/>
      <c r="D29" s="2266"/>
    </row>
    <row r="30" spans="1:6">
      <c r="C30" s="2266"/>
      <c r="D30" s="2266"/>
    </row>
    <row r="31" spans="1:6">
      <c r="C31" s="2266"/>
      <c r="D31" s="2266"/>
    </row>
    <row r="32" spans="1:6">
      <c r="C32" s="2266"/>
      <c r="D32" s="2266"/>
    </row>
    <row r="33" spans="3:4" s="2402" customFormat="1">
      <c r="C33" s="2266"/>
      <c r="D33" s="2266"/>
    </row>
    <row r="34" spans="3:4" s="2402" customFormat="1">
      <c r="C34" s="2266"/>
      <c r="D34" s="2266"/>
    </row>
    <row r="35" spans="3:4" s="2402" customFormat="1">
      <c r="C35" s="2266"/>
      <c r="D35" s="2266"/>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zoomScale="90" zoomScaleNormal="90" workbookViewId="0"/>
  </sheetViews>
  <sheetFormatPr defaultColWidth="13.28515625" defaultRowHeight="12.75"/>
  <cols>
    <col min="1" max="1" width="5.5703125" style="2087" customWidth="1"/>
    <col min="2" max="2" width="48.140625" style="2007" customWidth="1"/>
    <col min="3" max="3" width="17.140625" style="2089" customWidth="1"/>
    <col min="4" max="4" width="16.7109375" style="2089" customWidth="1"/>
    <col min="5" max="5" width="14.140625" style="2089" customWidth="1"/>
    <col min="6" max="6" width="14.5703125" style="2089" customWidth="1"/>
    <col min="7" max="7" width="15.140625" style="2089" customWidth="1"/>
    <col min="8" max="8" width="14.7109375" style="2007" customWidth="1"/>
    <col min="9" max="9" width="16.5703125" style="2007" customWidth="1"/>
    <col min="10" max="10" width="18" style="2007" customWidth="1"/>
    <col min="11" max="251" width="11.42578125" style="2007" customWidth="1"/>
    <col min="252" max="253" width="13.28515625" style="2007"/>
    <col min="254" max="254" width="8.7109375" style="2007" customWidth="1"/>
    <col min="255" max="255" width="13.28515625" style="2007" customWidth="1"/>
    <col min="256" max="256" width="35" style="2007" customWidth="1"/>
    <col min="257" max="257" width="14.85546875" style="2007" customWidth="1"/>
    <col min="258" max="258" width="67.85546875" style="2007" customWidth="1"/>
    <col min="259" max="259" width="24.42578125" style="2007" customWidth="1"/>
    <col min="260" max="260" width="25.85546875" style="2007" customWidth="1"/>
    <col min="261" max="261" width="22.7109375" style="2007" customWidth="1"/>
    <col min="262" max="262" width="25.28515625" style="2007" customWidth="1"/>
    <col min="263" max="265" width="22.7109375" style="2007" customWidth="1"/>
    <col min="266" max="266" width="24.7109375" style="2007" customWidth="1"/>
    <col min="267" max="507" width="11.42578125" style="2007" customWidth="1"/>
    <col min="508" max="509" width="13.28515625" style="2007"/>
    <col min="510" max="510" width="8.7109375" style="2007" customWidth="1"/>
    <col min="511" max="511" width="13.28515625" style="2007" customWidth="1"/>
    <col min="512" max="512" width="35" style="2007" customWidth="1"/>
    <col min="513" max="513" width="14.85546875" style="2007" customWidth="1"/>
    <col min="514" max="514" width="67.85546875" style="2007" customWidth="1"/>
    <col min="515" max="515" width="24.42578125" style="2007" customWidth="1"/>
    <col min="516" max="516" width="25.85546875" style="2007" customWidth="1"/>
    <col min="517" max="517" width="22.7109375" style="2007" customWidth="1"/>
    <col min="518" max="518" width="25.28515625" style="2007" customWidth="1"/>
    <col min="519" max="521" width="22.7109375" style="2007" customWidth="1"/>
    <col min="522" max="522" width="24.7109375" style="2007" customWidth="1"/>
    <col min="523" max="763" width="11.42578125" style="2007" customWidth="1"/>
    <col min="764" max="765" width="13.28515625" style="2007"/>
    <col min="766" max="766" width="8.7109375" style="2007" customWidth="1"/>
    <col min="767" max="767" width="13.28515625" style="2007" customWidth="1"/>
    <col min="768" max="768" width="35" style="2007" customWidth="1"/>
    <col min="769" max="769" width="14.85546875" style="2007" customWidth="1"/>
    <col min="770" max="770" width="67.85546875" style="2007" customWidth="1"/>
    <col min="771" max="771" width="24.42578125" style="2007" customWidth="1"/>
    <col min="772" max="772" width="25.85546875" style="2007" customWidth="1"/>
    <col min="773" max="773" width="22.7109375" style="2007" customWidth="1"/>
    <col min="774" max="774" width="25.28515625" style="2007" customWidth="1"/>
    <col min="775" max="777" width="22.7109375" style="2007" customWidth="1"/>
    <col min="778" max="778" width="24.7109375" style="2007" customWidth="1"/>
    <col min="779" max="1019" width="11.42578125" style="2007" customWidth="1"/>
    <col min="1020" max="1021" width="13.28515625" style="2007"/>
    <col min="1022" max="1022" width="8.7109375" style="2007" customWidth="1"/>
    <col min="1023" max="1023" width="13.28515625" style="2007" customWidth="1"/>
    <col min="1024" max="1024" width="35" style="2007" customWidth="1"/>
    <col min="1025" max="1025" width="14.85546875" style="2007" customWidth="1"/>
    <col min="1026" max="1026" width="67.85546875" style="2007" customWidth="1"/>
    <col min="1027" max="1027" width="24.42578125" style="2007" customWidth="1"/>
    <col min="1028" max="1028" width="25.85546875" style="2007" customWidth="1"/>
    <col min="1029" max="1029" width="22.7109375" style="2007" customWidth="1"/>
    <col min="1030" max="1030" width="25.28515625" style="2007" customWidth="1"/>
    <col min="1031" max="1033" width="22.7109375" style="2007" customWidth="1"/>
    <col min="1034" max="1034" width="24.7109375" style="2007" customWidth="1"/>
    <col min="1035" max="1275" width="11.42578125" style="2007" customWidth="1"/>
    <col min="1276" max="1277" width="13.28515625" style="2007"/>
    <col min="1278" max="1278" width="8.7109375" style="2007" customWidth="1"/>
    <col min="1279" max="1279" width="13.28515625" style="2007" customWidth="1"/>
    <col min="1280" max="1280" width="35" style="2007" customWidth="1"/>
    <col min="1281" max="1281" width="14.85546875" style="2007" customWidth="1"/>
    <col min="1282" max="1282" width="67.85546875" style="2007" customWidth="1"/>
    <col min="1283" max="1283" width="24.42578125" style="2007" customWidth="1"/>
    <col min="1284" max="1284" width="25.85546875" style="2007" customWidth="1"/>
    <col min="1285" max="1285" width="22.7109375" style="2007" customWidth="1"/>
    <col min="1286" max="1286" width="25.28515625" style="2007" customWidth="1"/>
    <col min="1287" max="1289" width="22.7109375" style="2007" customWidth="1"/>
    <col min="1290" max="1290" width="24.7109375" style="2007" customWidth="1"/>
    <col min="1291" max="1531" width="11.42578125" style="2007" customWidth="1"/>
    <col min="1532" max="1533" width="13.28515625" style="2007"/>
    <col min="1534" max="1534" width="8.7109375" style="2007" customWidth="1"/>
    <col min="1535" max="1535" width="13.28515625" style="2007" customWidth="1"/>
    <col min="1536" max="1536" width="35" style="2007" customWidth="1"/>
    <col min="1537" max="1537" width="14.85546875" style="2007" customWidth="1"/>
    <col min="1538" max="1538" width="67.85546875" style="2007" customWidth="1"/>
    <col min="1539" max="1539" width="24.42578125" style="2007" customWidth="1"/>
    <col min="1540" max="1540" width="25.85546875" style="2007" customWidth="1"/>
    <col min="1541" max="1541" width="22.7109375" style="2007" customWidth="1"/>
    <col min="1542" max="1542" width="25.28515625" style="2007" customWidth="1"/>
    <col min="1543" max="1545" width="22.7109375" style="2007" customWidth="1"/>
    <col min="1546" max="1546" width="24.7109375" style="2007" customWidth="1"/>
    <col min="1547" max="1787" width="11.42578125" style="2007" customWidth="1"/>
    <col min="1788" max="1789" width="13.28515625" style="2007"/>
    <col min="1790" max="1790" width="8.7109375" style="2007" customWidth="1"/>
    <col min="1791" max="1791" width="13.28515625" style="2007" customWidth="1"/>
    <col min="1792" max="1792" width="35" style="2007" customWidth="1"/>
    <col min="1793" max="1793" width="14.85546875" style="2007" customWidth="1"/>
    <col min="1794" max="1794" width="67.85546875" style="2007" customWidth="1"/>
    <col min="1795" max="1795" width="24.42578125" style="2007" customWidth="1"/>
    <col min="1796" max="1796" width="25.85546875" style="2007" customWidth="1"/>
    <col min="1797" max="1797" width="22.7109375" style="2007" customWidth="1"/>
    <col min="1798" max="1798" width="25.28515625" style="2007" customWidth="1"/>
    <col min="1799" max="1801" width="22.7109375" style="2007" customWidth="1"/>
    <col min="1802" max="1802" width="24.7109375" style="2007" customWidth="1"/>
    <col min="1803" max="2043" width="11.42578125" style="2007" customWidth="1"/>
    <col min="2044" max="2045" width="13.28515625" style="2007"/>
    <col min="2046" max="2046" width="8.7109375" style="2007" customWidth="1"/>
    <col min="2047" max="2047" width="13.28515625" style="2007" customWidth="1"/>
    <col min="2048" max="2048" width="35" style="2007" customWidth="1"/>
    <col min="2049" max="2049" width="14.85546875" style="2007" customWidth="1"/>
    <col min="2050" max="2050" width="67.85546875" style="2007" customWidth="1"/>
    <col min="2051" max="2051" width="24.42578125" style="2007" customWidth="1"/>
    <col min="2052" max="2052" width="25.85546875" style="2007" customWidth="1"/>
    <col min="2053" max="2053" width="22.7109375" style="2007" customWidth="1"/>
    <col min="2054" max="2054" width="25.28515625" style="2007" customWidth="1"/>
    <col min="2055" max="2057" width="22.7109375" style="2007" customWidth="1"/>
    <col min="2058" max="2058" width="24.7109375" style="2007" customWidth="1"/>
    <col min="2059" max="2299" width="11.42578125" style="2007" customWidth="1"/>
    <col min="2300" max="2301" width="13.28515625" style="2007"/>
    <col min="2302" max="2302" width="8.7109375" style="2007" customWidth="1"/>
    <col min="2303" max="2303" width="13.28515625" style="2007" customWidth="1"/>
    <col min="2304" max="2304" width="35" style="2007" customWidth="1"/>
    <col min="2305" max="2305" width="14.85546875" style="2007" customWidth="1"/>
    <col min="2306" max="2306" width="67.85546875" style="2007" customWidth="1"/>
    <col min="2307" max="2307" width="24.42578125" style="2007" customWidth="1"/>
    <col min="2308" max="2308" width="25.85546875" style="2007" customWidth="1"/>
    <col min="2309" max="2309" width="22.7109375" style="2007" customWidth="1"/>
    <col min="2310" max="2310" width="25.28515625" style="2007" customWidth="1"/>
    <col min="2311" max="2313" width="22.7109375" style="2007" customWidth="1"/>
    <col min="2314" max="2314" width="24.7109375" style="2007" customWidth="1"/>
    <col min="2315" max="2555" width="11.42578125" style="2007" customWidth="1"/>
    <col min="2556" max="2557" width="13.28515625" style="2007"/>
    <col min="2558" max="2558" width="8.7109375" style="2007" customWidth="1"/>
    <col min="2559" max="2559" width="13.28515625" style="2007" customWidth="1"/>
    <col min="2560" max="2560" width="35" style="2007" customWidth="1"/>
    <col min="2561" max="2561" width="14.85546875" style="2007" customWidth="1"/>
    <col min="2562" max="2562" width="67.85546875" style="2007" customWidth="1"/>
    <col min="2563" max="2563" width="24.42578125" style="2007" customWidth="1"/>
    <col min="2564" max="2564" width="25.85546875" style="2007" customWidth="1"/>
    <col min="2565" max="2565" width="22.7109375" style="2007" customWidth="1"/>
    <col min="2566" max="2566" width="25.28515625" style="2007" customWidth="1"/>
    <col min="2567" max="2569" width="22.7109375" style="2007" customWidth="1"/>
    <col min="2570" max="2570" width="24.7109375" style="2007" customWidth="1"/>
    <col min="2571" max="2811" width="11.42578125" style="2007" customWidth="1"/>
    <col min="2812" max="2813" width="13.28515625" style="2007"/>
    <col min="2814" max="2814" width="8.7109375" style="2007" customWidth="1"/>
    <col min="2815" max="2815" width="13.28515625" style="2007" customWidth="1"/>
    <col min="2816" max="2816" width="35" style="2007" customWidth="1"/>
    <col min="2817" max="2817" width="14.85546875" style="2007" customWidth="1"/>
    <col min="2818" max="2818" width="67.85546875" style="2007" customWidth="1"/>
    <col min="2819" max="2819" width="24.42578125" style="2007" customWidth="1"/>
    <col min="2820" max="2820" width="25.85546875" style="2007" customWidth="1"/>
    <col min="2821" max="2821" width="22.7109375" style="2007" customWidth="1"/>
    <col min="2822" max="2822" width="25.28515625" style="2007" customWidth="1"/>
    <col min="2823" max="2825" width="22.7109375" style="2007" customWidth="1"/>
    <col min="2826" max="2826" width="24.7109375" style="2007" customWidth="1"/>
    <col min="2827" max="3067" width="11.42578125" style="2007" customWidth="1"/>
    <col min="3068" max="3069" width="13.28515625" style="2007"/>
    <col min="3070" max="3070" width="8.7109375" style="2007" customWidth="1"/>
    <col min="3071" max="3071" width="13.28515625" style="2007" customWidth="1"/>
    <col min="3072" max="3072" width="35" style="2007" customWidth="1"/>
    <col min="3073" max="3073" width="14.85546875" style="2007" customWidth="1"/>
    <col min="3074" max="3074" width="67.85546875" style="2007" customWidth="1"/>
    <col min="3075" max="3075" width="24.42578125" style="2007" customWidth="1"/>
    <col min="3076" max="3076" width="25.85546875" style="2007" customWidth="1"/>
    <col min="3077" max="3077" width="22.7109375" style="2007" customWidth="1"/>
    <col min="3078" max="3078" width="25.28515625" style="2007" customWidth="1"/>
    <col min="3079" max="3081" width="22.7109375" style="2007" customWidth="1"/>
    <col min="3082" max="3082" width="24.7109375" style="2007" customWidth="1"/>
    <col min="3083" max="3323" width="11.42578125" style="2007" customWidth="1"/>
    <col min="3324" max="3325" width="13.28515625" style="2007"/>
    <col min="3326" max="3326" width="8.7109375" style="2007" customWidth="1"/>
    <col min="3327" max="3327" width="13.28515625" style="2007" customWidth="1"/>
    <col min="3328" max="3328" width="35" style="2007" customWidth="1"/>
    <col min="3329" max="3329" width="14.85546875" style="2007" customWidth="1"/>
    <col min="3330" max="3330" width="67.85546875" style="2007" customWidth="1"/>
    <col min="3331" max="3331" width="24.42578125" style="2007" customWidth="1"/>
    <col min="3332" max="3332" width="25.85546875" style="2007" customWidth="1"/>
    <col min="3333" max="3333" width="22.7109375" style="2007" customWidth="1"/>
    <col min="3334" max="3334" width="25.28515625" style="2007" customWidth="1"/>
    <col min="3335" max="3337" width="22.7109375" style="2007" customWidth="1"/>
    <col min="3338" max="3338" width="24.7109375" style="2007" customWidth="1"/>
    <col min="3339" max="3579" width="11.42578125" style="2007" customWidth="1"/>
    <col min="3580" max="3581" width="13.28515625" style="2007"/>
    <col min="3582" max="3582" width="8.7109375" style="2007" customWidth="1"/>
    <col min="3583" max="3583" width="13.28515625" style="2007" customWidth="1"/>
    <col min="3584" max="3584" width="35" style="2007" customWidth="1"/>
    <col min="3585" max="3585" width="14.85546875" style="2007" customWidth="1"/>
    <col min="3586" max="3586" width="67.85546875" style="2007" customWidth="1"/>
    <col min="3587" max="3587" width="24.42578125" style="2007" customWidth="1"/>
    <col min="3588" max="3588" width="25.85546875" style="2007" customWidth="1"/>
    <col min="3589" max="3589" width="22.7109375" style="2007" customWidth="1"/>
    <col min="3590" max="3590" width="25.28515625" style="2007" customWidth="1"/>
    <col min="3591" max="3593" width="22.7109375" style="2007" customWidth="1"/>
    <col min="3594" max="3594" width="24.7109375" style="2007" customWidth="1"/>
    <col min="3595" max="3835" width="11.42578125" style="2007" customWidth="1"/>
    <col min="3836" max="3837" width="13.28515625" style="2007"/>
    <col min="3838" max="3838" width="8.7109375" style="2007" customWidth="1"/>
    <col min="3839" max="3839" width="13.28515625" style="2007" customWidth="1"/>
    <col min="3840" max="3840" width="35" style="2007" customWidth="1"/>
    <col min="3841" max="3841" width="14.85546875" style="2007" customWidth="1"/>
    <col min="3842" max="3842" width="67.85546875" style="2007" customWidth="1"/>
    <col min="3843" max="3843" width="24.42578125" style="2007" customWidth="1"/>
    <col min="3844" max="3844" width="25.85546875" style="2007" customWidth="1"/>
    <col min="3845" max="3845" width="22.7109375" style="2007" customWidth="1"/>
    <col min="3846" max="3846" width="25.28515625" style="2007" customWidth="1"/>
    <col min="3847" max="3849" width="22.7109375" style="2007" customWidth="1"/>
    <col min="3850" max="3850" width="24.7109375" style="2007" customWidth="1"/>
    <col min="3851" max="4091" width="11.42578125" style="2007" customWidth="1"/>
    <col min="4092" max="4093" width="13.28515625" style="2007"/>
    <col min="4094" max="4094" width="8.7109375" style="2007" customWidth="1"/>
    <col min="4095" max="4095" width="13.28515625" style="2007" customWidth="1"/>
    <col min="4096" max="4096" width="35" style="2007" customWidth="1"/>
    <col min="4097" max="4097" width="14.85546875" style="2007" customWidth="1"/>
    <col min="4098" max="4098" width="67.85546875" style="2007" customWidth="1"/>
    <col min="4099" max="4099" width="24.42578125" style="2007" customWidth="1"/>
    <col min="4100" max="4100" width="25.85546875" style="2007" customWidth="1"/>
    <col min="4101" max="4101" width="22.7109375" style="2007" customWidth="1"/>
    <col min="4102" max="4102" width="25.28515625" style="2007" customWidth="1"/>
    <col min="4103" max="4105" width="22.7109375" style="2007" customWidth="1"/>
    <col min="4106" max="4106" width="24.7109375" style="2007" customWidth="1"/>
    <col min="4107" max="4347" width="11.42578125" style="2007" customWidth="1"/>
    <col min="4348" max="4349" width="13.28515625" style="2007"/>
    <col min="4350" max="4350" width="8.7109375" style="2007" customWidth="1"/>
    <col min="4351" max="4351" width="13.28515625" style="2007" customWidth="1"/>
    <col min="4352" max="4352" width="35" style="2007" customWidth="1"/>
    <col min="4353" max="4353" width="14.85546875" style="2007" customWidth="1"/>
    <col min="4354" max="4354" width="67.85546875" style="2007" customWidth="1"/>
    <col min="4355" max="4355" width="24.42578125" style="2007" customWidth="1"/>
    <col min="4356" max="4356" width="25.85546875" style="2007" customWidth="1"/>
    <col min="4357" max="4357" width="22.7109375" style="2007" customWidth="1"/>
    <col min="4358" max="4358" width="25.28515625" style="2007" customWidth="1"/>
    <col min="4359" max="4361" width="22.7109375" style="2007" customWidth="1"/>
    <col min="4362" max="4362" width="24.7109375" style="2007" customWidth="1"/>
    <col min="4363" max="4603" width="11.42578125" style="2007" customWidth="1"/>
    <col min="4604" max="4605" width="13.28515625" style="2007"/>
    <col min="4606" max="4606" width="8.7109375" style="2007" customWidth="1"/>
    <col min="4607" max="4607" width="13.28515625" style="2007" customWidth="1"/>
    <col min="4608" max="4608" width="35" style="2007" customWidth="1"/>
    <col min="4609" max="4609" width="14.85546875" style="2007" customWidth="1"/>
    <col min="4610" max="4610" width="67.85546875" style="2007" customWidth="1"/>
    <col min="4611" max="4611" width="24.42578125" style="2007" customWidth="1"/>
    <col min="4612" max="4612" width="25.85546875" style="2007" customWidth="1"/>
    <col min="4613" max="4613" width="22.7109375" style="2007" customWidth="1"/>
    <col min="4614" max="4614" width="25.28515625" style="2007" customWidth="1"/>
    <col min="4615" max="4617" width="22.7109375" style="2007" customWidth="1"/>
    <col min="4618" max="4618" width="24.7109375" style="2007" customWidth="1"/>
    <col min="4619" max="4859" width="11.42578125" style="2007" customWidth="1"/>
    <col min="4860" max="4861" width="13.28515625" style="2007"/>
    <col min="4862" max="4862" width="8.7109375" style="2007" customWidth="1"/>
    <col min="4863" max="4863" width="13.28515625" style="2007" customWidth="1"/>
    <col min="4864" max="4864" width="35" style="2007" customWidth="1"/>
    <col min="4865" max="4865" width="14.85546875" style="2007" customWidth="1"/>
    <col min="4866" max="4866" width="67.85546875" style="2007" customWidth="1"/>
    <col min="4867" max="4867" width="24.42578125" style="2007" customWidth="1"/>
    <col min="4868" max="4868" width="25.85546875" style="2007" customWidth="1"/>
    <col min="4869" max="4869" width="22.7109375" style="2007" customWidth="1"/>
    <col min="4870" max="4870" width="25.28515625" style="2007" customWidth="1"/>
    <col min="4871" max="4873" width="22.7109375" style="2007" customWidth="1"/>
    <col min="4874" max="4874" width="24.7109375" style="2007" customWidth="1"/>
    <col min="4875" max="5115" width="11.42578125" style="2007" customWidth="1"/>
    <col min="5116" max="5117" width="13.28515625" style="2007"/>
    <col min="5118" max="5118" width="8.7109375" style="2007" customWidth="1"/>
    <col min="5119" max="5119" width="13.28515625" style="2007" customWidth="1"/>
    <col min="5120" max="5120" width="35" style="2007" customWidth="1"/>
    <col min="5121" max="5121" width="14.85546875" style="2007" customWidth="1"/>
    <col min="5122" max="5122" width="67.85546875" style="2007" customWidth="1"/>
    <col min="5123" max="5123" width="24.42578125" style="2007" customWidth="1"/>
    <col min="5124" max="5124" width="25.85546875" style="2007" customWidth="1"/>
    <col min="5125" max="5125" width="22.7109375" style="2007" customWidth="1"/>
    <col min="5126" max="5126" width="25.28515625" style="2007" customWidth="1"/>
    <col min="5127" max="5129" width="22.7109375" style="2007" customWidth="1"/>
    <col min="5130" max="5130" width="24.7109375" style="2007" customWidth="1"/>
    <col min="5131" max="5371" width="11.42578125" style="2007" customWidth="1"/>
    <col min="5372" max="5373" width="13.28515625" style="2007"/>
    <col min="5374" max="5374" width="8.7109375" style="2007" customWidth="1"/>
    <col min="5375" max="5375" width="13.28515625" style="2007" customWidth="1"/>
    <col min="5376" max="5376" width="35" style="2007" customWidth="1"/>
    <col min="5377" max="5377" width="14.85546875" style="2007" customWidth="1"/>
    <col min="5378" max="5378" width="67.85546875" style="2007" customWidth="1"/>
    <col min="5379" max="5379" width="24.42578125" style="2007" customWidth="1"/>
    <col min="5380" max="5380" width="25.85546875" style="2007" customWidth="1"/>
    <col min="5381" max="5381" width="22.7109375" style="2007" customWidth="1"/>
    <col min="5382" max="5382" width="25.28515625" style="2007" customWidth="1"/>
    <col min="5383" max="5385" width="22.7109375" style="2007" customWidth="1"/>
    <col min="5386" max="5386" width="24.7109375" style="2007" customWidth="1"/>
    <col min="5387" max="5627" width="11.42578125" style="2007" customWidth="1"/>
    <col min="5628" max="5629" width="13.28515625" style="2007"/>
    <col min="5630" max="5630" width="8.7109375" style="2007" customWidth="1"/>
    <col min="5631" max="5631" width="13.28515625" style="2007" customWidth="1"/>
    <col min="5632" max="5632" width="35" style="2007" customWidth="1"/>
    <col min="5633" max="5633" width="14.85546875" style="2007" customWidth="1"/>
    <col min="5634" max="5634" width="67.85546875" style="2007" customWidth="1"/>
    <col min="5635" max="5635" width="24.42578125" style="2007" customWidth="1"/>
    <col min="5636" max="5636" width="25.85546875" style="2007" customWidth="1"/>
    <col min="5637" max="5637" width="22.7109375" style="2007" customWidth="1"/>
    <col min="5638" max="5638" width="25.28515625" style="2007" customWidth="1"/>
    <col min="5639" max="5641" width="22.7109375" style="2007" customWidth="1"/>
    <col min="5642" max="5642" width="24.7109375" style="2007" customWidth="1"/>
    <col min="5643" max="5883" width="11.42578125" style="2007" customWidth="1"/>
    <col min="5884" max="5885" width="13.28515625" style="2007"/>
    <col min="5886" max="5886" width="8.7109375" style="2007" customWidth="1"/>
    <col min="5887" max="5887" width="13.28515625" style="2007" customWidth="1"/>
    <col min="5888" max="5888" width="35" style="2007" customWidth="1"/>
    <col min="5889" max="5889" width="14.85546875" style="2007" customWidth="1"/>
    <col min="5890" max="5890" width="67.85546875" style="2007" customWidth="1"/>
    <col min="5891" max="5891" width="24.42578125" style="2007" customWidth="1"/>
    <col min="5892" max="5892" width="25.85546875" style="2007" customWidth="1"/>
    <col min="5893" max="5893" width="22.7109375" style="2007" customWidth="1"/>
    <col min="5894" max="5894" width="25.28515625" style="2007" customWidth="1"/>
    <col min="5895" max="5897" width="22.7109375" style="2007" customWidth="1"/>
    <col min="5898" max="5898" width="24.7109375" style="2007" customWidth="1"/>
    <col min="5899" max="6139" width="11.42578125" style="2007" customWidth="1"/>
    <col min="6140" max="6141" width="13.28515625" style="2007"/>
    <col min="6142" max="6142" width="8.7109375" style="2007" customWidth="1"/>
    <col min="6143" max="6143" width="13.28515625" style="2007" customWidth="1"/>
    <col min="6144" max="6144" width="35" style="2007" customWidth="1"/>
    <col min="6145" max="6145" width="14.85546875" style="2007" customWidth="1"/>
    <col min="6146" max="6146" width="67.85546875" style="2007" customWidth="1"/>
    <col min="6147" max="6147" width="24.42578125" style="2007" customWidth="1"/>
    <col min="6148" max="6148" width="25.85546875" style="2007" customWidth="1"/>
    <col min="6149" max="6149" width="22.7109375" style="2007" customWidth="1"/>
    <col min="6150" max="6150" width="25.28515625" style="2007" customWidth="1"/>
    <col min="6151" max="6153" width="22.7109375" style="2007" customWidth="1"/>
    <col min="6154" max="6154" width="24.7109375" style="2007" customWidth="1"/>
    <col min="6155" max="6395" width="11.42578125" style="2007" customWidth="1"/>
    <col min="6396" max="6397" width="13.28515625" style="2007"/>
    <col min="6398" max="6398" width="8.7109375" style="2007" customWidth="1"/>
    <col min="6399" max="6399" width="13.28515625" style="2007" customWidth="1"/>
    <col min="6400" max="6400" width="35" style="2007" customWidth="1"/>
    <col min="6401" max="6401" width="14.85546875" style="2007" customWidth="1"/>
    <col min="6402" max="6402" width="67.85546875" style="2007" customWidth="1"/>
    <col min="6403" max="6403" width="24.42578125" style="2007" customWidth="1"/>
    <col min="6404" max="6404" width="25.85546875" style="2007" customWidth="1"/>
    <col min="6405" max="6405" width="22.7109375" style="2007" customWidth="1"/>
    <col min="6406" max="6406" width="25.28515625" style="2007" customWidth="1"/>
    <col min="6407" max="6409" width="22.7109375" style="2007" customWidth="1"/>
    <col min="6410" max="6410" width="24.7109375" style="2007" customWidth="1"/>
    <col min="6411" max="6651" width="11.42578125" style="2007" customWidth="1"/>
    <col min="6652" max="6653" width="13.28515625" style="2007"/>
    <col min="6654" max="6654" width="8.7109375" style="2007" customWidth="1"/>
    <col min="6655" max="6655" width="13.28515625" style="2007" customWidth="1"/>
    <col min="6656" max="6656" width="35" style="2007" customWidth="1"/>
    <col min="6657" max="6657" width="14.85546875" style="2007" customWidth="1"/>
    <col min="6658" max="6658" width="67.85546875" style="2007" customWidth="1"/>
    <col min="6659" max="6659" width="24.42578125" style="2007" customWidth="1"/>
    <col min="6660" max="6660" width="25.85546875" style="2007" customWidth="1"/>
    <col min="6661" max="6661" width="22.7109375" style="2007" customWidth="1"/>
    <col min="6662" max="6662" width="25.28515625" style="2007" customWidth="1"/>
    <col min="6663" max="6665" width="22.7109375" style="2007" customWidth="1"/>
    <col min="6666" max="6666" width="24.7109375" style="2007" customWidth="1"/>
    <col min="6667" max="6907" width="11.42578125" style="2007" customWidth="1"/>
    <col min="6908" max="6909" width="13.28515625" style="2007"/>
    <col min="6910" max="6910" width="8.7109375" style="2007" customWidth="1"/>
    <col min="6911" max="6911" width="13.28515625" style="2007" customWidth="1"/>
    <col min="6912" max="6912" width="35" style="2007" customWidth="1"/>
    <col min="6913" max="6913" width="14.85546875" style="2007" customWidth="1"/>
    <col min="6914" max="6914" width="67.85546875" style="2007" customWidth="1"/>
    <col min="6915" max="6915" width="24.42578125" style="2007" customWidth="1"/>
    <col min="6916" max="6916" width="25.85546875" style="2007" customWidth="1"/>
    <col min="6917" max="6917" width="22.7109375" style="2007" customWidth="1"/>
    <col min="6918" max="6918" width="25.28515625" style="2007" customWidth="1"/>
    <col min="6919" max="6921" width="22.7109375" style="2007" customWidth="1"/>
    <col min="6922" max="6922" width="24.7109375" style="2007" customWidth="1"/>
    <col min="6923" max="7163" width="11.42578125" style="2007" customWidth="1"/>
    <col min="7164" max="7165" width="13.28515625" style="2007"/>
    <col min="7166" max="7166" width="8.7109375" style="2007" customWidth="1"/>
    <col min="7167" max="7167" width="13.28515625" style="2007" customWidth="1"/>
    <col min="7168" max="7168" width="35" style="2007" customWidth="1"/>
    <col min="7169" max="7169" width="14.85546875" style="2007" customWidth="1"/>
    <col min="7170" max="7170" width="67.85546875" style="2007" customWidth="1"/>
    <col min="7171" max="7171" width="24.42578125" style="2007" customWidth="1"/>
    <col min="7172" max="7172" width="25.85546875" style="2007" customWidth="1"/>
    <col min="7173" max="7173" width="22.7109375" style="2007" customWidth="1"/>
    <col min="7174" max="7174" width="25.28515625" style="2007" customWidth="1"/>
    <col min="7175" max="7177" width="22.7109375" style="2007" customWidth="1"/>
    <col min="7178" max="7178" width="24.7109375" style="2007" customWidth="1"/>
    <col min="7179" max="7419" width="11.42578125" style="2007" customWidth="1"/>
    <col min="7420" max="7421" width="13.28515625" style="2007"/>
    <col min="7422" max="7422" width="8.7109375" style="2007" customWidth="1"/>
    <col min="7423" max="7423" width="13.28515625" style="2007" customWidth="1"/>
    <col min="7424" max="7424" width="35" style="2007" customWidth="1"/>
    <col min="7425" max="7425" width="14.85546875" style="2007" customWidth="1"/>
    <col min="7426" max="7426" width="67.85546875" style="2007" customWidth="1"/>
    <col min="7427" max="7427" width="24.42578125" style="2007" customWidth="1"/>
    <col min="7428" max="7428" width="25.85546875" style="2007" customWidth="1"/>
    <col min="7429" max="7429" width="22.7109375" style="2007" customWidth="1"/>
    <col min="7430" max="7430" width="25.28515625" style="2007" customWidth="1"/>
    <col min="7431" max="7433" width="22.7109375" style="2007" customWidth="1"/>
    <col min="7434" max="7434" width="24.7109375" style="2007" customWidth="1"/>
    <col min="7435" max="7675" width="11.42578125" style="2007" customWidth="1"/>
    <col min="7676" max="7677" width="13.28515625" style="2007"/>
    <col min="7678" max="7678" width="8.7109375" style="2007" customWidth="1"/>
    <col min="7679" max="7679" width="13.28515625" style="2007" customWidth="1"/>
    <col min="7680" max="7680" width="35" style="2007" customWidth="1"/>
    <col min="7681" max="7681" width="14.85546875" style="2007" customWidth="1"/>
    <col min="7682" max="7682" width="67.85546875" style="2007" customWidth="1"/>
    <col min="7683" max="7683" width="24.42578125" style="2007" customWidth="1"/>
    <col min="7684" max="7684" width="25.85546875" style="2007" customWidth="1"/>
    <col min="7685" max="7685" width="22.7109375" style="2007" customWidth="1"/>
    <col min="7686" max="7686" width="25.28515625" style="2007" customWidth="1"/>
    <col min="7687" max="7689" width="22.7109375" style="2007" customWidth="1"/>
    <col min="7690" max="7690" width="24.7109375" style="2007" customWidth="1"/>
    <col min="7691" max="7931" width="11.42578125" style="2007" customWidth="1"/>
    <col min="7932" max="7933" width="13.28515625" style="2007"/>
    <col min="7934" max="7934" width="8.7109375" style="2007" customWidth="1"/>
    <col min="7935" max="7935" width="13.28515625" style="2007" customWidth="1"/>
    <col min="7936" max="7936" width="35" style="2007" customWidth="1"/>
    <col min="7937" max="7937" width="14.85546875" style="2007" customWidth="1"/>
    <col min="7938" max="7938" width="67.85546875" style="2007" customWidth="1"/>
    <col min="7939" max="7939" width="24.42578125" style="2007" customWidth="1"/>
    <col min="7940" max="7940" width="25.85546875" style="2007" customWidth="1"/>
    <col min="7941" max="7941" width="22.7109375" style="2007" customWidth="1"/>
    <col min="7942" max="7942" width="25.28515625" style="2007" customWidth="1"/>
    <col min="7943" max="7945" width="22.7109375" style="2007" customWidth="1"/>
    <col min="7946" max="7946" width="24.7109375" style="2007" customWidth="1"/>
    <col min="7947" max="8187" width="11.42578125" style="2007" customWidth="1"/>
    <col min="8188" max="8189" width="13.28515625" style="2007"/>
    <col min="8190" max="8190" width="8.7109375" style="2007" customWidth="1"/>
    <col min="8191" max="8191" width="13.28515625" style="2007" customWidth="1"/>
    <col min="8192" max="8192" width="35" style="2007" customWidth="1"/>
    <col min="8193" max="8193" width="14.85546875" style="2007" customWidth="1"/>
    <col min="8194" max="8194" width="67.85546875" style="2007" customWidth="1"/>
    <col min="8195" max="8195" width="24.42578125" style="2007" customWidth="1"/>
    <col min="8196" max="8196" width="25.85546875" style="2007" customWidth="1"/>
    <col min="8197" max="8197" width="22.7109375" style="2007" customWidth="1"/>
    <col min="8198" max="8198" width="25.28515625" style="2007" customWidth="1"/>
    <col min="8199" max="8201" width="22.7109375" style="2007" customWidth="1"/>
    <col min="8202" max="8202" width="24.7109375" style="2007" customWidth="1"/>
    <col min="8203" max="8443" width="11.42578125" style="2007" customWidth="1"/>
    <col min="8444" max="8445" width="13.28515625" style="2007"/>
    <col min="8446" max="8446" width="8.7109375" style="2007" customWidth="1"/>
    <col min="8447" max="8447" width="13.28515625" style="2007" customWidth="1"/>
    <col min="8448" max="8448" width="35" style="2007" customWidth="1"/>
    <col min="8449" max="8449" width="14.85546875" style="2007" customWidth="1"/>
    <col min="8450" max="8450" width="67.85546875" style="2007" customWidth="1"/>
    <col min="8451" max="8451" width="24.42578125" style="2007" customWidth="1"/>
    <col min="8452" max="8452" width="25.85546875" style="2007" customWidth="1"/>
    <col min="8453" max="8453" width="22.7109375" style="2007" customWidth="1"/>
    <col min="8454" max="8454" width="25.28515625" style="2007" customWidth="1"/>
    <col min="8455" max="8457" width="22.7109375" style="2007" customWidth="1"/>
    <col min="8458" max="8458" width="24.7109375" style="2007" customWidth="1"/>
    <col min="8459" max="8699" width="11.42578125" style="2007" customWidth="1"/>
    <col min="8700" max="8701" width="13.28515625" style="2007"/>
    <col min="8702" max="8702" width="8.7109375" style="2007" customWidth="1"/>
    <col min="8703" max="8703" width="13.28515625" style="2007" customWidth="1"/>
    <col min="8704" max="8704" width="35" style="2007" customWidth="1"/>
    <col min="8705" max="8705" width="14.85546875" style="2007" customWidth="1"/>
    <col min="8706" max="8706" width="67.85546875" style="2007" customWidth="1"/>
    <col min="8707" max="8707" width="24.42578125" style="2007" customWidth="1"/>
    <col min="8708" max="8708" width="25.85546875" style="2007" customWidth="1"/>
    <col min="8709" max="8709" width="22.7109375" style="2007" customWidth="1"/>
    <col min="8710" max="8710" width="25.28515625" style="2007" customWidth="1"/>
    <col min="8711" max="8713" width="22.7109375" style="2007" customWidth="1"/>
    <col min="8714" max="8714" width="24.7109375" style="2007" customWidth="1"/>
    <col min="8715" max="8955" width="11.42578125" style="2007" customWidth="1"/>
    <col min="8956" max="8957" width="13.28515625" style="2007"/>
    <col min="8958" max="8958" width="8.7109375" style="2007" customWidth="1"/>
    <col min="8959" max="8959" width="13.28515625" style="2007" customWidth="1"/>
    <col min="8960" max="8960" width="35" style="2007" customWidth="1"/>
    <col min="8961" max="8961" width="14.85546875" style="2007" customWidth="1"/>
    <col min="8962" max="8962" width="67.85546875" style="2007" customWidth="1"/>
    <col min="8963" max="8963" width="24.42578125" style="2007" customWidth="1"/>
    <col min="8964" max="8964" width="25.85546875" style="2007" customWidth="1"/>
    <col min="8965" max="8965" width="22.7109375" style="2007" customWidth="1"/>
    <col min="8966" max="8966" width="25.28515625" style="2007" customWidth="1"/>
    <col min="8967" max="8969" width="22.7109375" style="2007" customWidth="1"/>
    <col min="8970" max="8970" width="24.7109375" style="2007" customWidth="1"/>
    <col min="8971" max="9211" width="11.42578125" style="2007" customWidth="1"/>
    <col min="9212" max="9213" width="13.28515625" style="2007"/>
    <col min="9214" max="9214" width="8.7109375" style="2007" customWidth="1"/>
    <col min="9215" max="9215" width="13.28515625" style="2007" customWidth="1"/>
    <col min="9216" max="9216" width="35" style="2007" customWidth="1"/>
    <col min="9217" max="9217" width="14.85546875" style="2007" customWidth="1"/>
    <col min="9218" max="9218" width="67.85546875" style="2007" customWidth="1"/>
    <col min="9219" max="9219" width="24.42578125" style="2007" customWidth="1"/>
    <col min="9220" max="9220" width="25.85546875" style="2007" customWidth="1"/>
    <col min="9221" max="9221" width="22.7109375" style="2007" customWidth="1"/>
    <col min="9222" max="9222" width="25.28515625" style="2007" customWidth="1"/>
    <col min="9223" max="9225" width="22.7109375" style="2007" customWidth="1"/>
    <col min="9226" max="9226" width="24.7109375" style="2007" customWidth="1"/>
    <col min="9227" max="9467" width="11.42578125" style="2007" customWidth="1"/>
    <col min="9468" max="9469" width="13.28515625" style="2007"/>
    <col min="9470" max="9470" width="8.7109375" style="2007" customWidth="1"/>
    <col min="9471" max="9471" width="13.28515625" style="2007" customWidth="1"/>
    <col min="9472" max="9472" width="35" style="2007" customWidth="1"/>
    <col min="9473" max="9473" width="14.85546875" style="2007" customWidth="1"/>
    <col min="9474" max="9474" width="67.85546875" style="2007" customWidth="1"/>
    <col min="9475" max="9475" width="24.42578125" style="2007" customWidth="1"/>
    <col min="9476" max="9476" width="25.85546875" style="2007" customWidth="1"/>
    <col min="9477" max="9477" width="22.7109375" style="2007" customWidth="1"/>
    <col min="9478" max="9478" width="25.28515625" style="2007" customWidth="1"/>
    <col min="9479" max="9481" width="22.7109375" style="2007" customWidth="1"/>
    <col min="9482" max="9482" width="24.7109375" style="2007" customWidth="1"/>
    <col min="9483" max="9723" width="11.42578125" style="2007" customWidth="1"/>
    <col min="9724" max="9725" width="13.28515625" style="2007"/>
    <col min="9726" max="9726" width="8.7109375" style="2007" customWidth="1"/>
    <col min="9727" max="9727" width="13.28515625" style="2007" customWidth="1"/>
    <col min="9728" max="9728" width="35" style="2007" customWidth="1"/>
    <col min="9729" max="9729" width="14.85546875" style="2007" customWidth="1"/>
    <col min="9730" max="9730" width="67.85546875" style="2007" customWidth="1"/>
    <col min="9731" max="9731" width="24.42578125" style="2007" customWidth="1"/>
    <col min="9732" max="9732" width="25.85546875" style="2007" customWidth="1"/>
    <col min="9733" max="9733" width="22.7109375" style="2007" customWidth="1"/>
    <col min="9734" max="9734" width="25.28515625" style="2007" customWidth="1"/>
    <col min="9735" max="9737" width="22.7109375" style="2007" customWidth="1"/>
    <col min="9738" max="9738" width="24.7109375" style="2007" customWidth="1"/>
    <col min="9739" max="9979" width="11.42578125" style="2007" customWidth="1"/>
    <col min="9980" max="9981" width="13.28515625" style="2007"/>
    <col min="9982" max="9982" width="8.7109375" style="2007" customWidth="1"/>
    <col min="9983" max="9983" width="13.28515625" style="2007" customWidth="1"/>
    <col min="9984" max="9984" width="35" style="2007" customWidth="1"/>
    <col min="9985" max="9985" width="14.85546875" style="2007" customWidth="1"/>
    <col min="9986" max="9986" width="67.85546875" style="2007" customWidth="1"/>
    <col min="9987" max="9987" width="24.42578125" style="2007" customWidth="1"/>
    <col min="9988" max="9988" width="25.85546875" style="2007" customWidth="1"/>
    <col min="9989" max="9989" width="22.7109375" style="2007" customWidth="1"/>
    <col min="9990" max="9990" width="25.28515625" style="2007" customWidth="1"/>
    <col min="9991" max="9993" width="22.7109375" style="2007" customWidth="1"/>
    <col min="9994" max="9994" width="24.7109375" style="2007" customWidth="1"/>
    <col min="9995" max="10235" width="11.42578125" style="2007" customWidth="1"/>
    <col min="10236" max="10237" width="13.28515625" style="2007"/>
    <col min="10238" max="10238" width="8.7109375" style="2007" customWidth="1"/>
    <col min="10239" max="10239" width="13.28515625" style="2007" customWidth="1"/>
    <col min="10240" max="10240" width="35" style="2007" customWidth="1"/>
    <col min="10241" max="10241" width="14.85546875" style="2007" customWidth="1"/>
    <col min="10242" max="10242" width="67.85546875" style="2007" customWidth="1"/>
    <col min="10243" max="10243" width="24.42578125" style="2007" customWidth="1"/>
    <col min="10244" max="10244" width="25.85546875" style="2007" customWidth="1"/>
    <col min="10245" max="10245" width="22.7109375" style="2007" customWidth="1"/>
    <col min="10246" max="10246" width="25.28515625" style="2007" customWidth="1"/>
    <col min="10247" max="10249" width="22.7109375" style="2007" customWidth="1"/>
    <col min="10250" max="10250" width="24.7109375" style="2007" customWidth="1"/>
    <col min="10251" max="10491" width="11.42578125" style="2007" customWidth="1"/>
    <col min="10492" max="10493" width="13.28515625" style="2007"/>
    <col min="10494" max="10494" width="8.7109375" style="2007" customWidth="1"/>
    <col min="10495" max="10495" width="13.28515625" style="2007" customWidth="1"/>
    <col min="10496" max="10496" width="35" style="2007" customWidth="1"/>
    <col min="10497" max="10497" width="14.85546875" style="2007" customWidth="1"/>
    <col min="10498" max="10498" width="67.85546875" style="2007" customWidth="1"/>
    <col min="10499" max="10499" width="24.42578125" style="2007" customWidth="1"/>
    <col min="10500" max="10500" width="25.85546875" style="2007" customWidth="1"/>
    <col min="10501" max="10501" width="22.7109375" style="2007" customWidth="1"/>
    <col min="10502" max="10502" width="25.28515625" style="2007" customWidth="1"/>
    <col min="10503" max="10505" width="22.7109375" style="2007" customWidth="1"/>
    <col min="10506" max="10506" width="24.7109375" style="2007" customWidth="1"/>
    <col min="10507" max="10747" width="11.42578125" style="2007" customWidth="1"/>
    <col min="10748" max="10749" width="13.28515625" style="2007"/>
    <col min="10750" max="10750" width="8.7109375" style="2007" customWidth="1"/>
    <col min="10751" max="10751" width="13.28515625" style="2007" customWidth="1"/>
    <col min="10752" max="10752" width="35" style="2007" customWidth="1"/>
    <col min="10753" max="10753" width="14.85546875" style="2007" customWidth="1"/>
    <col min="10754" max="10754" width="67.85546875" style="2007" customWidth="1"/>
    <col min="10755" max="10755" width="24.42578125" style="2007" customWidth="1"/>
    <col min="10756" max="10756" width="25.85546875" style="2007" customWidth="1"/>
    <col min="10757" max="10757" width="22.7109375" style="2007" customWidth="1"/>
    <col min="10758" max="10758" width="25.28515625" style="2007" customWidth="1"/>
    <col min="10759" max="10761" width="22.7109375" style="2007" customWidth="1"/>
    <col min="10762" max="10762" width="24.7109375" style="2007" customWidth="1"/>
    <col min="10763" max="11003" width="11.42578125" style="2007" customWidth="1"/>
    <col min="11004" max="11005" width="13.28515625" style="2007"/>
    <col min="11006" max="11006" width="8.7109375" style="2007" customWidth="1"/>
    <col min="11007" max="11007" width="13.28515625" style="2007" customWidth="1"/>
    <col min="11008" max="11008" width="35" style="2007" customWidth="1"/>
    <col min="11009" max="11009" width="14.85546875" style="2007" customWidth="1"/>
    <col min="11010" max="11010" width="67.85546875" style="2007" customWidth="1"/>
    <col min="11011" max="11011" width="24.42578125" style="2007" customWidth="1"/>
    <col min="11012" max="11012" width="25.85546875" style="2007" customWidth="1"/>
    <col min="11013" max="11013" width="22.7109375" style="2007" customWidth="1"/>
    <col min="11014" max="11014" width="25.28515625" style="2007" customWidth="1"/>
    <col min="11015" max="11017" width="22.7109375" style="2007" customWidth="1"/>
    <col min="11018" max="11018" width="24.7109375" style="2007" customWidth="1"/>
    <col min="11019" max="11259" width="11.42578125" style="2007" customWidth="1"/>
    <col min="11260" max="11261" width="13.28515625" style="2007"/>
    <col min="11262" max="11262" width="8.7109375" style="2007" customWidth="1"/>
    <col min="11263" max="11263" width="13.28515625" style="2007" customWidth="1"/>
    <col min="11264" max="11264" width="35" style="2007" customWidth="1"/>
    <col min="11265" max="11265" width="14.85546875" style="2007" customWidth="1"/>
    <col min="11266" max="11266" width="67.85546875" style="2007" customWidth="1"/>
    <col min="11267" max="11267" width="24.42578125" style="2007" customWidth="1"/>
    <col min="11268" max="11268" width="25.85546875" style="2007" customWidth="1"/>
    <col min="11269" max="11269" width="22.7109375" style="2007" customWidth="1"/>
    <col min="11270" max="11270" width="25.28515625" style="2007" customWidth="1"/>
    <col min="11271" max="11273" width="22.7109375" style="2007" customWidth="1"/>
    <col min="11274" max="11274" width="24.7109375" style="2007" customWidth="1"/>
    <col min="11275" max="11515" width="11.42578125" style="2007" customWidth="1"/>
    <col min="11516" max="11517" width="13.28515625" style="2007"/>
    <col min="11518" max="11518" width="8.7109375" style="2007" customWidth="1"/>
    <col min="11519" max="11519" width="13.28515625" style="2007" customWidth="1"/>
    <col min="11520" max="11520" width="35" style="2007" customWidth="1"/>
    <col min="11521" max="11521" width="14.85546875" style="2007" customWidth="1"/>
    <col min="11522" max="11522" width="67.85546875" style="2007" customWidth="1"/>
    <col min="11523" max="11523" width="24.42578125" style="2007" customWidth="1"/>
    <col min="11524" max="11524" width="25.85546875" style="2007" customWidth="1"/>
    <col min="11525" max="11525" width="22.7109375" style="2007" customWidth="1"/>
    <col min="11526" max="11526" width="25.28515625" style="2007" customWidth="1"/>
    <col min="11527" max="11529" width="22.7109375" style="2007" customWidth="1"/>
    <col min="11530" max="11530" width="24.7109375" style="2007" customWidth="1"/>
    <col min="11531" max="11771" width="11.42578125" style="2007" customWidth="1"/>
    <col min="11772" max="11773" width="13.28515625" style="2007"/>
    <col min="11774" max="11774" width="8.7109375" style="2007" customWidth="1"/>
    <col min="11775" max="11775" width="13.28515625" style="2007" customWidth="1"/>
    <col min="11776" max="11776" width="35" style="2007" customWidth="1"/>
    <col min="11777" max="11777" width="14.85546875" style="2007" customWidth="1"/>
    <col min="11778" max="11778" width="67.85546875" style="2007" customWidth="1"/>
    <col min="11779" max="11779" width="24.42578125" style="2007" customWidth="1"/>
    <col min="11780" max="11780" width="25.85546875" style="2007" customWidth="1"/>
    <col min="11781" max="11781" width="22.7109375" style="2007" customWidth="1"/>
    <col min="11782" max="11782" width="25.28515625" style="2007" customWidth="1"/>
    <col min="11783" max="11785" width="22.7109375" style="2007" customWidth="1"/>
    <col min="11786" max="11786" width="24.7109375" style="2007" customWidth="1"/>
    <col min="11787" max="12027" width="11.42578125" style="2007" customWidth="1"/>
    <col min="12028" max="12029" width="13.28515625" style="2007"/>
    <col min="12030" max="12030" width="8.7109375" style="2007" customWidth="1"/>
    <col min="12031" max="12031" width="13.28515625" style="2007" customWidth="1"/>
    <col min="12032" max="12032" width="35" style="2007" customWidth="1"/>
    <col min="12033" max="12033" width="14.85546875" style="2007" customWidth="1"/>
    <col min="12034" max="12034" width="67.85546875" style="2007" customWidth="1"/>
    <col min="12035" max="12035" width="24.42578125" style="2007" customWidth="1"/>
    <col min="12036" max="12036" width="25.85546875" style="2007" customWidth="1"/>
    <col min="12037" max="12037" width="22.7109375" style="2007" customWidth="1"/>
    <col min="12038" max="12038" width="25.28515625" style="2007" customWidth="1"/>
    <col min="12039" max="12041" width="22.7109375" style="2007" customWidth="1"/>
    <col min="12042" max="12042" width="24.7109375" style="2007" customWidth="1"/>
    <col min="12043" max="12283" width="11.42578125" style="2007" customWidth="1"/>
    <col min="12284" max="12285" width="13.28515625" style="2007"/>
    <col min="12286" max="12286" width="8.7109375" style="2007" customWidth="1"/>
    <col min="12287" max="12287" width="13.28515625" style="2007" customWidth="1"/>
    <col min="12288" max="12288" width="35" style="2007" customWidth="1"/>
    <col min="12289" max="12289" width="14.85546875" style="2007" customWidth="1"/>
    <col min="12290" max="12290" width="67.85546875" style="2007" customWidth="1"/>
    <col min="12291" max="12291" width="24.42578125" style="2007" customWidth="1"/>
    <col min="12292" max="12292" width="25.85546875" style="2007" customWidth="1"/>
    <col min="12293" max="12293" width="22.7109375" style="2007" customWidth="1"/>
    <col min="12294" max="12294" width="25.28515625" style="2007" customWidth="1"/>
    <col min="12295" max="12297" width="22.7109375" style="2007" customWidth="1"/>
    <col min="12298" max="12298" width="24.7109375" style="2007" customWidth="1"/>
    <col min="12299" max="12539" width="11.42578125" style="2007" customWidth="1"/>
    <col min="12540" max="12541" width="13.28515625" style="2007"/>
    <col min="12542" max="12542" width="8.7109375" style="2007" customWidth="1"/>
    <col min="12543" max="12543" width="13.28515625" style="2007" customWidth="1"/>
    <col min="12544" max="12544" width="35" style="2007" customWidth="1"/>
    <col min="12545" max="12545" width="14.85546875" style="2007" customWidth="1"/>
    <col min="12546" max="12546" width="67.85546875" style="2007" customWidth="1"/>
    <col min="12547" max="12547" width="24.42578125" style="2007" customWidth="1"/>
    <col min="12548" max="12548" width="25.85546875" style="2007" customWidth="1"/>
    <col min="12549" max="12549" width="22.7109375" style="2007" customWidth="1"/>
    <col min="12550" max="12550" width="25.28515625" style="2007" customWidth="1"/>
    <col min="12551" max="12553" width="22.7109375" style="2007" customWidth="1"/>
    <col min="12554" max="12554" width="24.7109375" style="2007" customWidth="1"/>
    <col min="12555" max="12795" width="11.42578125" style="2007" customWidth="1"/>
    <col min="12796" max="12797" width="13.28515625" style="2007"/>
    <col min="12798" max="12798" width="8.7109375" style="2007" customWidth="1"/>
    <col min="12799" max="12799" width="13.28515625" style="2007" customWidth="1"/>
    <col min="12800" max="12800" width="35" style="2007" customWidth="1"/>
    <col min="12801" max="12801" width="14.85546875" style="2007" customWidth="1"/>
    <col min="12802" max="12802" width="67.85546875" style="2007" customWidth="1"/>
    <col min="12803" max="12803" width="24.42578125" style="2007" customWidth="1"/>
    <col min="12804" max="12804" width="25.85546875" style="2007" customWidth="1"/>
    <col min="12805" max="12805" width="22.7109375" style="2007" customWidth="1"/>
    <col min="12806" max="12806" width="25.28515625" style="2007" customWidth="1"/>
    <col min="12807" max="12809" width="22.7109375" style="2007" customWidth="1"/>
    <col min="12810" max="12810" width="24.7109375" style="2007" customWidth="1"/>
    <col min="12811" max="13051" width="11.42578125" style="2007" customWidth="1"/>
    <col min="13052" max="13053" width="13.28515625" style="2007"/>
    <col min="13054" max="13054" width="8.7109375" style="2007" customWidth="1"/>
    <col min="13055" max="13055" width="13.28515625" style="2007" customWidth="1"/>
    <col min="13056" max="13056" width="35" style="2007" customWidth="1"/>
    <col min="13057" max="13057" width="14.85546875" style="2007" customWidth="1"/>
    <col min="13058" max="13058" width="67.85546875" style="2007" customWidth="1"/>
    <col min="13059" max="13059" width="24.42578125" style="2007" customWidth="1"/>
    <col min="13060" max="13060" width="25.85546875" style="2007" customWidth="1"/>
    <col min="13061" max="13061" width="22.7109375" style="2007" customWidth="1"/>
    <col min="13062" max="13062" width="25.28515625" style="2007" customWidth="1"/>
    <col min="13063" max="13065" width="22.7109375" style="2007" customWidth="1"/>
    <col min="13066" max="13066" width="24.7109375" style="2007" customWidth="1"/>
    <col min="13067" max="13307" width="11.42578125" style="2007" customWidth="1"/>
    <col min="13308" max="13309" width="13.28515625" style="2007"/>
    <col min="13310" max="13310" width="8.7109375" style="2007" customWidth="1"/>
    <col min="13311" max="13311" width="13.28515625" style="2007" customWidth="1"/>
    <col min="13312" max="13312" width="35" style="2007" customWidth="1"/>
    <col min="13313" max="13313" width="14.85546875" style="2007" customWidth="1"/>
    <col min="13314" max="13314" width="67.85546875" style="2007" customWidth="1"/>
    <col min="13315" max="13315" width="24.42578125" style="2007" customWidth="1"/>
    <col min="13316" max="13316" width="25.85546875" style="2007" customWidth="1"/>
    <col min="13317" max="13317" width="22.7109375" style="2007" customWidth="1"/>
    <col min="13318" max="13318" width="25.28515625" style="2007" customWidth="1"/>
    <col min="13319" max="13321" width="22.7109375" style="2007" customWidth="1"/>
    <col min="13322" max="13322" width="24.7109375" style="2007" customWidth="1"/>
    <col min="13323" max="13563" width="11.42578125" style="2007" customWidth="1"/>
    <col min="13564" max="13565" width="13.28515625" style="2007"/>
    <col min="13566" max="13566" width="8.7109375" style="2007" customWidth="1"/>
    <col min="13567" max="13567" width="13.28515625" style="2007" customWidth="1"/>
    <col min="13568" max="13568" width="35" style="2007" customWidth="1"/>
    <col min="13569" max="13569" width="14.85546875" style="2007" customWidth="1"/>
    <col min="13570" max="13570" width="67.85546875" style="2007" customWidth="1"/>
    <col min="13571" max="13571" width="24.42578125" style="2007" customWidth="1"/>
    <col min="13572" max="13572" width="25.85546875" style="2007" customWidth="1"/>
    <col min="13573" max="13573" width="22.7109375" style="2007" customWidth="1"/>
    <col min="13574" max="13574" width="25.28515625" style="2007" customWidth="1"/>
    <col min="13575" max="13577" width="22.7109375" style="2007" customWidth="1"/>
    <col min="13578" max="13578" width="24.7109375" style="2007" customWidth="1"/>
    <col min="13579" max="13819" width="11.42578125" style="2007" customWidth="1"/>
    <col min="13820" max="13821" width="13.28515625" style="2007"/>
    <col min="13822" max="13822" width="8.7109375" style="2007" customWidth="1"/>
    <col min="13823" max="13823" width="13.28515625" style="2007" customWidth="1"/>
    <col min="13824" max="13824" width="35" style="2007" customWidth="1"/>
    <col min="13825" max="13825" width="14.85546875" style="2007" customWidth="1"/>
    <col min="13826" max="13826" width="67.85546875" style="2007" customWidth="1"/>
    <col min="13827" max="13827" width="24.42578125" style="2007" customWidth="1"/>
    <col min="13828" max="13828" width="25.85546875" style="2007" customWidth="1"/>
    <col min="13829" max="13829" width="22.7109375" style="2007" customWidth="1"/>
    <col min="13830" max="13830" width="25.28515625" style="2007" customWidth="1"/>
    <col min="13831" max="13833" width="22.7109375" style="2007" customWidth="1"/>
    <col min="13834" max="13834" width="24.7109375" style="2007" customWidth="1"/>
    <col min="13835" max="14075" width="11.42578125" style="2007" customWidth="1"/>
    <col min="14076" max="14077" width="13.28515625" style="2007"/>
    <col min="14078" max="14078" width="8.7109375" style="2007" customWidth="1"/>
    <col min="14079" max="14079" width="13.28515625" style="2007" customWidth="1"/>
    <col min="14080" max="14080" width="35" style="2007" customWidth="1"/>
    <col min="14081" max="14081" width="14.85546875" style="2007" customWidth="1"/>
    <col min="14082" max="14082" width="67.85546875" style="2007" customWidth="1"/>
    <col min="14083" max="14083" width="24.42578125" style="2007" customWidth="1"/>
    <col min="14084" max="14084" width="25.85546875" style="2007" customWidth="1"/>
    <col min="14085" max="14085" width="22.7109375" style="2007" customWidth="1"/>
    <col min="14086" max="14086" width="25.28515625" style="2007" customWidth="1"/>
    <col min="14087" max="14089" width="22.7109375" style="2007" customWidth="1"/>
    <col min="14090" max="14090" width="24.7109375" style="2007" customWidth="1"/>
    <col min="14091" max="14331" width="11.42578125" style="2007" customWidth="1"/>
    <col min="14332" max="14333" width="13.28515625" style="2007"/>
    <col min="14334" max="14334" width="8.7109375" style="2007" customWidth="1"/>
    <col min="14335" max="14335" width="13.28515625" style="2007" customWidth="1"/>
    <col min="14336" max="14336" width="35" style="2007" customWidth="1"/>
    <col min="14337" max="14337" width="14.85546875" style="2007" customWidth="1"/>
    <col min="14338" max="14338" width="67.85546875" style="2007" customWidth="1"/>
    <col min="14339" max="14339" width="24.42578125" style="2007" customWidth="1"/>
    <col min="14340" max="14340" width="25.85546875" style="2007" customWidth="1"/>
    <col min="14341" max="14341" width="22.7109375" style="2007" customWidth="1"/>
    <col min="14342" max="14342" width="25.28515625" style="2007" customWidth="1"/>
    <col min="14343" max="14345" width="22.7109375" style="2007" customWidth="1"/>
    <col min="14346" max="14346" width="24.7109375" style="2007" customWidth="1"/>
    <col min="14347" max="14587" width="11.42578125" style="2007" customWidth="1"/>
    <col min="14588" max="14589" width="13.28515625" style="2007"/>
    <col min="14590" max="14590" width="8.7109375" style="2007" customWidth="1"/>
    <col min="14591" max="14591" width="13.28515625" style="2007" customWidth="1"/>
    <col min="14592" max="14592" width="35" style="2007" customWidth="1"/>
    <col min="14593" max="14593" width="14.85546875" style="2007" customWidth="1"/>
    <col min="14594" max="14594" width="67.85546875" style="2007" customWidth="1"/>
    <col min="14595" max="14595" width="24.42578125" style="2007" customWidth="1"/>
    <col min="14596" max="14596" width="25.85546875" style="2007" customWidth="1"/>
    <col min="14597" max="14597" width="22.7109375" style="2007" customWidth="1"/>
    <col min="14598" max="14598" width="25.28515625" style="2007" customWidth="1"/>
    <col min="14599" max="14601" width="22.7109375" style="2007" customWidth="1"/>
    <col min="14602" max="14602" width="24.7109375" style="2007" customWidth="1"/>
    <col min="14603" max="14843" width="11.42578125" style="2007" customWidth="1"/>
    <col min="14844" max="14845" width="13.28515625" style="2007"/>
    <col min="14846" max="14846" width="8.7109375" style="2007" customWidth="1"/>
    <col min="14847" max="14847" width="13.28515625" style="2007" customWidth="1"/>
    <col min="14848" max="14848" width="35" style="2007" customWidth="1"/>
    <col min="14849" max="14849" width="14.85546875" style="2007" customWidth="1"/>
    <col min="14850" max="14850" width="67.85546875" style="2007" customWidth="1"/>
    <col min="14851" max="14851" width="24.42578125" style="2007" customWidth="1"/>
    <col min="14852" max="14852" width="25.85546875" style="2007" customWidth="1"/>
    <col min="14853" max="14853" width="22.7109375" style="2007" customWidth="1"/>
    <col min="14854" max="14854" width="25.28515625" style="2007" customWidth="1"/>
    <col min="14855" max="14857" width="22.7109375" style="2007" customWidth="1"/>
    <col min="14858" max="14858" width="24.7109375" style="2007" customWidth="1"/>
    <col min="14859" max="15099" width="11.42578125" style="2007" customWidth="1"/>
    <col min="15100" max="15101" width="13.28515625" style="2007"/>
    <col min="15102" max="15102" width="8.7109375" style="2007" customWidth="1"/>
    <col min="15103" max="15103" width="13.28515625" style="2007" customWidth="1"/>
    <col min="15104" max="15104" width="35" style="2007" customWidth="1"/>
    <col min="15105" max="15105" width="14.85546875" style="2007" customWidth="1"/>
    <col min="15106" max="15106" width="67.85546875" style="2007" customWidth="1"/>
    <col min="15107" max="15107" width="24.42578125" style="2007" customWidth="1"/>
    <col min="15108" max="15108" width="25.85546875" style="2007" customWidth="1"/>
    <col min="15109" max="15109" width="22.7109375" style="2007" customWidth="1"/>
    <col min="15110" max="15110" width="25.28515625" style="2007" customWidth="1"/>
    <col min="15111" max="15113" width="22.7109375" style="2007" customWidth="1"/>
    <col min="15114" max="15114" width="24.7109375" style="2007" customWidth="1"/>
    <col min="15115" max="15355" width="11.42578125" style="2007" customWidth="1"/>
    <col min="15356" max="15357" width="13.28515625" style="2007"/>
    <col min="15358" max="15358" width="8.7109375" style="2007" customWidth="1"/>
    <col min="15359" max="15359" width="13.28515625" style="2007" customWidth="1"/>
    <col min="15360" max="15360" width="35" style="2007" customWidth="1"/>
    <col min="15361" max="15361" width="14.85546875" style="2007" customWidth="1"/>
    <col min="15362" max="15362" width="67.85546875" style="2007" customWidth="1"/>
    <col min="15363" max="15363" width="24.42578125" style="2007" customWidth="1"/>
    <col min="15364" max="15364" width="25.85546875" style="2007" customWidth="1"/>
    <col min="15365" max="15365" width="22.7109375" style="2007" customWidth="1"/>
    <col min="15366" max="15366" width="25.28515625" style="2007" customWidth="1"/>
    <col min="15367" max="15369" width="22.7109375" style="2007" customWidth="1"/>
    <col min="15370" max="15370" width="24.7109375" style="2007" customWidth="1"/>
    <col min="15371" max="15611" width="11.42578125" style="2007" customWidth="1"/>
    <col min="15612" max="15613" width="13.28515625" style="2007"/>
    <col min="15614" max="15614" width="8.7109375" style="2007" customWidth="1"/>
    <col min="15615" max="15615" width="13.28515625" style="2007" customWidth="1"/>
    <col min="15616" max="15616" width="35" style="2007" customWidth="1"/>
    <col min="15617" max="15617" width="14.85546875" style="2007" customWidth="1"/>
    <col min="15618" max="15618" width="67.85546875" style="2007" customWidth="1"/>
    <col min="15619" max="15619" width="24.42578125" style="2007" customWidth="1"/>
    <col min="15620" max="15620" width="25.85546875" style="2007" customWidth="1"/>
    <col min="15621" max="15621" width="22.7109375" style="2007" customWidth="1"/>
    <col min="15622" max="15622" width="25.28515625" style="2007" customWidth="1"/>
    <col min="15623" max="15625" width="22.7109375" style="2007" customWidth="1"/>
    <col min="15626" max="15626" width="24.7109375" style="2007" customWidth="1"/>
    <col min="15627" max="15867" width="11.42578125" style="2007" customWidth="1"/>
    <col min="15868" max="15869" width="13.28515625" style="2007"/>
    <col min="15870" max="15870" width="8.7109375" style="2007" customWidth="1"/>
    <col min="15871" max="15871" width="13.28515625" style="2007" customWidth="1"/>
    <col min="15872" max="15872" width="35" style="2007" customWidth="1"/>
    <col min="15873" max="15873" width="14.85546875" style="2007" customWidth="1"/>
    <col min="15874" max="15874" width="67.85546875" style="2007" customWidth="1"/>
    <col min="15875" max="15875" width="24.42578125" style="2007" customWidth="1"/>
    <col min="15876" max="15876" width="25.85546875" style="2007" customWidth="1"/>
    <col min="15877" max="15877" width="22.7109375" style="2007" customWidth="1"/>
    <col min="15878" max="15878" width="25.28515625" style="2007" customWidth="1"/>
    <col min="15879" max="15881" width="22.7109375" style="2007" customWidth="1"/>
    <col min="15882" max="15882" width="24.7109375" style="2007" customWidth="1"/>
    <col min="15883" max="16123" width="11.42578125" style="2007" customWidth="1"/>
    <col min="16124" max="16125" width="13.28515625" style="2007"/>
    <col min="16126" max="16126" width="8.7109375" style="2007" customWidth="1"/>
    <col min="16127" max="16127" width="13.28515625" style="2007" customWidth="1"/>
    <col min="16128" max="16128" width="35" style="2007" customWidth="1"/>
    <col min="16129" max="16129" width="14.85546875" style="2007" customWidth="1"/>
    <col min="16130" max="16130" width="67.85546875" style="2007" customWidth="1"/>
    <col min="16131" max="16131" width="24.42578125" style="2007" customWidth="1"/>
    <col min="16132" max="16132" width="25.85546875" style="2007" customWidth="1"/>
    <col min="16133" max="16133" width="22.7109375" style="2007" customWidth="1"/>
    <col min="16134" max="16134" width="25.28515625" style="2007" customWidth="1"/>
    <col min="16135" max="16137" width="22.7109375" style="2007" customWidth="1"/>
    <col min="16138" max="16138" width="24.7109375" style="2007" customWidth="1"/>
    <col min="16139" max="16379" width="11.42578125" style="2007" customWidth="1"/>
    <col min="16380" max="16384" width="13.28515625" style="2007"/>
  </cols>
  <sheetData>
    <row r="1" spans="1:10" s="2000" customFormat="1" ht="15">
      <c r="A1" s="1997"/>
      <c r="B1" s="5" t="s">
        <v>2</v>
      </c>
      <c r="C1" s="5" t="s">
        <v>2949</v>
      </c>
      <c r="D1" s="1998"/>
      <c r="E1" s="548"/>
      <c r="F1" s="1998"/>
      <c r="G1" s="1999"/>
    </row>
    <row r="2" spans="1:10" s="2000" customFormat="1" ht="15">
      <c r="A2" s="1997"/>
      <c r="B2" s="5" t="s">
        <v>4</v>
      </c>
      <c r="C2" s="2001" t="s">
        <v>2940</v>
      </c>
      <c r="D2" s="2002"/>
      <c r="E2" s="1998"/>
      <c r="F2" s="1998"/>
      <c r="G2" s="1999"/>
    </row>
    <row r="3" spans="1:10" s="2000" customFormat="1" ht="15">
      <c r="A3" s="1997"/>
      <c r="B3" s="5" t="s">
        <v>6</v>
      </c>
      <c r="C3" s="5" t="s">
        <v>2950</v>
      </c>
      <c r="D3" s="2000" t="s">
        <v>2951</v>
      </c>
      <c r="E3" s="1999"/>
      <c r="F3" s="1999"/>
      <c r="G3" s="1999"/>
    </row>
    <row r="4" spans="1:10" ht="15.75">
      <c r="A4" s="2003"/>
      <c r="B4" s="5" t="s">
        <v>8</v>
      </c>
      <c r="C4" s="5" t="s">
        <v>9</v>
      </c>
      <c r="D4" s="2004"/>
      <c r="E4" s="2005"/>
      <c r="F4" s="2005"/>
      <c r="G4" s="2005"/>
      <c r="H4" s="2006"/>
      <c r="I4" s="2006"/>
      <c r="J4" s="2006"/>
    </row>
    <row r="5" spans="1:10" ht="18">
      <c r="A5" s="2003"/>
      <c r="B5" s="5" t="s">
        <v>10</v>
      </c>
      <c r="C5" s="5" t="s">
        <v>11</v>
      </c>
      <c r="D5" s="2008"/>
      <c r="E5" s="2005"/>
      <c r="F5" s="2005"/>
      <c r="G5" s="2005"/>
      <c r="H5" s="2006"/>
      <c r="I5" s="2006"/>
      <c r="J5" s="2006"/>
    </row>
    <row r="6" spans="1:10" ht="18.75" thickBot="1">
      <c r="A6" s="2003"/>
      <c r="B6" s="2009"/>
      <c r="C6" s="2010"/>
      <c r="D6" s="2005"/>
      <c r="E6" s="2005"/>
      <c r="F6" s="2005"/>
      <c r="G6" s="2005"/>
      <c r="H6" s="2006"/>
      <c r="I6" s="2006"/>
      <c r="J6" s="2006"/>
    </row>
    <row r="7" spans="1:10" s="2013" customFormat="1" ht="12">
      <c r="A7" s="2011"/>
      <c r="B7" s="2012"/>
      <c r="C7" s="2962" t="s">
        <v>2952</v>
      </c>
      <c r="D7" s="2963"/>
      <c r="E7" s="2963"/>
      <c r="F7" s="2963"/>
      <c r="G7" s="2964"/>
      <c r="H7" s="2965" t="s">
        <v>2953</v>
      </c>
      <c r="I7" s="2965" t="s">
        <v>2954</v>
      </c>
      <c r="J7" s="2968" t="s">
        <v>2955</v>
      </c>
    </row>
    <row r="8" spans="1:10" s="2013" customFormat="1" ht="12">
      <c r="A8" s="2014"/>
      <c r="B8" s="2015"/>
      <c r="C8" s="2970" t="s">
        <v>2956</v>
      </c>
      <c r="D8" s="2971"/>
      <c r="E8" s="2970" t="s">
        <v>2957</v>
      </c>
      <c r="F8" s="2971"/>
      <c r="G8" s="2972" t="s">
        <v>2958</v>
      </c>
      <c r="H8" s="2966"/>
      <c r="I8" s="2966"/>
      <c r="J8" s="2969"/>
    </row>
    <row r="9" spans="1:10" s="2013" customFormat="1" ht="12">
      <c r="A9" s="2014"/>
      <c r="B9" s="2015"/>
      <c r="C9" s="2016" t="s">
        <v>1355</v>
      </c>
      <c r="D9" s="2017" t="s">
        <v>1356</v>
      </c>
      <c r="E9" s="2018" t="s">
        <v>1355</v>
      </c>
      <c r="F9" s="2018" t="s">
        <v>1356</v>
      </c>
      <c r="G9" s="2973"/>
      <c r="H9" s="2967"/>
      <c r="I9" s="2967"/>
      <c r="J9" s="2969"/>
    </row>
    <row r="10" spans="1:10" s="2013" customFormat="1" thickBot="1">
      <c r="A10" s="2019"/>
      <c r="B10" s="2020"/>
      <c r="C10" s="2021" t="s">
        <v>659</v>
      </c>
      <c r="D10" s="2021" t="s">
        <v>664</v>
      </c>
      <c r="E10" s="2022" t="s">
        <v>667</v>
      </c>
      <c r="F10" s="2022" t="s">
        <v>670</v>
      </c>
      <c r="G10" s="2023" t="s">
        <v>672</v>
      </c>
      <c r="H10" s="2024"/>
      <c r="I10" s="2021" t="s">
        <v>675</v>
      </c>
      <c r="J10" s="2025" t="s">
        <v>677</v>
      </c>
    </row>
    <row r="11" spans="1:10" s="2035" customFormat="1" ht="12">
      <c r="A11" s="2026" t="s">
        <v>659</v>
      </c>
      <c r="B11" s="2027" t="s">
        <v>2959</v>
      </c>
      <c r="C11" s="2028"/>
      <c r="D11" s="2029"/>
      <c r="E11" s="2030"/>
      <c r="F11" s="2031"/>
      <c r="G11" s="2031"/>
      <c r="H11" s="2032"/>
      <c r="I11" s="2033">
        <f>I12+I38+I51+I52</f>
        <v>0</v>
      </c>
      <c r="J11" s="2034">
        <f>I11*12.5</f>
        <v>0</v>
      </c>
    </row>
    <row r="12" spans="1:10" s="2035" customFormat="1" ht="12">
      <c r="A12" s="2036" t="s">
        <v>1300</v>
      </c>
      <c r="B12" s="2037" t="s">
        <v>2960</v>
      </c>
      <c r="C12" s="2028"/>
      <c r="D12" s="2029"/>
      <c r="E12" s="2030"/>
      <c r="F12" s="2031"/>
      <c r="G12" s="2031"/>
      <c r="H12" s="2032"/>
      <c r="I12" s="2038">
        <f>I15+I34</f>
        <v>0</v>
      </c>
      <c r="J12" s="2039"/>
    </row>
    <row r="13" spans="1:10" s="2035" customFormat="1" ht="12">
      <c r="A13" s="2036" t="s">
        <v>1301</v>
      </c>
      <c r="B13" s="2040" t="s">
        <v>1913</v>
      </c>
      <c r="C13" s="2041"/>
      <c r="D13" s="2042"/>
      <c r="E13" s="2030"/>
      <c r="F13" s="2031"/>
      <c r="G13" s="2031"/>
      <c r="H13" s="2032"/>
      <c r="I13" s="2043"/>
      <c r="J13" s="2044"/>
    </row>
    <row r="14" spans="1:10" s="2035" customFormat="1" ht="12">
      <c r="A14" s="2036" t="s">
        <v>1302</v>
      </c>
      <c r="B14" s="2045" t="s">
        <v>2961</v>
      </c>
      <c r="C14" s="2046"/>
      <c r="D14" s="2047"/>
      <c r="E14" s="2030"/>
      <c r="F14" s="2031"/>
      <c r="G14" s="2031"/>
      <c r="H14" s="2032"/>
      <c r="I14" s="2043"/>
      <c r="J14" s="2044"/>
    </row>
    <row r="15" spans="1:10" s="2013" customFormat="1" ht="12">
      <c r="A15" s="2026" t="s">
        <v>664</v>
      </c>
      <c r="B15" s="2048" t="s">
        <v>2962</v>
      </c>
      <c r="C15" s="2046"/>
      <c r="D15" s="2049"/>
      <c r="E15" s="2049"/>
      <c r="F15" s="2047"/>
      <c r="G15" s="2047"/>
      <c r="H15" s="2050"/>
      <c r="I15" s="2051"/>
      <c r="J15" s="2039"/>
    </row>
    <row r="16" spans="1:10" s="2013" customFormat="1" ht="12">
      <c r="A16" s="2026" t="s">
        <v>667</v>
      </c>
      <c r="B16" s="2052" t="s">
        <v>2963</v>
      </c>
      <c r="C16" s="2046"/>
      <c r="D16" s="2049"/>
      <c r="E16" s="2049"/>
      <c r="F16" s="2047"/>
      <c r="G16" s="2053"/>
      <c r="H16" s="2050"/>
      <c r="I16" s="2054"/>
      <c r="J16" s="2039"/>
    </row>
    <row r="17" spans="1:10" s="2013" customFormat="1" ht="12">
      <c r="A17" s="2026" t="s">
        <v>670</v>
      </c>
      <c r="B17" s="2055" t="s">
        <v>2964</v>
      </c>
      <c r="C17" s="2056"/>
      <c r="D17" s="2053"/>
      <c r="E17" s="2046"/>
      <c r="F17" s="2047"/>
      <c r="G17" s="2053"/>
      <c r="H17" s="2050"/>
      <c r="I17" s="2054"/>
      <c r="J17" s="2039"/>
    </row>
    <row r="18" spans="1:10" s="2013" customFormat="1" ht="12">
      <c r="A18" s="2026" t="s">
        <v>672</v>
      </c>
      <c r="B18" s="2055" t="s">
        <v>2965</v>
      </c>
      <c r="C18" s="2056"/>
      <c r="D18" s="2053"/>
      <c r="E18" s="2046"/>
      <c r="F18" s="2047"/>
      <c r="G18" s="2053"/>
      <c r="H18" s="2050"/>
      <c r="I18" s="2054"/>
      <c r="J18" s="2039"/>
    </row>
    <row r="19" spans="1:10" s="2013" customFormat="1" ht="12">
      <c r="A19" s="2026" t="s">
        <v>675</v>
      </c>
      <c r="B19" s="2055" t="s">
        <v>2966</v>
      </c>
      <c r="C19" s="2056"/>
      <c r="D19" s="2053"/>
      <c r="E19" s="2046"/>
      <c r="F19" s="2047"/>
      <c r="G19" s="2053"/>
      <c r="H19" s="2050"/>
      <c r="I19" s="2054"/>
      <c r="J19" s="2039"/>
    </row>
    <row r="20" spans="1:10" s="2013" customFormat="1" ht="12">
      <c r="A20" s="2026" t="s">
        <v>677</v>
      </c>
      <c r="B20" s="2055" t="s">
        <v>2967</v>
      </c>
      <c r="C20" s="2056"/>
      <c r="D20" s="2053"/>
      <c r="E20" s="2046"/>
      <c r="F20" s="2047"/>
      <c r="G20" s="2053"/>
      <c r="H20" s="2050"/>
      <c r="I20" s="2054"/>
      <c r="J20" s="2039"/>
    </row>
    <row r="21" spans="1:10" s="2013" customFormat="1" ht="12">
      <c r="A21" s="2026" t="s">
        <v>680</v>
      </c>
      <c r="B21" s="2052" t="s">
        <v>2968</v>
      </c>
      <c r="C21" s="2046"/>
      <c r="D21" s="2047"/>
      <c r="E21" s="2046"/>
      <c r="F21" s="2047"/>
      <c r="G21" s="2053"/>
      <c r="H21" s="2050"/>
      <c r="I21" s="2054"/>
      <c r="J21" s="2039"/>
    </row>
    <row r="22" spans="1:10" s="2013" customFormat="1" ht="12">
      <c r="A22" s="2026" t="s">
        <v>683</v>
      </c>
      <c r="B22" s="2055" t="s">
        <v>2969</v>
      </c>
      <c r="C22" s="2056"/>
      <c r="D22" s="2053"/>
      <c r="E22" s="2046"/>
      <c r="F22" s="2047"/>
      <c r="G22" s="2053"/>
      <c r="H22" s="2050"/>
      <c r="I22" s="2054"/>
      <c r="J22" s="2039"/>
    </row>
    <row r="23" spans="1:10" s="2013" customFormat="1" ht="12">
      <c r="A23" s="2026" t="s">
        <v>1207</v>
      </c>
      <c r="B23" s="2055" t="s">
        <v>2970</v>
      </c>
      <c r="C23" s="2056"/>
      <c r="D23" s="2053"/>
      <c r="E23" s="2046"/>
      <c r="F23" s="2047"/>
      <c r="G23" s="2053"/>
      <c r="H23" s="2050"/>
      <c r="I23" s="2054"/>
      <c r="J23" s="2039"/>
    </row>
    <row r="24" spans="1:10" s="2013" customFormat="1" ht="12">
      <c r="A24" s="2026" t="s">
        <v>1210</v>
      </c>
      <c r="B24" s="2055" t="s">
        <v>2971</v>
      </c>
      <c r="C24" s="2056"/>
      <c r="D24" s="2053"/>
      <c r="E24" s="2046"/>
      <c r="F24" s="2047"/>
      <c r="G24" s="2053"/>
      <c r="H24" s="2050"/>
      <c r="I24" s="2054"/>
      <c r="J24" s="2039"/>
    </row>
    <row r="25" spans="1:10" s="2013" customFormat="1" ht="12">
      <c r="A25" s="2026" t="s">
        <v>1213</v>
      </c>
      <c r="B25" s="2052" t="s">
        <v>2972</v>
      </c>
      <c r="C25" s="2046"/>
      <c r="D25" s="2047"/>
      <c r="E25" s="2046"/>
      <c r="F25" s="2047"/>
      <c r="G25" s="2053"/>
      <c r="H25" s="2050"/>
      <c r="I25" s="2054"/>
      <c r="J25" s="2039"/>
    </row>
    <row r="26" spans="1:10" s="2013" customFormat="1" ht="12">
      <c r="A26" s="2026" t="s">
        <v>692</v>
      </c>
      <c r="B26" s="2055" t="s">
        <v>2973</v>
      </c>
      <c r="C26" s="2056"/>
      <c r="D26" s="2053"/>
      <c r="E26" s="2046"/>
      <c r="F26" s="2047"/>
      <c r="G26" s="2053"/>
      <c r="H26" s="2050"/>
      <c r="I26" s="2054"/>
      <c r="J26" s="2039"/>
    </row>
    <row r="27" spans="1:10" s="2013" customFormat="1" ht="12">
      <c r="A27" s="2026" t="s">
        <v>695</v>
      </c>
      <c r="B27" s="2055" t="s">
        <v>2974</v>
      </c>
      <c r="C27" s="2056"/>
      <c r="D27" s="2053"/>
      <c r="E27" s="2046"/>
      <c r="F27" s="2047"/>
      <c r="G27" s="2053"/>
      <c r="H27" s="2050"/>
      <c r="I27" s="2054"/>
      <c r="J27" s="2039"/>
    </row>
    <row r="28" spans="1:10" s="2013" customFormat="1" ht="12">
      <c r="A28" s="2026" t="s">
        <v>698</v>
      </c>
      <c r="B28" s="2055" t="s">
        <v>2975</v>
      </c>
      <c r="C28" s="2056"/>
      <c r="D28" s="2053"/>
      <c r="E28" s="2046"/>
      <c r="F28" s="2047"/>
      <c r="G28" s="2053"/>
      <c r="H28" s="2050"/>
      <c r="I28" s="2054"/>
      <c r="J28" s="2039"/>
    </row>
    <row r="29" spans="1:10" s="2013" customFormat="1" ht="12">
      <c r="A29" s="2026" t="s">
        <v>701</v>
      </c>
      <c r="B29" s="2055" t="s">
        <v>2976</v>
      </c>
      <c r="C29" s="2056"/>
      <c r="D29" s="2053"/>
      <c r="E29" s="2046"/>
      <c r="F29" s="2047"/>
      <c r="G29" s="2053"/>
      <c r="H29" s="2050"/>
      <c r="I29" s="2054"/>
      <c r="J29" s="2039"/>
    </row>
    <row r="30" spans="1:10" s="2013" customFormat="1" ht="12">
      <c r="A30" s="2026" t="s">
        <v>1224</v>
      </c>
      <c r="B30" s="2055" t="s">
        <v>2977</v>
      </c>
      <c r="C30" s="2056"/>
      <c r="D30" s="2053"/>
      <c r="E30" s="2046"/>
      <c r="F30" s="2047"/>
      <c r="G30" s="2053"/>
      <c r="H30" s="2050"/>
      <c r="I30" s="2054"/>
      <c r="J30" s="2039"/>
    </row>
    <row r="31" spans="1:10" s="2013" customFormat="1" ht="12">
      <c r="A31" s="2026" t="s">
        <v>1227</v>
      </c>
      <c r="B31" s="2055" t="s">
        <v>2978</v>
      </c>
      <c r="C31" s="2056"/>
      <c r="D31" s="2053"/>
      <c r="E31" s="2046"/>
      <c r="F31" s="2047"/>
      <c r="G31" s="2053"/>
      <c r="H31" s="2050"/>
      <c r="I31" s="2054"/>
      <c r="J31" s="2039"/>
    </row>
    <row r="32" spans="1:10" s="2013" customFormat="1" ht="12">
      <c r="A32" s="2026" t="s">
        <v>1230</v>
      </c>
      <c r="B32" s="2055" t="s">
        <v>2979</v>
      </c>
      <c r="C32" s="2056"/>
      <c r="D32" s="2053"/>
      <c r="E32" s="2046"/>
      <c r="F32" s="2047"/>
      <c r="G32" s="2053"/>
      <c r="H32" s="2050"/>
      <c r="I32" s="2054"/>
      <c r="J32" s="2039"/>
    </row>
    <row r="33" spans="1:10" s="2013" customFormat="1" ht="12">
      <c r="A33" s="2026" t="s">
        <v>704</v>
      </c>
      <c r="B33" s="2055" t="s">
        <v>2980</v>
      </c>
      <c r="C33" s="2056"/>
      <c r="D33" s="2053"/>
      <c r="E33" s="2046"/>
      <c r="F33" s="2047"/>
      <c r="G33" s="2053"/>
      <c r="H33" s="2050"/>
      <c r="I33" s="2057"/>
      <c r="J33" s="2058"/>
    </row>
    <row r="34" spans="1:10" s="2013" customFormat="1" ht="12">
      <c r="A34" s="2026" t="s">
        <v>1237</v>
      </c>
      <c r="B34" s="2048" t="s">
        <v>2981</v>
      </c>
      <c r="C34" s="2046"/>
      <c r="D34" s="2059"/>
      <c r="E34" s="2046"/>
      <c r="F34" s="2047"/>
      <c r="G34" s="2047"/>
      <c r="H34" s="2050"/>
      <c r="I34" s="2051"/>
      <c r="J34" s="2039"/>
    </row>
    <row r="35" spans="1:10" s="2013" customFormat="1" ht="12">
      <c r="A35" s="2026" t="s">
        <v>1240</v>
      </c>
      <c r="B35" s="2052" t="s">
        <v>2963</v>
      </c>
      <c r="C35" s="2046"/>
      <c r="D35" s="2059"/>
      <c r="E35" s="2046"/>
      <c r="F35" s="2047"/>
      <c r="G35" s="2053"/>
      <c r="H35" s="2050"/>
      <c r="I35" s="2054"/>
      <c r="J35" s="2039"/>
    </row>
    <row r="36" spans="1:10" s="2013" customFormat="1" ht="12">
      <c r="A36" s="2026" t="s">
        <v>1242</v>
      </c>
      <c r="B36" s="2052" t="s">
        <v>2968</v>
      </c>
      <c r="C36" s="2046"/>
      <c r="D36" s="2059"/>
      <c r="E36" s="2046"/>
      <c r="F36" s="2047"/>
      <c r="G36" s="2053"/>
      <c r="H36" s="2050"/>
      <c r="I36" s="2054"/>
      <c r="J36" s="2039"/>
    </row>
    <row r="37" spans="1:10" s="2013" customFormat="1" ht="12">
      <c r="A37" s="2026" t="s">
        <v>1245</v>
      </c>
      <c r="B37" s="2052" t="s">
        <v>2972</v>
      </c>
      <c r="C37" s="2046"/>
      <c r="D37" s="2059"/>
      <c r="E37" s="2046"/>
      <c r="F37" s="2047"/>
      <c r="G37" s="2053"/>
      <c r="H37" s="2050"/>
      <c r="I37" s="2054"/>
      <c r="J37" s="2039"/>
    </row>
    <row r="38" spans="1:10" s="2013" customFormat="1" ht="12">
      <c r="A38" s="2026" t="s">
        <v>709</v>
      </c>
      <c r="B38" s="2060" t="s">
        <v>2982</v>
      </c>
      <c r="C38" s="2046"/>
      <c r="D38" s="2059"/>
      <c r="E38" s="2046"/>
      <c r="F38" s="2059"/>
      <c r="G38" s="2059"/>
      <c r="H38" s="2050"/>
      <c r="I38" s="2061">
        <f>+I39+I48+I49</f>
        <v>0</v>
      </c>
      <c r="J38" s="2039"/>
    </row>
    <row r="39" spans="1:10" s="2013" customFormat="1" ht="12">
      <c r="A39" s="2026">
        <v>251</v>
      </c>
      <c r="B39" s="2062" t="s">
        <v>2983</v>
      </c>
      <c r="C39" s="2056"/>
      <c r="D39" s="2029"/>
      <c r="E39" s="2056"/>
      <c r="F39" s="2053"/>
      <c r="G39" s="2053"/>
      <c r="H39" s="2050"/>
      <c r="I39" s="2061">
        <f>+I40+I41+I45+I46+I47</f>
        <v>0</v>
      </c>
      <c r="J39" s="2039"/>
    </row>
    <row r="40" spans="1:10" s="2013" customFormat="1" ht="24">
      <c r="A40" s="2026" t="s">
        <v>712</v>
      </c>
      <c r="B40" s="2063" t="s">
        <v>2984</v>
      </c>
      <c r="C40" s="2046"/>
      <c r="D40" s="2059"/>
      <c r="E40" s="2046"/>
      <c r="F40" s="2047"/>
      <c r="G40" s="2046"/>
      <c r="H40" s="2064">
        <v>0</v>
      </c>
      <c r="I40" s="2061">
        <f>+G40*0</f>
        <v>0</v>
      </c>
      <c r="J40" s="2039"/>
    </row>
    <row r="41" spans="1:10" s="2013" customFormat="1" ht="24">
      <c r="A41" s="2026" t="s">
        <v>715</v>
      </c>
      <c r="B41" s="2063" t="s">
        <v>2985</v>
      </c>
      <c r="C41" s="2046"/>
      <c r="D41" s="2059"/>
      <c r="E41" s="2046"/>
      <c r="F41" s="2047"/>
      <c r="G41" s="2047"/>
      <c r="H41" s="2064"/>
      <c r="I41" s="2061">
        <f>+I42+I43+I44</f>
        <v>0</v>
      </c>
      <c r="J41" s="2039"/>
    </row>
    <row r="42" spans="1:10" s="2013" customFormat="1" ht="12">
      <c r="A42" s="2026" t="s">
        <v>718</v>
      </c>
      <c r="B42" s="2065" t="s">
        <v>2986</v>
      </c>
      <c r="C42" s="2046"/>
      <c r="D42" s="2059"/>
      <c r="E42" s="2046"/>
      <c r="F42" s="2047"/>
      <c r="G42" s="2047"/>
      <c r="H42" s="2064">
        <v>0.25</v>
      </c>
      <c r="I42" s="2061">
        <f>+G42*0.0025</f>
        <v>0</v>
      </c>
      <c r="J42" s="2039"/>
    </row>
    <row r="43" spans="1:10" s="2013" customFormat="1" ht="12">
      <c r="A43" s="2026" t="s">
        <v>724</v>
      </c>
      <c r="B43" s="2065" t="s">
        <v>2987</v>
      </c>
      <c r="C43" s="2046"/>
      <c r="D43" s="2059"/>
      <c r="E43" s="2046"/>
      <c r="F43" s="2047"/>
      <c r="G43" s="2047"/>
      <c r="H43" s="2064">
        <v>1</v>
      </c>
      <c r="I43" s="2061">
        <f>+G43*0.01</f>
        <v>0</v>
      </c>
      <c r="J43" s="2039"/>
    </row>
    <row r="44" spans="1:10" s="2013" customFormat="1" ht="12">
      <c r="A44" s="2026" t="s">
        <v>727</v>
      </c>
      <c r="B44" s="2065" t="s">
        <v>2988</v>
      </c>
      <c r="C44" s="2046"/>
      <c r="D44" s="2059"/>
      <c r="E44" s="2046"/>
      <c r="F44" s="2047"/>
      <c r="G44" s="2047"/>
      <c r="H44" s="2064">
        <v>1.6</v>
      </c>
      <c r="I44" s="2061">
        <f>+G44*0.016</f>
        <v>0</v>
      </c>
      <c r="J44" s="2039"/>
    </row>
    <row r="45" spans="1:10" s="2013" customFormat="1" ht="24">
      <c r="A45" s="2026" t="s">
        <v>730</v>
      </c>
      <c r="B45" s="2063" t="s">
        <v>2989</v>
      </c>
      <c r="C45" s="2046"/>
      <c r="D45" s="2059"/>
      <c r="E45" s="2046"/>
      <c r="F45" s="2047"/>
      <c r="G45" s="2047"/>
      <c r="H45" s="2064">
        <v>8</v>
      </c>
      <c r="I45" s="2061">
        <f>+G45*0.08</f>
        <v>0</v>
      </c>
      <c r="J45" s="2039"/>
    </row>
    <row r="46" spans="1:10" s="2013" customFormat="1" ht="24">
      <c r="A46" s="2026" t="s">
        <v>733</v>
      </c>
      <c r="B46" s="2063" t="s">
        <v>2990</v>
      </c>
      <c r="C46" s="2046"/>
      <c r="D46" s="2059"/>
      <c r="E46" s="2046"/>
      <c r="F46" s="2047"/>
      <c r="G46" s="2047"/>
      <c r="H46" s="2064">
        <v>12</v>
      </c>
      <c r="I46" s="2061">
        <f>+G46*0.12</f>
        <v>0</v>
      </c>
      <c r="J46" s="2039"/>
    </row>
    <row r="47" spans="1:10" s="2013" customFormat="1" ht="12">
      <c r="A47" s="2026" t="s">
        <v>2991</v>
      </c>
      <c r="B47" s="2066" t="s">
        <v>2992</v>
      </c>
      <c r="C47" s="2046"/>
      <c r="D47" s="2059"/>
      <c r="E47" s="2046"/>
      <c r="F47" s="2047"/>
      <c r="G47" s="2047"/>
      <c r="H47" s="2064"/>
      <c r="I47" s="2051"/>
      <c r="J47" s="2067"/>
    </row>
    <row r="48" spans="1:10" s="2013" customFormat="1" ht="12">
      <c r="A48" s="2026">
        <v>325</v>
      </c>
      <c r="B48" s="2062" t="s">
        <v>2993</v>
      </c>
      <c r="C48" s="2046"/>
      <c r="D48" s="2047"/>
      <c r="E48" s="2046"/>
      <c r="F48" s="2047"/>
      <c r="G48" s="2049"/>
      <c r="H48" s="2064"/>
      <c r="I48" s="2051"/>
      <c r="J48" s="2067"/>
    </row>
    <row r="49" spans="1:10" s="2013" customFormat="1" ht="12">
      <c r="A49" s="2026">
        <v>326</v>
      </c>
      <c r="B49" s="2062" t="s">
        <v>2994</v>
      </c>
      <c r="C49" s="2046"/>
      <c r="D49" s="2047"/>
      <c r="E49" s="2046"/>
      <c r="F49" s="2047"/>
      <c r="G49" s="2049"/>
      <c r="H49" s="2064"/>
      <c r="I49" s="2051"/>
      <c r="J49" s="2067"/>
    </row>
    <row r="50" spans="1:10" s="2013" customFormat="1" ht="12">
      <c r="A50" s="2026">
        <v>330</v>
      </c>
      <c r="B50" s="2068"/>
      <c r="C50" s="2056"/>
      <c r="D50" s="2029"/>
      <c r="E50" s="2056"/>
      <c r="F50" s="2029"/>
      <c r="G50" s="2053"/>
      <c r="H50" s="2064"/>
      <c r="I50" s="2054"/>
      <c r="J50" s="2067"/>
    </row>
    <row r="51" spans="1:10" s="2013" customFormat="1" ht="12">
      <c r="A51" s="2026">
        <v>340</v>
      </c>
      <c r="B51" s="2055" t="s">
        <v>2995</v>
      </c>
      <c r="C51" s="2069"/>
      <c r="D51" s="2070"/>
      <c r="E51" s="2069"/>
      <c r="F51" s="2070"/>
      <c r="G51" s="2071"/>
      <c r="H51" s="2064"/>
      <c r="I51" s="2072"/>
      <c r="J51" s="2067"/>
    </row>
    <row r="52" spans="1:10" s="2013" customFormat="1" ht="12">
      <c r="A52" s="2026" t="s">
        <v>742</v>
      </c>
      <c r="B52" s="2055" t="s">
        <v>2996</v>
      </c>
      <c r="C52" s="2069"/>
      <c r="D52" s="2070"/>
      <c r="E52" s="2069"/>
      <c r="F52" s="2070"/>
      <c r="G52" s="2071"/>
      <c r="H52" s="2064"/>
      <c r="I52" s="2061">
        <f>I53+I54+I55</f>
        <v>0</v>
      </c>
      <c r="J52" s="2067"/>
    </row>
    <row r="53" spans="1:10" s="2013" customFormat="1" ht="12">
      <c r="A53" s="2026">
        <v>360</v>
      </c>
      <c r="B53" s="2073" t="s">
        <v>2997</v>
      </c>
      <c r="C53" s="2069"/>
      <c r="D53" s="2070"/>
      <c r="E53" s="2069"/>
      <c r="F53" s="2070"/>
      <c r="G53" s="2071"/>
      <c r="H53" s="2064"/>
      <c r="I53" s="2072"/>
      <c r="J53" s="2067"/>
    </row>
    <row r="54" spans="1:10" s="2013" customFormat="1" ht="12">
      <c r="A54" s="2026">
        <v>370</v>
      </c>
      <c r="B54" s="2073" t="s">
        <v>2998</v>
      </c>
      <c r="C54" s="2069"/>
      <c r="D54" s="2070"/>
      <c r="E54" s="2069"/>
      <c r="F54" s="2070"/>
      <c r="G54" s="2071"/>
      <c r="H54" s="2064"/>
      <c r="I54" s="2072"/>
      <c r="J54" s="2067"/>
    </row>
    <row r="55" spans="1:10" s="2013" customFormat="1" ht="12">
      <c r="A55" s="2026">
        <v>380</v>
      </c>
      <c r="B55" s="2073" t="s">
        <v>2999</v>
      </c>
      <c r="C55" s="2069"/>
      <c r="D55" s="2070"/>
      <c r="E55" s="2069"/>
      <c r="F55" s="2070"/>
      <c r="G55" s="2071"/>
      <c r="H55" s="2064"/>
      <c r="I55" s="2072"/>
      <c r="J55" s="2067"/>
    </row>
    <row r="56" spans="1:10" s="2013" customFormat="1" thickBot="1">
      <c r="A56" s="2074">
        <v>390</v>
      </c>
      <c r="B56" s="2075"/>
      <c r="C56" s="2076"/>
      <c r="D56" s="2077"/>
      <c r="E56" s="2076"/>
      <c r="F56" s="2077"/>
      <c r="G56" s="2078"/>
      <c r="H56" s="2079"/>
      <c r="I56" s="2080"/>
      <c r="J56" s="2081"/>
    </row>
    <row r="57" spans="1:10" s="2085" customFormat="1" ht="15">
      <c r="A57" s="2082"/>
      <c r="B57" s="2083"/>
      <c r="C57" s="2084"/>
      <c r="D57" s="2084"/>
      <c r="E57" s="2084"/>
      <c r="F57" s="2084"/>
      <c r="G57" s="2084"/>
      <c r="H57" s="2083"/>
      <c r="I57" s="2083"/>
      <c r="J57" s="2083"/>
    </row>
    <row r="58" spans="1:10" s="2085" customFormat="1" ht="15">
      <c r="A58" s="1997"/>
      <c r="B58" s="3" t="s">
        <v>1312</v>
      </c>
      <c r="C58" s="2086"/>
      <c r="D58" s="2086"/>
      <c r="E58" s="2086"/>
      <c r="F58" s="2086"/>
      <c r="G58" s="2086"/>
    </row>
    <row r="59" spans="1:10" ht="15">
      <c r="B59" s="2088"/>
    </row>
  </sheetData>
  <mergeCells count="7">
    <mergeCell ref="C7:G7"/>
    <mergeCell ref="H7:H9"/>
    <mergeCell ref="I7:I9"/>
    <mergeCell ref="J7:J9"/>
    <mergeCell ref="C8:D8"/>
    <mergeCell ref="E8:F8"/>
    <mergeCell ref="G8:G9"/>
  </mergeCells>
  <pageMargins left="0.7" right="0.7" top="0.75" bottom="0.75" header="0.3" footer="0.3"/>
  <pageSetup paperSize="9" orientation="portrait" horizontalDpi="90" verticalDpi="9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workbookViewId="0">
      <selection activeCell="L19" sqref="L19"/>
    </sheetView>
  </sheetViews>
  <sheetFormatPr defaultColWidth="13.28515625" defaultRowHeight="12.75"/>
  <cols>
    <col min="1" max="1" width="5.5703125" style="2087" customWidth="1"/>
    <col min="2" max="2" width="48.140625" style="2007" customWidth="1"/>
    <col min="3" max="3" width="17.140625" style="2089" customWidth="1"/>
    <col min="4" max="4" width="16.7109375" style="2089" customWidth="1"/>
    <col min="5" max="5" width="14.140625" style="2089" customWidth="1"/>
    <col min="6" max="6" width="14.5703125" style="2089" customWidth="1"/>
    <col min="7" max="7" width="15.140625" style="2089" customWidth="1"/>
    <col min="8" max="8" width="14.7109375" style="2007" customWidth="1"/>
    <col min="9" max="9" width="16.5703125" style="2007" customWidth="1"/>
    <col min="10" max="10" width="18" style="2007" customWidth="1"/>
    <col min="11" max="251" width="11.42578125" style="2007" customWidth="1"/>
    <col min="252" max="253" width="13.28515625" style="2007"/>
    <col min="254" max="254" width="8.7109375" style="2007" customWidth="1"/>
    <col min="255" max="255" width="13.28515625" style="2007" customWidth="1"/>
    <col min="256" max="256" width="35" style="2007" customWidth="1"/>
    <col min="257" max="257" width="14.85546875" style="2007" customWidth="1"/>
    <col min="258" max="258" width="67.85546875" style="2007" customWidth="1"/>
    <col min="259" max="259" width="24.42578125" style="2007" customWidth="1"/>
    <col min="260" max="260" width="25.85546875" style="2007" customWidth="1"/>
    <col min="261" max="261" width="22.7109375" style="2007" customWidth="1"/>
    <col min="262" max="262" width="25.28515625" style="2007" customWidth="1"/>
    <col min="263" max="265" width="22.7109375" style="2007" customWidth="1"/>
    <col min="266" max="266" width="24.7109375" style="2007" customWidth="1"/>
    <col min="267" max="507" width="11.42578125" style="2007" customWidth="1"/>
    <col min="508" max="509" width="13.28515625" style="2007"/>
    <col min="510" max="510" width="8.7109375" style="2007" customWidth="1"/>
    <col min="511" max="511" width="13.28515625" style="2007" customWidth="1"/>
    <col min="512" max="512" width="35" style="2007" customWidth="1"/>
    <col min="513" max="513" width="14.85546875" style="2007" customWidth="1"/>
    <col min="514" max="514" width="67.85546875" style="2007" customWidth="1"/>
    <col min="515" max="515" width="24.42578125" style="2007" customWidth="1"/>
    <col min="516" max="516" width="25.85546875" style="2007" customWidth="1"/>
    <col min="517" max="517" width="22.7109375" style="2007" customWidth="1"/>
    <col min="518" max="518" width="25.28515625" style="2007" customWidth="1"/>
    <col min="519" max="521" width="22.7109375" style="2007" customWidth="1"/>
    <col min="522" max="522" width="24.7109375" style="2007" customWidth="1"/>
    <col min="523" max="763" width="11.42578125" style="2007" customWidth="1"/>
    <col min="764" max="765" width="13.28515625" style="2007"/>
    <col min="766" max="766" width="8.7109375" style="2007" customWidth="1"/>
    <col min="767" max="767" width="13.28515625" style="2007" customWidth="1"/>
    <col min="768" max="768" width="35" style="2007" customWidth="1"/>
    <col min="769" max="769" width="14.85546875" style="2007" customWidth="1"/>
    <col min="770" max="770" width="67.85546875" style="2007" customWidth="1"/>
    <col min="771" max="771" width="24.42578125" style="2007" customWidth="1"/>
    <col min="772" max="772" width="25.85546875" style="2007" customWidth="1"/>
    <col min="773" max="773" width="22.7109375" style="2007" customWidth="1"/>
    <col min="774" max="774" width="25.28515625" style="2007" customWidth="1"/>
    <col min="775" max="777" width="22.7109375" style="2007" customWidth="1"/>
    <col min="778" max="778" width="24.7109375" style="2007" customWidth="1"/>
    <col min="779" max="1019" width="11.42578125" style="2007" customWidth="1"/>
    <col min="1020" max="1021" width="13.28515625" style="2007"/>
    <col min="1022" max="1022" width="8.7109375" style="2007" customWidth="1"/>
    <col min="1023" max="1023" width="13.28515625" style="2007" customWidth="1"/>
    <col min="1024" max="1024" width="35" style="2007" customWidth="1"/>
    <col min="1025" max="1025" width="14.85546875" style="2007" customWidth="1"/>
    <col min="1026" max="1026" width="67.85546875" style="2007" customWidth="1"/>
    <col min="1027" max="1027" width="24.42578125" style="2007" customWidth="1"/>
    <col min="1028" max="1028" width="25.85546875" style="2007" customWidth="1"/>
    <col min="1029" max="1029" width="22.7109375" style="2007" customWidth="1"/>
    <col min="1030" max="1030" width="25.28515625" style="2007" customWidth="1"/>
    <col min="1031" max="1033" width="22.7109375" style="2007" customWidth="1"/>
    <col min="1034" max="1034" width="24.7109375" style="2007" customWidth="1"/>
    <col min="1035" max="1275" width="11.42578125" style="2007" customWidth="1"/>
    <col min="1276" max="1277" width="13.28515625" style="2007"/>
    <col min="1278" max="1278" width="8.7109375" style="2007" customWidth="1"/>
    <col min="1279" max="1279" width="13.28515625" style="2007" customWidth="1"/>
    <col min="1280" max="1280" width="35" style="2007" customWidth="1"/>
    <col min="1281" max="1281" width="14.85546875" style="2007" customWidth="1"/>
    <col min="1282" max="1282" width="67.85546875" style="2007" customWidth="1"/>
    <col min="1283" max="1283" width="24.42578125" style="2007" customWidth="1"/>
    <col min="1284" max="1284" width="25.85546875" style="2007" customWidth="1"/>
    <col min="1285" max="1285" width="22.7109375" style="2007" customWidth="1"/>
    <col min="1286" max="1286" width="25.28515625" style="2007" customWidth="1"/>
    <col min="1287" max="1289" width="22.7109375" style="2007" customWidth="1"/>
    <col min="1290" max="1290" width="24.7109375" style="2007" customWidth="1"/>
    <col min="1291" max="1531" width="11.42578125" style="2007" customWidth="1"/>
    <col min="1532" max="1533" width="13.28515625" style="2007"/>
    <col min="1534" max="1534" width="8.7109375" style="2007" customWidth="1"/>
    <col min="1535" max="1535" width="13.28515625" style="2007" customWidth="1"/>
    <col min="1536" max="1536" width="35" style="2007" customWidth="1"/>
    <col min="1537" max="1537" width="14.85546875" style="2007" customWidth="1"/>
    <col min="1538" max="1538" width="67.85546875" style="2007" customWidth="1"/>
    <col min="1539" max="1539" width="24.42578125" style="2007" customWidth="1"/>
    <col min="1540" max="1540" width="25.85546875" style="2007" customWidth="1"/>
    <col min="1541" max="1541" width="22.7109375" style="2007" customWidth="1"/>
    <col min="1542" max="1542" width="25.28515625" style="2007" customWidth="1"/>
    <col min="1543" max="1545" width="22.7109375" style="2007" customWidth="1"/>
    <col min="1546" max="1546" width="24.7109375" style="2007" customWidth="1"/>
    <col min="1547" max="1787" width="11.42578125" style="2007" customWidth="1"/>
    <col min="1788" max="1789" width="13.28515625" style="2007"/>
    <col min="1790" max="1790" width="8.7109375" style="2007" customWidth="1"/>
    <col min="1791" max="1791" width="13.28515625" style="2007" customWidth="1"/>
    <col min="1792" max="1792" width="35" style="2007" customWidth="1"/>
    <col min="1793" max="1793" width="14.85546875" style="2007" customWidth="1"/>
    <col min="1794" max="1794" width="67.85546875" style="2007" customWidth="1"/>
    <col min="1795" max="1795" width="24.42578125" style="2007" customWidth="1"/>
    <col min="1796" max="1796" width="25.85546875" style="2007" customWidth="1"/>
    <col min="1797" max="1797" width="22.7109375" style="2007" customWidth="1"/>
    <col min="1798" max="1798" width="25.28515625" style="2007" customWidth="1"/>
    <col min="1799" max="1801" width="22.7109375" style="2007" customWidth="1"/>
    <col min="1802" max="1802" width="24.7109375" style="2007" customWidth="1"/>
    <col min="1803" max="2043" width="11.42578125" style="2007" customWidth="1"/>
    <col min="2044" max="2045" width="13.28515625" style="2007"/>
    <col min="2046" max="2046" width="8.7109375" style="2007" customWidth="1"/>
    <col min="2047" max="2047" width="13.28515625" style="2007" customWidth="1"/>
    <col min="2048" max="2048" width="35" style="2007" customWidth="1"/>
    <col min="2049" max="2049" width="14.85546875" style="2007" customWidth="1"/>
    <col min="2050" max="2050" width="67.85546875" style="2007" customWidth="1"/>
    <col min="2051" max="2051" width="24.42578125" style="2007" customWidth="1"/>
    <col min="2052" max="2052" width="25.85546875" style="2007" customWidth="1"/>
    <col min="2053" max="2053" width="22.7109375" style="2007" customWidth="1"/>
    <col min="2054" max="2054" width="25.28515625" style="2007" customWidth="1"/>
    <col min="2055" max="2057" width="22.7109375" style="2007" customWidth="1"/>
    <col min="2058" max="2058" width="24.7109375" style="2007" customWidth="1"/>
    <col min="2059" max="2299" width="11.42578125" style="2007" customWidth="1"/>
    <col min="2300" max="2301" width="13.28515625" style="2007"/>
    <col min="2302" max="2302" width="8.7109375" style="2007" customWidth="1"/>
    <col min="2303" max="2303" width="13.28515625" style="2007" customWidth="1"/>
    <col min="2304" max="2304" width="35" style="2007" customWidth="1"/>
    <col min="2305" max="2305" width="14.85546875" style="2007" customWidth="1"/>
    <col min="2306" max="2306" width="67.85546875" style="2007" customWidth="1"/>
    <col min="2307" max="2307" width="24.42578125" style="2007" customWidth="1"/>
    <col min="2308" max="2308" width="25.85546875" style="2007" customWidth="1"/>
    <col min="2309" max="2309" width="22.7109375" style="2007" customWidth="1"/>
    <col min="2310" max="2310" width="25.28515625" style="2007" customWidth="1"/>
    <col min="2311" max="2313" width="22.7109375" style="2007" customWidth="1"/>
    <col min="2314" max="2314" width="24.7109375" style="2007" customWidth="1"/>
    <col min="2315" max="2555" width="11.42578125" style="2007" customWidth="1"/>
    <col min="2556" max="2557" width="13.28515625" style="2007"/>
    <col min="2558" max="2558" width="8.7109375" style="2007" customWidth="1"/>
    <col min="2559" max="2559" width="13.28515625" style="2007" customWidth="1"/>
    <col min="2560" max="2560" width="35" style="2007" customWidth="1"/>
    <col min="2561" max="2561" width="14.85546875" style="2007" customWidth="1"/>
    <col min="2562" max="2562" width="67.85546875" style="2007" customWidth="1"/>
    <col min="2563" max="2563" width="24.42578125" style="2007" customWidth="1"/>
    <col min="2564" max="2564" width="25.85546875" style="2007" customWidth="1"/>
    <col min="2565" max="2565" width="22.7109375" style="2007" customWidth="1"/>
    <col min="2566" max="2566" width="25.28515625" style="2007" customWidth="1"/>
    <col min="2567" max="2569" width="22.7109375" style="2007" customWidth="1"/>
    <col min="2570" max="2570" width="24.7109375" style="2007" customWidth="1"/>
    <col min="2571" max="2811" width="11.42578125" style="2007" customWidth="1"/>
    <col min="2812" max="2813" width="13.28515625" style="2007"/>
    <col min="2814" max="2814" width="8.7109375" style="2007" customWidth="1"/>
    <col min="2815" max="2815" width="13.28515625" style="2007" customWidth="1"/>
    <col min="2816" max="2816" width="35" style="2007" customWidth="1"/>
    <col min="2817" max="2817" width="14.85546875" style="2007" customWidth="1"/>
    <col min="2818" max="2818" width="67.85546875" style="2007" customWidth="1"/>
    <col min="2819" max="2819" width="24.42578125" style="2007" customWidth="1"/>
    <col min="2820" max="2820" width="25.85546875" style="2007" customWidth="1"/>
    <col min="2821" max="2821" width="22.7109375" style="2007" customWidth="1"/>
    <col min="2822" max="2822" width="25.28515625" style="2007" customWidth="1"/>
    <col min="2823" max="2825" width="22.7109375" style="2007" customWidth="1"/>
    <col min="2826" max="2826" width="24.7109375" style="2007" customWidth="1"/>
    <col min="2827" max="3067" width="11.42578125" style="2007" customWidth="1"/>
    <col min="3068" max="3069" width="13.28515625" style="2007"/>
    <col min="3070" max="3070" width="8.7109375" style="2007" customWidth="1"/>
    <col min="3071" max="3071" width="13.28515625" style="2007" customWidth="1"/>
    <col min="3072" max="3072" width="35" style="2007" customWidth="1"/>
    <col min="3073" max="3073" width="14.85546875" style="2007" customWidth="1"/>
    <col min="3074" max="3074" width="67.85546875" style="2007" customWidth="1"/>
    <col min="3075" max="3075" width="24.42578125" style="2007" customWidth="1"/>
    <col min="3076" max="3076" width="25.85546875" style="2007" customWidth="1"/>
    <col min="3077" max="3077" width="22.7109375" style="2007" customWidth="1"/>
    <col min="3078" max="3078" width="25.28515625" style="2007" customWidth="1"/>
    <col min="3079" max="3081" width="22.7109375" style="2007" customWidth="1"/>
    <col min="3082" max="3082" width="24.7109375" style="2007" customWidth="1"/>
    <col min="3083" max="3323" width="11.42578125" style="2007" customWidth="1"/>
    <col min="3324" max="3325" width="13.28515625" style="2007"/>
    <col min="3326" max="3326" width="8.7109375" style="2007" customWidth="1"/>
    <col min="3327" max="3327" width="13.28515625" style="2007" customWidth="1"/>
    <col min="3328" max="3328" width="35" style="2007" customWidth="1"/>
    <col min="3329" max="3329" width="14.85546875" style="2007" customWidth="1"/>
    <col min="3330" max="3330" width="67.85546875" style="2007" customWidth="1"/>
    <col min="3331" max="3331" width="24.42578125" style="2007" customWidth="1"/>
    <col min="3332" max="3332" width="25.85546875" style="2007" customWidth="1"/>
    <col min="3333" max="3333" width="22.7109375" style="2007" customWidth="1"/>
    <col min="3334" max="3334" width="25.28515625" style="2007" customWidth="1"/>
    <col min="3335" max="3337" width="22.7109375" style="2007" customWidth="1"/>
    <col min="3338" max="3338" width="24.7109375" style="2007" customWidth="1"/>
    <col min="3339" max="3579" width="11.42578125" style="2007" customWidth="1"/>
    <col min="3580" max="3581" width="13.28515625" style="2007"/>
    <col min="3582" max="3582" width="8.7109375" style="2007" customWidth="1"/>
    <col min="3583" max="3583" width="13.28515625" style="2007" customWidth="1"/>
    <col min="3584" max="3584" width="35" style="2007" customWidth="1"/>
    <col min="3585" max="3585" width="14.85546875" style="2007" customWidth="1"/>
    <col min="3586" max="3586" width="67.85546875" style="2007" customWidth="1"/>
    <col min="3587" max="3587" width="24.42578125" style="2007" customWidth="1"/>
    <col min="3588" max="3588" width="25.85546875" style="2007" customWidth="1"/>
    <col min="3589" max="3589" width="22.7109375" style="2007" customWidth="1"/>
    <col min="3590" max="3590" width="25.28515625" style="2007" customWidth="1"/>
    <col min="3591" max="3593" width="22.7109375" style="2007" customWidth="1"/>
    <col min="3594" max="3594" width="24.7109375" style="2007" customWidth="1"/>
    <col min="3595" max="3835" width="11.42578125" style="2007" customWidth="1"/>
    <col min="3836" max="3837" width="13.28515625" style="2007"/>
    <col min="3838" max="3838" width="8.7109375" style="2007" customWidth="1"/>
    <col min="3839" max="3839" width="13.28515625" style="2007" customWidth="1"/>
    <col min="3840" max="3840" width="35" style="2007" customWidth="1"/>
    <col min="3841" max="3841" width="14.85546875" style="2007" customWidth="1"/>
    <col min="3842" max="3842" width="67.85546875" style="2007" customWidth="1"/>
    <col min="3843" max="3843" width="24.42578125" style="2007" customWidth="1"/>
    <col min="3844" max="3844" width="25.85546875" style="2007" customWidth="1"/>
    <col min="3845" max="3845" width="22.7109375" style="2007" customWidth="1"/>
    <col min="3846" max="3846" width="25.28515625" style="2007" customWidth="1"/>
    <col min="3847" max="3849" width="22.7109375" style="2007" customWidth="1"/>
    <col min="3850" max="3850" width="24.7109375" style="2007" customWidth="1"/>
    <col min="3851" max="4091" width="11.42578125" style="2007" customWidth="1"/>
    <col min="4092" max="4093" width="13.28515625" style="2007"/>
    <col min="4094" max="4094" width="8.7109375" style="2007" customWidth="1"/>
    <col min="4095" max="4095" width="13.28515625" style="2007" customWidth="1"/>
    <col min="4096" max="4096" width="35" style="2007" customWidth="1"/>
    <col min="4097" max="4097" width="14.85546875" style="2007" customWidth="1"/>
    <col min="4098" max="4098" width="67.85546875" style="2007" customWidth="1"/>
    <col min="4099" max="4099" width="24.42578125" style="2007" customWidth="1"/>
    <col min="4100" max="4100" width="25.85546875" style="2007" customWidth="1"/>
    <col min="4101" max="4101" width="22.7109375" style="2007" customWidth="1"/>
    <col min="4102" max="4102" width="25.28515625" style="2007" customWidth="1"/>
    <col min="4103" max="4105" width="22.7109375" style="2007" customWidth="1"/>
    <col min="4106" max="4106" width="24.7109375" style="2007" customWidth="1"/>
    <col min="4107" max="4347" width="11.42578125" style="2007" customWidth="1"/>
    <col min="4348" max="4349" width="13.28515625" style="2007"/>
    <col min="4350" max="4350" width="8.7109375" style="2007" customWidth="1"/>
    <col min="4351" max="4351" width="13.28515625" style="2007" customWidth="1"/>
    <col min="4352" max="4352" width="35" style="2007" customWidth="1"/>
    <col min="4353" max="4353" width="14.85546875" style="2007" customWidth="1"/>
    <col min="4354" max="4354" width="67.85546875" style="2007" customWidth="1"/>
    <col min="4355" max="4355" width="24.42578125" style="2007" customWidth="1"/>
    <col min="4356" max="4356" width="25.85546875" style="2007" customWidth="1"/>
    <col min="4357" max="4357" width="22.7109375" style="2007" customWidth="1"/>
    <col min="4358" max="4358" width="25.28515625" style="2007" customWidth="1"/>
    <col min="4359" max="4361" width="22.7109375" style="2007" customWidth="1"/>
    <col min="4362" max="4362" width="24.7109375" style="2007" customWidth="1"/>
    <col min="4363" max="4603" width="11.42578125" style="2007" customWidth="1"/>
    <col min="4604" max="4605" width="13.28515625" style="2007"/>
    <col min="4606" max="4606" width="8.7109375" style="2007" customWidth="1"/>
    <col min="4607" max="4607" width="13.28515625" style="2007" customWidth="1"/>
    <col min="4608" max="4608" width="35" style="2007" customWidth="1"/>
    <col min="4609" max="4609" width="14.85546875" style="2007" customWidth="1"/>
    <col min="4610" max="4610" width="67.85546875" style="2007" customWidth="1"/>
    <col min="4611" max="4611" width="24.42578125" style="2007" customWidth="1"/>
    <col min="4612" max="4612" width="25.85546875" style="2007" customWidth="1"/>
    <col min="4613" max="4613" width="22.7109375" style="2007" customWidth="1"/>
    <col min="4614" max="4614" width="25.28515625" style="2007" customWidth="1"/>
    <col min="4615" max="4617" width="22.7109375" style="2007" customWidth="1"/>
    <col min="4618" max="4618" width="24.7109375" style="2007" customWidth="1"/>
    <col min="4619" max="4859" width="11.42578125" style="2007" customWidth="1"/>
    <col min="4860" max="4861" width="13.28515625" style="2007"/>
    <col min="4862" max="4862" width="8.7109375" style="2007" customWidth="1"/>
    <col min="4863" max="4863" width="13.28515625" style="2007" customWidth="1"/>
    <col min="4864" max="4864" width="35" style="2007" customWidth="1"/>
    <col min="4865" max="4865" width="14.85546875" style="2007" customWidth="1"/>
    <col min="4866" max="4866" width="67.85546875" style="2007" customWidth="1"/>
    <col min="4867" max="4867" width="24.42578125" style="2007" customWidth="1"/>
    <col min="4868" max="4868" width="25.85546875" style="2007" customWidth="1"/>
    <col min="4869" max="4869" width="22.7109375" style="2007" customWidth="1"/>
    <col min="4870" max="4870" width="25.28515625" style="2007" customWidth="1"/>
    <col min="4871" max="4873" width="22.7109375" style="2007" customWidth="1"/>
    <col min="4874" max="4874" width="24.7109375" style="2007" customWidth="1"/>
    <col min="4875" max="5115" width="11.42578125" style="2007" customWidth="1"/>
    <col min="5116" max="5117" width="13.28515625" style="2007"/>
    <col min="5118" max="5118" width="8.7109375" style="2007" customWidth="1"/>
    <col min="5119" max="5119" width="13.28515625" style="2007" customWidth="1"/>
    <col min="5120" max="5120" width="35" style="2007" customWidth="1"/>
    <col min="5121" max="5121" width="14.85546875" style="2007" customWidth="1"/>
    <col min="5122" max="5122" width="67.85546875" style="2007" customWidth="1"/>
    <col min="5123" max="5123" width="24.42578125" style="2007" customWidth="1"/>
    <col min="5124" max="5124" width="25.85546875" style="2007" customWidth="1"/>
    <col min="5125" max="5125" width="22.7109375" style="2007" customWidth="1"/>
    <col min="5126" max="5126" width="25.28515625" style="2007" customWidth="1"/>
    <col min="5127" max="5129" width="22.7109375" style="2007" customWidth="1"/>
    <col min="5130" max="5130" width="24.7109375" style="2007" customWidth="1"/>
    <col min="5131" max="5371" width="11.42578125" style="2007" customWidth="1"/>
    <col min="5372" max="5373" width="13.28515625" style="2007"/>
    <col min="5374" max="5374" width="8.7109375" style="2007" customWidth="1"/>
    <col min="5375" max="5375" width="13.28515625" style="2007" customWidth="1"/>
    <col min="5376" max="5376" width="35" style="2007" customWidth="1"/>
    <col min="5377" max="5377" width="14.85546875" style="2007" customWidth="1"/>
    <col min="5378" max="5378" width="67.85546875" style="2007" customWidth="1"/>
    <col min="5379" max="5379" width="24.42578125" style="2007" customWidth="1"/>
    <col min="5380" max="5380" width="25.85546875" style="2007" customWidth="1"/>
    <col min="5381" max="5381" width="22.7109375" style="2007" customWidth="1"/>
    <col min="5382" max="5382" width="25.28515625" style="2007" customWidth="1"/>
    <col min="5383" max="5385" width="22.7109375" style="2007" customWidth="1"/>
    <col min="5386" max="5386" width="24.7109375" style="2007" customWidth="1"/>
    <col min="5387" max="5627" width="11.42578125" style="2007" customWidth="1"/>
    <col min="5628" max="5629" width="13.28515625" style="2007"/>
    <col min="5630" max="5630" width="8.7109375" style="2007" customWidth="1"/>
    <col min="5631" max="5631" width="13.28515625" style="2007" customWidth="1"/>
    <col min="5632" max="5632" width="35" style="2007" customWidth="1"/>
    <col min="5633" max="5633" width="14.85546875" style="2007" customWidth="1"/>
    <col min="5634" max="5634" width="67.85546875" style="2007" customWidth="1"/>
    <col min="5635" max="5635" width="24.42578125" style="2007" customWidth="1"/>
    <col min="5636" max="5636" width="25.85546875" style="2007" customWidth="1"/>
    <col min="5637" max="5637" width="22.7109375" style="2007" customWidth="1"/>
    <col min="5638" max="5638" width="25.28515625" style="2007" customWidth="1"/>
    <col min="5639" max="5641" width="22.7109375" style="2007" customWidth="1"/>
    <col min="5642" max="5642" width="24.7109375" style="2007" customWidth="1"/>
    <col min="5643" max="5883" width="11.42578125" style="2007" customWidth="1"/>
    <col min="5884" max="5885" width="13.28515625" style="2007"/>
    <col min="5886" max="5886" width="8.7109375" style="2007" customWidth="1"/>
    <col min="5887" max="5887" width="13.28515625" style="2007" customWidth="1"/>
    <col min="5888" max="5888" width="35" style="2007" customWidth="1"/>
    <col min="5889" max="5889" width="14.85546875" style="2007" customWidth="1"/>
    <col min="5890" max="5890" width="67.85546875" style="2007" customWidth="1"/>
    <col min="5891" max="5891" width="24.42578125" style="2007" customWidth="1"/>
    <col min="5892" max="5892" width="25.85546875" style="2007" customWidth="1"/>
    <col min="5893" max="5893" width="22.7109375" style="2007" customWidth="1"/>
    <col min="5894" max="5894" width="25.28515625" style="2007" customWidth="1"/>
    <col min="5895" max="5897" width="22.7109375" style="2007" customWidth="1"/>
    <col min="5898" max="5898" width="24.7109375" style="2007" customWidth="1"/>
    <col min="5899" max="6139" width="11.42578125" style="2007" customWidth="1"/>
    <col min="6140" max="6141" width="13.28515625" style="2007"/>
    <col min="6142" max="6142" width="8.7109375" style="2007" customWidth="1"/>
    <col min="6143" max="6143" width="13.28515625" style="2007" customWidth="1"/>
    <col min="6144" max="6144" width="35" style="2007" customWidth="1"/>
    <col min="6145" max="6145" width="14.85546875" style="2007" customWidth="1"/>
    <col min="6146" max="6146" width="67.85546875" style="2007" customWidth="1"/>
    <col min="6147" max="6147" width="24.42578125" style="2007" customWidth="1"/>
    <col min="6148" max="6148" width="25.85546875" style="2007" customWidth="1"/>
    <col min="6149" max="6149" width="22.7109375" style="2007" customWidth="1"/>
    <col min="6150" max="6150" width="25.28515625" style="2007" customWidth="1"/>
    <col min="6151" max="6153" width="22.7109375" style="2007" customWidth="1"/>
    <col min="6154" max="6154" width="24.7109375" style="2007" customWidth="1"/>
    <col min="6155" max="6395" width="11.42578125" style="2007" customWidth="1"/>
    <col min="6396" max="6397" width="13.28515625" style="2007"/>
    <col min="6398" max="6398" width="8.7109375" style="2007" customWidth="1"/>
    <col min="6399" max="6399" width="13.28515625" style="2007" customWidth="1"/>
    <col min="6400" max="6400" width="35" style="2007" customWidth="1"/>
    <col min="6401" max="6401" width="14.85546875" style="2007" customWidth="1"/>
    <col min="6402" max="6402" width="67.85546875" style="2007" customWidth="1"/>
    <col min="6403" max="6403" width="24.42578125" style="2007" customWidth="1"/>
    <col min="6404" max="6404" width="25.85546875" style="2007" customWidth="1"/>
    <col min="6405" max="6405" width="22.7109375" style="2007" customWidth="1"/>
    <col min="6406" max="6406" width="25.28515625" style="2007" customWidth="1"/>
    <col min="6407" max="6409" width="22.7109375" style="2007" customWidth="1"/>
    <col min="6410" max="6410" width="24.7109375" style="2007" customWidth="1"/>
    <col min="6411" max="6651" width="11.42578125" style="2007" customWidth="1"/>
    <col min="6652" max="6653" width="13.28515625" style="2007"/>
    <col min="6654" max="6654" width="8.7109375" style="2007" customWidth="1"/>
    <col min="6655" max="6655" width="13.28515625" style="2007" customWidth="1"/>
    <col min="6656" max="6656" width="35" style="2007" customWidth="1"/>
    <col min="6657" max="6657" width="14.85546875" style="2007" customWidth="1"/>
    <col min="6658" max="6658" width="67.85546875" style="2007" customWidth="1"/>
    <col min="6659" max="6659" width="24.42578125" style="2007" customWidth="1"/>
    <col min="6660" max="6660" width="25.85546875" style="2007" customWidth="1"/>
    <col min="6661" max="6661" width="22.7109375" style="2007" customWidth="1"/>
    <col min="6662" max="6662" width="25.28515625" style="2007" customWidth="1"/>
    <col min="6663" max="6665" width="22.7109375" style="2007" customWidth="1"/>
    <col min="6666" max="6666" width="24.7109375" style="2007" customWidth="1"/>
    <col min="6667" max="6907" width="11.42578125" style="2007" customWidth="1"/>
    <col min="6908" max="6909" width="13.28515625" style="2007"/>
    <col min="6910" max="6910" width="8.7109375" style="2007" customWidth="1"/>
    <col min="6911" max="6911" width="13.28515625" style="2007" customWidth="1"/>
    <col min="6912" max="6912" width="35" style="2007" customWidth="1"/>
    <col min="6913" max="6913" width="14.85546875" style="2007" customWidth="1"/>
    <col min="6914" max="6914" width="67.85546875" style="2007" customWidth="1"/>
    <col min="6915" max="6915" width="24.42578125" style="2007" customWidth="1"/>
    <col min="6916" max="6916" width="25.85546875" style="2007" customWidth="1"/>
    <col min="6917" max="6917" width="22.7109375" style="2007" customWidth="1"/>
    <col min="6918" max="6918" width="25.28515625" style="2007" customWidth="1"/>
    <col min="6919" max="6921" width="22.7109375" style="2007" customWidth="1"/>
    <col min="6922" max="6922" width="24.7109375" style="2007" customWidth="1"/>
    <col min="6923" max="7163" width="11.42578125" style="2007" customWidth="1"/>
    <col min="7164" max="7165" width="13.28515625" style="2007"/>
    <col min="7166" max="7166" width="8.7109375" style="2007" customWidth="1"/>
    <col min="7167" max="7167" width="13.28515625" style="2007" customWidth="1"/>
    <col min="7168" max="7168" width="35" style="2007" customWidth="1"/>
    <col min="7169" max="7169" width="14.85546875" style="2007" customWidth="1"/>
    <col min="7170" max="7170" width="67.85546875" style="2007" customWidth="1"/>
    <col min="7171" max="7171" width="24.42578125" style="2007" customWidth="1"/>
    <col min="7172" max="7172" width="25.85546875" style="2007" customWidth="1"/>
    <col min="7173" max="7173" width="22.7109375" style="2007" customWidth="1"/>
    <col min="7174" max="7174" width="25.28515625" style="2007" customWidth="1"/>
    <col min="7175" max="7177" width="22.7109375" style="2007" customWidth="1"/>
    <col min="7178" max="7178" width="24.7109375" style="2007" customWidth="1"/>
    <col min="7179" max="7419" width="11.42578125" style="2007" customWidth="1"/>
    <col min="7420" max="7421" width="13.28515625" style="2007"/>
    <col min="7422" max="7422" width="8.7109375" style="2007" customWidth="1"/>
    <col min="7423" max="7423" width="13.28515625" style="2007" customWidth="1"/>
    <col min="7424" max="7424" width="35" style="2007" customWidth="1"/>
    <col min="7425" max="7425" width="14.85546875" style="2007" customWidth="1"/>
    <col min="7426" max="7426" width="67.85546875" style="2007" customWidth="1"/>
    <col min="7427" max="7427" width="24.42578125" style="2007" customWidth="1"/>
    <col min="7428" max="7428" width="25.85546875" style="2007" customWidth="1"/>
    <col min="7429" max="7429" width="22.7109375" style="2007" customWidth="1"/>
    <col min="7430" max="7430" width="25.28515625" style="2007" customWidth="1"/>
    <col min="7431" max="7433" width="22.7109375" style="2007" customWidth="1"/>
    <col min="7434" max="7434" width="24.7109375" style="2007" customWidth="1"/>
    <col min="7435" max="7675" width="11.42578125" style="2007" customWidth="1"/>
    <col min="7676" max="7677" width="13.28515625" style="2007"/>
    <col min="7678" max="7678" width="8.7109375" style="2007" customWidth="1"/>
    <col min="7679" max="7679" width="13.28515625" style="2007" customWidth="1"/>
    <col min="7680" max="7680" width="35" style="2007" customWidth="1"/>
    <col min="7681" max="7681" width="14.85546875" style="2007" customWidth="1"/>
    <col min="7682" max="7682" width="67.85546875" style="2007" customWidth="1"/>
    <col min="7683" max="7683" width="24.42578125" style="2007" customWidth="1"/>
    <col min="7684" max="7684" width="25.85546875" style="2007" customWidth="1"/>
    <col min="7685" max="7685" width="22.7109375" style="2007" customWidth="1"/>
    <col min="7686" max="7686" width="25.28515625" style="2007" customWidth="1"/>
    <col min="7687" max="7689" width="22.7109375" style="2007" customWidth="1"/>
    <col min="7690" max="7690" width="24.7109375" style="2007" customWidth="1"/>
    <col min="7691" max="7931" width="11.42578125" style="2007" customWidth="1"/>
    <col min="7932" max="7933" width="13.28515625" style="2007"/>
    <col min="7934" max="7934" width="8.7109375" style="2007" customWidth="1"/>
    <col min="7935" max="7935" width="13.28515625" style="2007" customWidth="1"/>
    <col min="7936" max="7936" width="35" style="2007" customWidth="1"/>
    <col min="7937" max="7937" width="14.85546875" style="2007" customWidth="1"/>
    <col min="7938" max="7938" width="67.85546875" style="2007" customWidth="1"/>
    <col min="7939" max="7939" width="24.42578125" style="2007" customWidth="1"/>
    <col min="7940" max="7940" width="25.85546875" style="2007" customWidth="1"/>
    <col min="7941" max="7941" width="22.7109375" style="2007" customWidth="1"/>
    <col min="7942" max="7942" width="25.28515625" style="2007" customWidth="1"/>
    <col min="7943" max="7945" width="22.7109375" style="2007" customWidth="1"/>
    <col min="7946" max="7946" width="24.7109375" style="2007" customWidth="1"/>
    <col min="7947" max="8187" width="11.42578125" style="2007" customWidth="1"/>
    <col min="8188" max="8189" width="13.28515625" style="2007"/>
    <col min="8190" max="8190" width="8.7109375" style="2007" customWidth="1"/>
    <col min="8191" max="8191" width="13.28515625" style="2007" customWidth="1"/>
    <col min="8192" max="8192" width="35" style="2007" customWidth="1"/>
    <col min="8193" max="8193" width="14.85546875" style="2007" customWidth="1"/>
    <col min="8194" max="8194" width="67.85546875" style="2007" customWidth="1"/>
    <col min="8195" max="8195" width="24.42578125" style="2007" customWidth="1"/>
    <col min="8196" max="8196" width="25.85546875" style="2007" customWidth="1"/>
    <col min="8197" max="8197" width="22.7109375" style="2007" customWidth="1"/>
    <col min="8198" max="8198" width="25.28515625" style="2007" customWidth="1"/>
    <col min="8199" max="8201" width="22.7109375" style="2007" customWidth="1"/>
    <col min="8202" max="8202" width="24.7109375" style="2007" customWidth="1"/>
    <col min="8203" max="8443" width="11.42578125" style="2007" customWidth="1"/>
    <col min="8444" max="8445" width="13.28515625" style="2007"/>
    <col min="8446" max="8446" width="8.7109375" style="2007" customWidth="1"/>
    <col min="8447" max="8447" width="13.28515625" style="2007" customWidth="1"/>
    <col min="8448" max="8448" width="35" style="2007" customWidth="1"/>
    <col min="8449" max="8449" width="14.85546875" style="2007" customWidth="1"/>
    <col min="8450" max="8450" width="67.85546875" style="2007" customWidth="1"/>
    <col min="8451" max="8451" width="24.42578125" style="2007" customWidth="1"/>
    <col min="8452" max="8452" width="25.85546875" style="2007" customWidth="1"/>
    <col min="8453" max="8453" width="22.7109375" style="2007" customWidth="1"/>
    <col min="8454" max="8454" width="25.28515625" style="2007" customWidth="1"/>
    <col min="8455" max="8457" width="22.7109375" style="2007" customWidth="1"/>
    <col min="8458" max="8458" width="24.7109375" style="2007" customWidth="1"/>
    <col min="8459" max="8699" width="11.42578125" style="2007" customWidth="1"/>
    <col min="8700" max="8701" width="13.28515625" style="2007"/>
    <col min="8702" max="8702" width="8.7109375" style="2007" customWidth="1"/>
    <col min="8703" max="8703" width="13.28515625" style="2007" customWidth="1"/>
    <col min="8704" max="8704" width="35" style="2007" customWidth="1"/>
    <col min="8705" max="8705" width="14.85546875" style="2007" customWidth="1"/>
    <col min="8706" max="8706" width="67.85546875" style="2007" customWidth="1"/>
    <col min="8707" max="8707" width="24.42578125" style="2007" customWidth="1"/>
    <col min="8708" max="8708" width="25.85546875" style="2007" customWidth="1"/>
    <col min="8709" max="8709" width="22.7109375" style="2007" customWidth="1"/>
    <col min="8710" max="8710" width="25.28515625" style="2007" customWidth="1"/>
    <col min="8711" max="8713" width="22.7109375" style="2007" customWidth="1"/>
    <col min="8714" max="8714" width="24.7109375" style="2007" customWidth="1"/>
    <col min="8715" max="8955" width="11.42578125" style="2007" customWidth="1"/>
    <col min="8956" max="8957" width="13.28515625" style="2007"/>
    <col min="8958" max="8958" width="8.7109375" style="2007" customWidth="1"/>
    <col min="8959" max="8959" width="13.28515625" style="2007" customWidth="1"/>
    <col min="8960" max="8960" width="35" style="2007" customWidth="1"/>
    <col min="8961" max="8961" width="14.85546875" style="2007" customWidth="1"/>
    <col min="8962" max="8962" width="67.85546875" style="2007" customWidth="1"/>
    <col min="8963" max="8963" width="24.42578125" style="2007" customWidth="1"/>
    <col min="8964" max="8964" width="25.85546875" style="2007" customWidth="1"/>
    <col min="8965" max="8965" width="22.7109375" style="2007" customWidth="1"/>
    <col min="8966" max="8966" width="25.28515625" style="2007" customWidth="1"/>
    <col min="8967" max="8969" width="22.7109375" style="2007" customWidth="1"/>
    <col min="8970" max="8970" width="24.7109375" style="2007" customWidth="1"/>
    <col min="8971" max="9211" width="11.42578125" style="2007" customWidth="1"/>
    <col min="9212" max="9213" width="13.28515625" style="2007"/>
    <col min="9214" max="9214" width="8.7109375" style="2007" customWidth="1"/>
    <col min="9215" max="9215" width="13.28515625" style="2007" customWidth="1"/>
    <col min="9216" max="9216" width="35" style="2007" customWidth="1"/>
    <col min="9217" max="9217" width="14.85546875" style="2007" customWidth="1"/>
    <col min="9218" max="9218" width="67.85546875" style="2007" customWidth="1"/>
    <col min="9219" max="9219" width="24.42578125" style="2007" customWidth="1"/>
    <col min="9220" max="9220" width="25.85546875" style="2007" customWidth="1"/>
    <col min="9221" max="9221" width="22.7109375" style="2007" customWidth="1"/>
    <col min="9222" max="9222" width="25.28515625" style="2007" customWidth="1"/>
    <col min="9223" max="9225" width="22.7109375" style="2007" customWidth="1"/>
    <col min="9226" max="9226" width="24.7109375" style="2007" customWidth="1"/>
    <col min="9227" max="9467" width="11.42578125" style="2007" customWidth="1"/>
    <col min="9468" max="9469" width="13.28515625" style="2007"/>
    <col min="9470" max="9470" width="8.7109375" style="2007" customWidth="1"/>
    <col min="9471" max="9471" width="13.28515625" style="2007" customWidth="1"/>
    <col min="9472" max="9472" width="35" style="2007" customWidth="1"/>
    <col min="9473" max="9473" width="14.85546875" style="2007" customWidth="1"/>
    <col min="9474" max="9474" width="67.85546875" style="2007" customWidth="1"/>
    <col min="9475" max="9475" width="24.42578125" style="2007" customWidth="1"/>
    <col min="9476" max="9476" width="25.85546875" style="2007" customWidth="1"/>
    <col min="9477" max="9477" width="22.7109375" style="2007" customWidth="1"/>
    <col min="9478" max="9478" width="25.28515625" style="2007" customWidth="1"/>
    <col min="9479" max="9481" width="22.7109375" style="2007" customWidth="1"/>
    <col min="9482" max="9482" width="24.7109375" style="2007" customWidth="1"/>
    <col min="9483" max="9723" width="11.42578125" style="2007" customWidth="1"/>
    <col min="9724" max="9725" width="13.28515625" style="2007"/>
    <col min="9726" max="9726" width="8.7109375" style="2007" customWidth="1"/>
    <col min="9727" max="9727" width="13.28515625" style="2007" customWidth="1"/>
    <col min="9728" max="9728" width="35" style="2007" customWidth="1"/>
    <col min="9729" max="9729" width="14.85546875" style="2007" customWidth="1"/>
    <col min="9730" max="9730" width="67.85546875" style="2007" customWidth="1"/>
    <col min="9731" max="9731" width="24.42578125" style="2007" customWidth="1"/>
    <col min="9732" max="9732" width="25.85546875" style="2007" customWidth="1"/>
    <col min="9733" max="9733" width="22.7109375" style="2007" customWidth="1"/>
    <col min="9734" max="9734" width="25.28515625" style="2007" customWidth="1"/>
    <col min="9735" max="9737" width="22.7109375" style="2007" customWidth="1"/>
    <col min="9738" max="9738" width="24.7109375" style="2007" customWidth="1"/>
    <col min="9739" max="9979" width="11.42578125" style="2007" customWidth="1"/>
    <col min="9980" max="9981" width="13.28515625" style="2007"/>
    <col min="9982" max="9982" width="8.7109375" style="2007" customWidth="1"/>
    <col min="9983" max="9983" width="13.28515625" style="2007" customWidth="1"/>
    <col min="9984" max="9984" width="35" style="2007" customWidth="1"/>
    <col min="9985" max="9985" width="14.85546875" style="2007" customWidth="1"/>
    <col min="9986" max="9986" width="67.85546875" style="2007" customWidth="1"/>
    <col min="9987" max="9987" width="24.42578125" style="2007" customWidth="1"/>
    <col min="9988" max="9988" width="25.85546875" style="2007" customWidth="1"/>
    <col min="9989" max="9989" width="22.7109375" style="2007" customWidth="1"/>
    <col min="9990" max="9990" width="25.28515625" style="2007" customWidth="1"/>
    <col min="9991" max="9993" width="22.7109375" style="2007" customWidth="1"/>
    <col min="9994" max="9994" width="24.7109375" style="2007" customWidth="1"/>
    <col min="9995" max="10235" width="11.42578125" style="2007" customWidth="1"/>
    <col min="10236" max="10237" width="13.28515625" style="2007"/>
    <col min="10238" max="10238" width="8.7109375" style="2007" customWidth="1"/>
    <col min="10239" max="10239" width="13.28515625" style="2007" customWidth="1"/>
    <col min="10240" max="10240" width="35" style="2007" customWidth="1"/>
    <col min="10241" max="10241" width="14.85546875" style="2007" customWidth="1"/>
    <col min="10242" max="10242" width="67.85546875" style="2007" customWidth="1"/>
    <col min="10243" max="10243" width="24.42578125" style="2007" customWidth="1"/>
    <col min="10244" max="10244" width="25.85546875" style="2007" customWidth="1"/>
    <col min="10245" max="10245" width="22.7109375" style="2007" customWidth="1"/>
    <col min="10246" max="10246" width="25.28515625" style="2007" customWidth="1"/>
    <col min="10247" max="10249" width="22.7109375" style="2007" customWidth="1"/>
    <col min="10250" max="10250" width="24.7109375" style="2007" customWidth="1"/>
    <col min="10251" max="10491" width="11.42578125" style="2007" customWidth="1"/>
    <col min="10492" max="10493" width="13.28515625" style="2007"/>
    <col min="10494" max="10494" width="8.7109375" style="2007" customWidth="1"/>
    <col min="10495" max="10495" width="13.28515625" style="2007" customWidth="1"/>
    <col min="10496" max="10496" width="35" style="2007" customWidth="1"/>
    <col min="10497" max="10497" width="14.85546875" style="2007" customWidth="1"/>
    <col min="10498" max="10498" width="67.85546875" style="2007" customWidth="1"/>
    <col min="10499" max="10499" width="24.42578125" style="2007" customWidth="1"/>
    <col min="10500" max="10500" width="25.85546875" style="2007" customWidth="1"/>
    <col min="10501" max="10501" width="22.7109375" style="2007" customWidth="1"/>
    <col min="10502" max="10502" width="25.28515625" style="2007" customWidth="1"/>
    <col min="10503" max="10505" width="22.7109375" style="2007" customWidth="1"/>
    <col min="10506" max="10506" width="24.7109375" style="2007" customWidth="1"/>
    <col min="10507" max="10747" width="11.42578125" style="2007" customWidth="1"/>
    <col min="10748" max="10749" width="13.28515625" style="2007"/>
    <col min="10750" max="10750" width="8.7109375" style="2007" customWidth="1"/>
    <col min="10751" max="10751" width="13.28515625" style="2007" customWidth="1"/>
    <col min="10752" max="10752" width="35" style="2007" customWidth="1"/>
    <col min="10753" max="10753" width="14.85546875" style="2007" customWidth="1"/>
    <col min="10754" max="10754" width="67.85546875" style="2007" customWidth="1"/>
    <col min="10755" max="10755" width="24.42578125" style="2007" customWidth="1"/>
    <col min="10756" max="10756" width="25.85546875" style="2007" customWidth="1"/>
    <col min="10757" max="10757" width="22.7109375" style="2007" customWidth="1"/>
    <col min="10758" max="10758" width="25.28515625" style="2007" customWidth="1"/>
    <col min="10759" max="10761" width="22.7109375" style="2007" customWidth="1"/>
    <col min="10762" max="10762" width="24.7109375" style="2007" customWidth="1"/>
    <col min="10763" max="11003" width="11.42578125" style="2007" customWidth="1"/>
    <col min="11004" max="11005" width="13.28515625" style="2007"/>
    <col min="11006" max="11006" width="8.7109375" style="2007" customWidth="1"/>
    <col min="11007" max="11007" width="13.28515625" style="2007" customWidth="1"/>
    <col min="11008" max="11008" width="35" style="2007" customWidth="1"/>
    <col min="11009" max="11009" width="14.85546875" style="2007" customWidth="1"/>
    <col min="11010" max="11010" width="67.85546875" style="2007" customWidth="1"/>
    <col min="11011" max="11011" width="24.42578125" style="2007" customWidth="1"/>
    <col min="11012" max="11012" width="25.85546875" style="2007" customWidth="1"/>
    <col min="11013" max="11013" width="22.7109375" style="2007" customWidth="1"/>
    <col min="11014" max="11014" width="25.28515625" style="2007" customWidth="1"/>
    <col min="11015" max="11017" width="22.7109375" style="2007" customWidth="1"/>
    <col min="11018" max="11018" width="24.7109375" style="2007" customWidth="1"/>
    <col min="11019" max="11259" width="11.42578125" style="2007" customWidth="1"/>
    <col min="11260" max="11261" width="13.28515625" style="2007"/>
    <col min="11262" max="11262" width="8.7109375" style="2007" customWidth="1"/>
    <col min="11263" max="11263" width="13.28515625" style="2007" customWidth="1"/>
    <col min="11264" max="11264" width="35" style="2007" customWidth="1"/>
    <col min="11265" max="11265" width="14.85546875" style="2007" customWidth="1"/>
    <col min="11266" max="11266" width="67.85546875" style="2007" customWidth="1"/>
    <col min="11267" max="11267" width="24.42578125" style="2007" customWidth="1"/>
    <col min="11268" max="11268" width="25.85546875" style="2007" customWidth="1"/>
    <col min="11269" max="11269" width="22.7109375" style="2007" customWidth="1"/>
    <col min="11270" max="11270" width="25.28515625" style="2007" customWidth="1"/>
    <col min="11271" max="11273" width="22.7109375" style="2007" customWidth="1"/>
    <col min="11274" max="11274" width="24.7109375" style="2007" customWidth="1"/>
    <col min="11275" max="11515" width="11.42578125" style="2007" customWidth="1"/>
    <col min="11516" max="11517" width="13.28515625" style="2007"/>
    <col min="11518" max="11518" width="8.7109375" style="2007" customWidth="1"/>
    <col min="11519" max="11519" width="13.28515625" style="2007" customWidth="1"/>
    <col min="11520" max="11520" width="35" style="2007" customWidth="1"/>
    <col min="11521" max="11521" width="14.85546875" style="2007" customWidth="1"/>
    <col min="11522" max="11522" width="67.85546875" style="2007" customWidth="1"/>
    <col min="11523" max="11523" width="24.42578125" style="2007" customWidth="1"/>
    <col min="11524" max="11524" width="25.85546875" style="2007" customWidth="1"/>
    <col min="11525" max="11525" width="22.7109375" style="2007" customWidth="1"/>
    <col min="11526" max="11526" width="25.28515625" style="2007" customWidth="1"/>
    <col min="11527" max="11529" width="22.7109375" style="2007" customWidth="1"/>
    <col min="11530" max="11530" width="24.7109375" style="2007" customWidth="1"/>
    <col min="11531" max="11771" width="11.42578125" style="2007" customWidth="1"/>
    <col min="11772" max="11773" width="13.28515625" style="2007"/>
    <col min="11774" max="11774" width="8.7109375" style="2007" customWidth="1"/>
    <col min="11775" max="11775" width="13.28515625" style="2007" customWidth="1"/>
    <col min="11776" max="11776" width="35" style="2007" customWidth="1"/>
    <col min="11777" max="11777" width="14.85546875" style="2007" customWidth="1"/>
    <col min="11778" max="11778" width="67.85546875" style="2007" customWidth="1"/>
    <col min="11779" max="11779" width="24.42578125" style="2007" customWidth="1"/>
    <col min="11780" max="11780" width="25.85546875" style="2007" customWidth="1"/>
    <col min="11781" max="11781" width="22.7109375" style="2007" customWidth="1"/>
    <col min="11782" max="11782" width="25.28515625" style="2007" customWidth="1"/>
    <col min="11783" max="11785" width="22.7109375" style="2007" customWidth="1"/>
    <col min="11786" max="11786" width="24.7109375" style="2007" customWidth="1"/>
    <col min="11787" max="12027" width="11.42578125" style="2007" customWidth="1"/>
    <col min="12028" max="12029" width="13.28515625" style="2007"/>
    <col min="12030" max="12030" width="8.7109375" style="2007" customWidth="1"/>
    <col min="12031" max="12031" width="13.28515625" style="2007" customWidth="1"/>
    <col min="12032" max="12032" width="35" style="2007" customWidth="1"/>
    <col min="12033" max="12033" width="14.85546875" style="2007" customWidth="1"/>
    <col min="12034" max="12034" width="67.85546875" style="2007" customWidth="1"/>
    <col min="12035" max="12035" width="24.42578125" style="2007" customWidth="1"/>
    <col min="12036" max="12036" width="25.85546875" style="2007" customWidth="1"/>
    <col min="12037" max="12037" width="22.7109375" style="2007" customWidth="1"/>
    <col min="12038" max="12038" width="25.28515625" style="2007" customWidth="1"/>
    <col min="12039" max="12041" width="22.7109375" style="2007" customWidth="1"/>
    <col min="12042" max="12042" width="24.7109375" style="2007" customWidth="1"/>
    <col min="12043" max="12283" width="11.42578125" style="2007" customWidth="1"/>
    <col min="12284" max="12285" width="13.28515625" style="2007"/>
    <col min="12286" max="12286" width="8.7109375" style="2007" customWidth="1"/>
    <col min="12287" max="12287" width="13.28515625" style="2007" customWidth="1"/>
    <col min="12288" max="12288" width="35" style="2007" customWidth="1"/>
    <col min="12289" max="12289" width="14.85546875" style="2007" customWidth="1"/>
    <col min="12290" max="12290" width="67.85546875" style="2007" customWidth="1"/>
    <col min="12291" max="12291" width="24.42578125" style="2007" customWidth="1"/>
    <col min="12292" max="12292" width="25.85546875" style="2007" customWidth="1"/>
    <col min="12293" max="12293" width="22.7109375" style="2007" customWidth="1"/>
    <col min="12294" max="12294" width="25.28515625" style="2007" customWidth="1"/>
    <col min="12295" max="12297" width="22.7109375" style="2007" customWidth="1"/>
    <col min="12298" max="12298" width="24.7109375" style="2007" customWidth="1"/>
    <col min="12299" max="12539" width="11.42578125" style="2007" customWidth="1"/>
    <col min="12540" max="12541" width="13.28515625" style="2007"/>
    <col min="12542" max="12542" width="8.7109375" style="2007" customWidth="1"/>
    <col min="12543" max="12543" width="13.28515625" style="2007" customWidth="1"/>
    <col min="12544" max="12544" width="35" style="2007" customWidth="1"/>
    <col min="12545" max="12545" width="14.85546875" style="2007" customWidth="1"/>
    <col min="12546" max="12546" width="67.85546875" style="2007" customWidth="1"/>
    <col min="12547" max="12547" width="24.42578125" style="2007" customWidth="1"/>
    <col min="12548" max="12548" width="25.85546875" style="2007" customWidth="1"/>
    <col min="12549" max="12549" width="22.7109375" style="2007" customWidth="1"/>
    <col min="12550" max="12550" width="25.28515625" style="2007" customWidth="1"/>
    <col min="12551" max="12553" width="22.7109375" style="2007" customWidth="1"/>
    <col min="12554" max="12554" width="24.7109375" style="2007" customWidth="1"/>
    <col min="12555" max="12795" width="11.42578125" style="2007" customWidth="1"/>
    <col min="12796" max="12797" width="13.28515625" style="2007"/>
    <col min="12798" max="12798" width="8.7109375" style="2007" customWidth="1"/>
    <col min="12799" max="12799" width="13.28515625" style="2007" customWidth="1"/>
    <col min="12800" max="12800" width="35" style="2007" customWidth="1"/>
    <col min="12801" max="12801" width="14.85546875" style="2007" customWidth="1"/>
    <col min="12802" max="12802" width="67.85546875" style="2007" customWidth="1"/>
    <col min="12803" max="12803" width="24.42578125" style="2007" customWidth="1"/>
    <col min="12804" max="12804" width="25.85546875" style="2007" customWidth="1"/>
    <col min="12805" max="12805" width="22.7109375" style="2007" customWidth="1"/>
    <col min="12806" max="12806" width="25.28515625" style="2007" customWidth="1"/>
    <col min="12807" max="12809" width="22.7109375" style="2007" customWidth="1"/>
    <col min="12810" max="12810" width="24.7109375" style="2007" customWidth="1"/>
    <col min="12811" max="13051" width="11.42578125" style="2007" customWidth="1"/>
    <col min="13052" max="13053" width="13.28515625" style="2007"/>
    <col min="13054" max="13054" width="8.7109375" style="2007" customWidth="1"/>
    <col min="13055" max="13055" width="13.28515625" style="2007" customWidth="1"/>
    <col min="13056" max="13056" width="35" style="2007" customWidth="1"/>
    <col min="13057" max="13057" width="14.85546875" style="2007" customWidth="1"/>
    <col min="13058" max="13058" width="67.85546875" style="2007" customWidth="1"/>
    <col min="13059" max="13059" width="24.42578125" style="2007" customWidth="1"/>
    <col min="13060" max="13060" width="25.85546875" style="2007" customWidth="1"/>
    <col min="13061" max="13061" width="22.7109375" style="2007" customWidth="1"/>
    <col min="13062" max="13062" width="25.28515625" style="2007" customWidth="1"/>
    <col min="13063" max="13065" width="22.7109375" style="2007" customWidth="1"/>
    <col min="13066" max="13066" width="24.7109375" style="2007" customWidth="1"/>
    <col min="13067" max="13307" width="11.42578125" style="2007" customWidth="1"/>
    <col min="13308" max="13309" width="13.28515625" style="2007"/>
    <col min="13310" max="13310" width="8.7109375" style="2007" customWidth="1"/>
    <col min="13311" max="13311" width="13.28515625" style="2007" customWidth="1"/>
    <col min="13312" max="13312" width="35" style="2007" customWidth="1"/>
    <col min="13313" max="13313" width="14.85546875" style="2007" customWidth="1"/>
    <col min="13314" max="13314" width="67.85546875" style="2007" customWidth="1"/>
    <col min="13315" max="13315" width="24.42578125" style="2007" customWidth="1"/>
    <col min="13316" max="13316" width="25.85546875" style="2007" customWidth="1"/>
    <col min="13317" max="13317" width="22.7109375" style="2007" customWidth="1"/>
    <col min="13318" max="13318" width="25.28515625" style="2007" customWidth="1"/>
    <col min="13319" max="13321" width="22.7109375" style="2007" customWidth="1"/>
    <col min="13322" max="13322" width="24.7109375" style="2007" customWidth="1"/>
    <col min="13323" max="13563" width="11.42578125" style="2007" customWidth="1"/>
    <col min="13564" max="13565" width="13.28515625" style="2007"/>
    <col min="13566" max="13566" width="8.7109375" style="2007" customWidth="1"/>
    <col min="13567" max="13567" width="13.28515625" style="2007" customWidth="1"/>
    <col min="13568" max="13568" width="35" style="2007" customWidth="1"/>
    <col min="13569" max="13569" width="14.85546875" style="2007" customWidth="1"/>
    <col min="13570" max="13570" width="67.85546875" style="2007" customWidth="1"/>
    <col min="13571" max="13571" width="24.42578125" style="2007" customWidth="1"/>
    <col min="13572" max="13572" width="25.85546875" style="2007" customWidth="1"/>
    <col min="13573" max="13573" width="22.7109375" style="2007" customWidth="1"/>
    <col min="13574" max="13574" width="25.28515625" style="2007" customWidth="1"/>
    <col min="13575" max="13577" width="22.7109375" style="2007" customWidth="1"/>
    <col min="13578" max="13578" width="24.7109375" style="2007" customWidth="1"/>
    <col min="13579" max="13819" width="11.42578125" style="2007" customWidth="1"/>
    <col min="13820" max="13821" width="13.28515625" style="2007"/>
    <col min="13822" max="13822" width="8.7109375" style="2007" customWidth="1"/>
    <col min="13823" max="13823" width="13.28515625" style="2007" customWidth="1"/>
    <col min="13824" max="13824" width="35" style="2007" customWidth="1"/>
    <col min="13825" max="13825" width="14.85546875" style="2007" customWidth="1"/>
    <col min="13826" max="13826" width="67.85546875" style="2007" customWidth="1"/>
    <col min="13827" max="13827" width="24.42578125" style="2007" customWidth="1"/>
    <col min="13828" max="13828" width="25.85546875" style="2007" customWidth="1"/>
    <col min="13829" max="13829" width="22.7109375" style="2007" customWidth="1"/>
    <col min="13830" max="13830" width="25.28515625" style="2007" customWidth="1"/>
    <col min="13831" max="13833" width="22.7109375" style="2007" customWidth="1"/>
    <col min="13834" max="13834" width="24.7109375" style="2007" customWidth="1"/>
    <col min="13835" max="14075" width="11.42578125" style="2007" customWidth="1"/>
    <col min="14076" max="14077" width="13.28515625" style="2007"/>
    <col min="14078" max="14078" width="8.7109375" style="2007" customWidth="1"/>
    <col min="14079" max="14079" width="13.28515625" style="2007" customWidth="1"/>
    <col min="14080" max="14080" width="35" style="2007" customWidth="1"/>
    <col min="14081" max="14081" width="14.85546875" style="2007" customWidth="1"/>
    <col min="14082" max="14082" width="67.85546875" style="2007" customWidth="1"/>
    <col min="14083" max="14083" width="24.42578125" style="2007" customWidth="1"/>
    <col min="14084" max="14084" width="25.85546875" style="2007" customWidth="1"/>
    <col min="14085" max="14085" width="22.7109375" style="2007" customWidth="1"/>
    <col min="14086" max="14086" width="25.28515625" style="2007" customWidth="1"/>
    <col min="14087" max="14089" width="22.7109375" style="2007" customWidth="1"/>
    <col min="14090" max="14090" width="24.7109375" style="2007" customWidth="1"/>
    <col min="14091" max="14331" width="11.42578125" style="2007" customWidth="1"/>
    <col min="14332" max="14333" width="13.28515625" style="2007"/>
    <col min="14334" max="14334" width="8.7109375" style="2007" customWidth="1"/>
    <col min="14335" max="14335" width="13.28515625" style="2007" customWidth="1"/>
    <col min="14336" max="14336" width="35" style="2007" customWidth="1"/>
    <col min="14337" max="14337" width="14.85546875" style="2007" customWidth="1"/>
    <col min="14338" max="14338" width="67.85546875" style="2007" customWidth="1"/>
    <col min="14339" max="14339" width="24.42578125" style="2007" customWidth="1"/>
    <col min="14340" max="14340" width="25.85546875" style="2007" customWidth="1"/>
    <col min="14341" max="14341" width="22.7109375" style="2007" customWidth="1"/>
    <col min="14342" max="14342" width="25.28515625" style="2007" customWidth="1"/>
    <col min="14343" max="14345" width="22.7109375" style="2007" customWidth="1"/>
    <col min="14346" max="14346" width="24.7109375" style="2007" customWidth="1"/>
    <col min="14347" max="14587" width="11.42578125" style="2007" customWidth="1"/>
    <col min="14588" max="14589" width="13.28515625" style="2007"/>
    <col min="14590" max="14590" width="8.7109375" style="2007" customWidth="1"/>
    <col min="14591" max="14591" width="13.28515625" style="2007" customWidth="1"/>
    <col min="14592" max="14592" width="35" style="2007" customWidth="1"/>
    <col min="14593" max="14593" width="14.85546875" style="2007" customWidth="1"/>
    <col min="14594" max="14594" width="67.85546875" style="2007" customWidth="1"/>
    <col min="14595" max="14595" width="24.42578125" style="2007" customWidth="1"/>
    <col min="14596" max="14596" width="25.85546875" style="2007" customWidth="1"/>
    <col min="14597" max="14597" width="22.7109375" style="2007" customWidth="1"/>
    <col min="14598" max="14598" width="25.28515625" style="2007" customWidth="1"/>
    <col min="14599" max="14601" width="22.7109375" style="2007" customWidth="1"/>
    <col min="14602" max="14602" width="24.7109375" style="2007" customWidth="1"/>
    <col min="14603" max="14843" width="11.42578125" style="2007" customWidth="1"/>
    <col min="14844" max="14845" width="13.28515625" style="2007"/>
    <col min="14846" max="14846" width="8.7109375" style="2007" customWidth="1"/>
    <col min="14847" max="14847" width="13.28515625" style="2007" customWidth="1"/>
    <col min="14848" max="14848" width="35" style="2007" customWidth="1"/>
    <col min="14849" max="14849" width="14.85546875" style="2007" customWidth="1"/>
    <col min="14850" max="14850" width="67.85546875" style="2007" customWidth="1"/>
    <col min="14851" max="14851" width="24.42578125" style="2007" customWidth="1"/>
    <col min="14852" max="14852" width="25.85546875" style="2007" customWidth="1"/>
    <col min="14853" max="14853" width="22.7109375" style="2007" customWidth="1"/>
    <col min="14854" max="14854" width="25.28515625" style="2007" customWidth="1"/>
    <col min="14855" max="14857" width="22.7109375" style="2007" customWidth="1"/>
    <col min="14858" max="14858" width="24.7109375" style="2007" customWidth="1"/>
    <col min="14859" max="15099" width="11.42578125" style="2007" customWidth="1"/>
    <col min="15100" max="15101" width="13.28515625" style="2007"/>
    <col min="15102" max="15102" width="8.7109375" style="2007" customWidth="1"/>
    <col min="15103" max="15103" width="13.28515625" style="2007" customWidth="1"/>
    <col min="15104" max="15104" width="35" style="2007" customWidth="1"/>
    <col min="15105" max="15105" width="14.85546875" style="2007" customWidth="1"/>
    <col min="15106" max="15106" width="67.85546875" style="2007" customWidth="1"/>
    <col min="15107" max="15107" width="24.42578125" style="2007" customWidth="1"/>
    <col min="15108" max="15108" width="25.85546875" style="2007" customWidth="1"/>
    <col min="15109" max="15109" width="22.7109375" style="2007" customWidth="1"/>
    <col min="15110" max="15110" width="25.28515625" style="2007" customWidth="1"/>
    <col min="15111" max="15113" width="22.7109375" style="2007" customWidth="1"/>
    <col min="15114" max="15114" width="24.7109375" style="2007" customWidth="1"/>
    <col min="15115" max="15355" width="11.42578125" style="2007" customWidth="1"/>
    <col min="15356" max="15357" width="13.28515625" style="2007"/>
    <col min="15358" max="15358" width="8.7109375" style="2007" customWidth="1"/>
    <col min="15359" max="15359" width="13.28515625" style="2007" customWidth="1"/>
    <col min="15360" max="15360" width="35" style="2007" customWidth="1"/>
    <col min="15361" max="15361" width="14.85546875" style="2007" customWidth="1"/>
    <col min="15362" max="15362" width="67.85546875" style="2007" customWidth="1"/>
    <col min="15363" max="15363" width="24.42578125" style="2007" customWidth="1"/>
    <col min="15364" max="15364" width="25.85546875" style="2007" customWidth="1"/>
    <col min="15365" max="15365" width="22.7109375" style="2007" customWidth="1"/>
    <col min="15366" max="15366" width="25.28515625" style="2007" customWidth="1"/>
    <col min="15367" max="15369" width="22.7109375" style="2007" customWidth="1"/>
    <col min="15370" max="15370" width="24.7109375" style="2007" customWidth="1"/>
    <col min="15371" max="15611" width="11.42578125" style="2007" customWidth="1"/>
    <col min="15612" max="15613" width="13.28515625" style="2007"/>
    <col min="15614" max="15614" width="8.7109375" style="2007" customWidth="1"/>
    <col min="15615" max="15615" width="13.28515625" style="2007" customWidth="1"/>
    <col min="15616" max="15616" width="35" style="2007" customWidth="1"/>
    <col min="15617" max="15617" width="14.85546875" style="2007" customWidth="1"/>
    <col min="15618" max="15618" width="67.85546875" style="2007" customWidth="1"/>
    <col min="15619" max="15619" width="24.42578125" style="2007" customWidth="1"/>
    <col min="15620" max="15620" width="25.85546875" style="2007" customWidth="1"/>
    <col min="15621" max="15621" width="22.7109375" style="2007" customWidth="1"/>
    <col min="15622" max="15622" width="25.28515625" style="2007" customWidth="1"/>
    <col min="15623" max="15625" width="22.7109375" style="2007" customWidth="1"/>
    <col min="15626" max="15626" width="24.7109375" style="2007" customWidth="1"/>
    <col min="15627" max="15867" width="11.42578125" style="2007" customWidth="1"/>
    <col min="15868" max="15869" width="13.28515625" style="2007"/>
    <col min="15870" max="15870" width="8.7109375" style="2007" customWidth="1"/>
    <col min="15871" max="15871" width="13.28515625" style="2007" customWidth="1"/>
    <col min="15872" max="15872" width="35" style="2007" customWidth="1"/>
    <col min="15873" max="15873" width="14.85546875" style="2007" customWidth="1"/>
    <col min="15874" max="15874" width="67.85546875" style="2007" customWidth="1"/>
    <col min="15875" max="15875" width="24.42578125" style="2007" customWidth="1"/>
    <col min="15876" max="15876" width="25.85546875" style="2007" customWidth="1"/>
    <col min="15877" max="15877" width="22.7109375" style="2007" customWidth="1"/>
    <col min="15878" max="15878" width="25.28515625" style="2007" customWidth="1"/>
    <col min="15879" max="15881" width="22.7109375" style="2007" customWidth="1"/>
    <col min="15882" max="15882" width="24.7109375" style="2007" customWidth="1"/>
    <col min="15883" max="16123" width="11.42578125" style="2007" customWidth="1"/>
    <col min="16124" max="16125" width="13.28515625" style="2007"/>
    <col min="16126" max="16126" width="8.7109375" style="2007" customWidth="1"/>
    <col min="16127" max="16127" width="13.28515625" style="2007" customWidth="1"/>
    <col min="16128" max="16128" width="35" style="2007" customWidth="1"/>
    <col min="16129" max="16129" width="14.85546875" style="2007" customWidth="1"/>
    <col min="16130" max="16130" width="67.85546875" style="2007" customWidth="1"/>
    <col min="16131" max="16131" width="24.42578125" style="2007" customWidth="1"/>
    <col min="16132" max="16132" width="25.85546875" style="2007" customWidth="1"/>
    <col min="16133" max="16133" width="22.7109375" style="2007" customWidth="1"/>
    <col min="16134" max="16134" width="25.28515625" style="2007" customWidth="1"/>
    <col min="16135" max="16137" width="22.7109375" style="2007" customWidth="1"/>
    <col min="16138" max="16138" width="24.7109375" style="2007" customWidth="1"/>
    <col min="16139" max="16379" width="11.42578125" style="2007" customWidth="1"/>
    <col min="16380" max="16384" width="13.28515625" style="2007"/>
  </cols>
  <sheetData>
    <row r="1" spans="1:10" s="2000" customFormat="1" ht="15">
      <c r="A1" s="1997"/>
      <c r="B1" s="5" t="s">
        <v>2</v>
      </c>
      <c r="C1" s="5" t="s">
        <v>3000</v>
      </c>
      <c r="D1" s="1998"/>
      <c r="E1" s="548"/>
      <c r="F1" s="1998"/>
      <c r="G1" s="1999"/>
    </row>
    <row r="2" spans="1:10" s="2000" customFormat="1" ht="15">
      <c r="A2" s="1997"/>
      <c r="B2" s="5" t="s">
        <v>4</v>
      </c>
      <c r="C2" s="2001" t="s">
        <v>2941</v>
      </c>
      <c r="D2" s="2002"/>
      <c r="E2" s="1998"/>
      <c r="F2" s="1998"/>
      <c r="G2" s="1999"/>
    </row>
    <row r="3" spans="1:10" s="2000" customFormat="1" ht="15">
      <c r="A3" s="1997"/>
      <c r="B3" s="5" t="s">
        <v>6</v>
      </c>
      <c r="C3" s="5" t="s">
        <v>2950</v>
      </c>
      <c r="D3" s="2000" t="s">
        <v>2951</v>
      </c>
      <c r="E3" s="1999"/>
      <c r="F3" s="1999"/>
      <c r="G3" s="1999"/>
    </row>
    <row r="4" spans="1:10" ht="15.75">
      <c r="A4" s="2003"/>
      <c r="B4" s="5" t="s">
        <v>8</v>
      </c>
      <c r="C4" s="5" t="s">
        <v>9</v>
      </c>
      <c r="D4" s="2004"/>
      <c r="E4" s="2005"/>
      <c r="F4" s="2005"/>
      <c r="G4" s="2005"/>
      <c r="H4" s="2006"/>
      <c r="I4" s="2006"/>
      <c r="J4" s="2006"/>
    </row>
    <row r="5" spans="1:10" ht="18">
      <c r="A5" s="2003"/>
      <c r="B5" s="5" t="s">
        <v>10</v>
      </c>
      <c r="C5" s="5" t="s">
        <v>11</v>
      </c>
      <c r="D5" s="2008"/>
      <c r="E5" s="2005"/>
      <c r="F5" s="2005"/>
      <c r="G5" s="2005"/>
      <c r="H5" s="2006"/>
      <c r="I5" s="2006"/>
      <c r="J5" s="2006"/>
    </row>
    <row r="6" spans="1:10" ht="18.75" thickBot="1">
      <c r="A6" s="2003"/>
      <c r="B6" s="2009"/>
      <c r="C6" s="2010"/>
      <c r="D6" s="2005"/>
      <c r="E6" s="2005"/>
      <c r="F6" s="2005"/>
      <c r="G6" s="2005"/>
      <c r="H6" s="2006"/>
      <c r="I6" s="2006"/>
      <c r="J6" s="2006"/>
    </row>
    <row r="7" spans="1:10" s="2013" customFormat="1" ht="12" customHeight="1">
      <c r="A7" s="2011"/>
      <c r="B7" s="2012"/>
      <c r="C7" s="2962" t="s">
        <v>2952</v>
      </c>
      <c r="D7" s="2963"/>
      <c r="E7" s="2963"/>
      <c r="F7" s="2963"/>
      <c r="G7" s="2964"/>
      <c r="H7" s="2965" t="s">
        <v>2953</v>
      </c>
      <c r="I7" s="2965" t="s">
        <v>2954</v>
      </c>
      <c r="J7" s="2968" t="s">
        <v>2955</v>
      </c>
    </row>
    <row r="8" spans="1:10" s="2013" customFormat="1" ht="12">
      <c r="A8" s="2014"/>
      <c r="B8" s="2015"/>
      <c r="C8" s="2970" t="s">
        <v>2956</v>
      </c>
      <c r="D8" s="2971"/>
      <c r="E8" s="2970" t="s">
        <v>2957</v>
      </c>
      <c r="F8" s="2971"/>
      <c r="G8" s="2972" t="s">
        <v>2958</v>
      </c>
      <c r="H8" s="2966"/>
      <c r="I8" s="2966"/>
      <c r="J8" s="2969"/>
    </row>
    <row r="9" spans="1:10" s="2013" customFormat="1" ht="12">
      <c r="A9" s="2014"/>
      <c r="B9" s="2015"/>
      <c r="C9" s="2016" t="s">
        <v>1355</v>
      </c>
      <c r="D9" s="2017" t="s">
        <v>1356</v>
      </c>
      <c r="E9" s="2018" t="s">
        <v>1355</v>
      </c>
      <c r="F9" s="2018" t="s">
        <v>1356</v>
      </c>
      <c r="G9" s="2973"/>
      <c r="H9" s="2967"/>
      <c r="I9" s="2967"/>
      <c r="J9" s="2969"/>
    </row>
    <row r="10" spans="1:10" s="2013" customFormat="1" thickBot="1">
      <c r="A10" s="2019"/>
      <c r="B10" s="2020"/>
      <c r="C10" s="2021" t="s">
        <v>659</v>
      </c>
      <c r="D10" s="2021" t="s">
        <v>664</v>
      </c>
      <c r="E10" s="2022" t="s">
        <v>667</v>
      </c>
      <c r="F10" s="2022" t="s">
        <v>670</v>
      </c>
      <c r="G10" s="2023" t="s">
        <v>672</v>
      </c>
      <c r="H10" s="2024"/>
      <c r="I10" s="2021" t="s">
        <v>675</v>
      </c>
      <c r="J10" s="2025" t="s">
        <v>677</v>
      </c>
    </row>
    <row r="11" spans="1:10" s="2035" customFormat="1" ht="12">
      <c r="A11" s="2026" t="s">
        <v>659</v>
      </c>
      <c r="B11" s="2027" t="s">
        <v>2959</v>
      </c>
      <c r="C11" s="2028"/>
      <c r="D11" s="2029"/>
      <c r="E11" s="2030"/>
      <c r="F11" s="2031"/>
      <c r="G11" s="2031"/>
      <c r="H11" s="2032"/>
      <c r="I11" s="2033">
        <f>I12+I38+I51+I52</f>
        <v>0</v>
      </c>
      <c r="J11" s="2034">
        <f>I11*12.5</f>
        <v>0</v>
      </c>
    </row>
    <row r="12" spans="1:10" s="2035" customFormat="1" ht="12">
      <c r="A12" s="2036" t="s">
        <v>1300</v>
      </c>
      <c r="B12" s="2037" t="s">
        <v>2960</v>
      </c>
      <c r="C12" s="2028"/>
      <c r="D12" s="2029"/>
      <c r="E12" s="2030"/>
      <c r="F12" s="2031"/>
      <c r="G12" s="2031"/>
      <c r="H12" s="2032"/>
      <c r="I12" s="2038">
        <f>I15+I34</f>
        <v>0</v>
      </c>
      <c r="J12" s="2039"/>
    </row>
    <row r="13" spans="1:10" s="2035" customFormat="1" ht="12">
      <c r="A13" s="2036" t="s">
        <v>1301</v>
      </c>
      <c r="B13" s="2040" t="s">
        <v>1913</v>
      </c>
      <c r="C13" s="2041"/>
      <c r="D13" s="2042"/>
      <c r="E13" s="2030"/>
      <c r="F13" s="2031"/>
      <c r="G13" s="2031"/>
      <c r="H13" s="2032"/>
      <c r="I13" s="2043"/>
      <c r="J13" s="2044"/>
    </row>
    <row r="14" spans="1:10" s="2035" customFormat="1" ht="12">
      <c r="A14" s="2036" t="s">
        <v>1302</v>
      </c>
      <c r="B14" s="2045" t="s">
        <v>2961</v>
      </c>
      <c r="C14" s="2046"/>
      <c r="D14" s="2047"/>
      <c r="E14" s="2030"/>
      <c r="F14" s="2031"/>
      <c r="G14" s="2031"/>
      <c r="H14" s="2032"/>
      <c r="I14" s="2043"/>
      <c r="J14" s="2044"/>
    </row>
    <row r="15" spans="1:10" s="2013" customFormat="1" ht="12">
      <c r="A15" s="2026" t="s">
        <v>664</v>
      </c>
      <c r="B15" s="2048" t="s">
        <v>2962</v>
      </c>
      <c r="C15" s="2046"/>
      <c r="D15" s="2049"/>
      <c r="E15" s="2049"/>
      <c r="F15" s="2047"/>
      <c r="G15" s="2047"/>
      <c r="H15" s="2050"/>
      <c r="I15" s="2051"/>
      <c r="J15" s="2039"/>
    </row>
    <row r="16" spans="1:10" s="2013" customFormat="1" ht="12">
      <c r="A16" s="2026" t="s">
        <v>667</v>
      </c>
      <c r="B16" s="2052" t="s">
        <v>2963</v>
      </c>
      <c r="C16" s="2046"/>
      <c r="D16" s="2049"/>
      <c r="E16" s="2049"/>
      <c r="F16" s="2047"/>
      <c r="G16" s="2053"/>
      <c r="H16" s="2050"/>
      <c r="I16" s="2054"/>
      <c r="J16" s="2039"/>
    </row>
    <row r="17" spans="1:10" s="2013" customFormat="1" ht="12">
      <c r="A17" s="2026" t="s">
        <v>670</v>
      </c>
      <c r="B17" s="2055" t="s">
        <v>2964</v>
      </c>
      <c r="C17" s="2056"/>
      <c r="D17" s="2053"/>
      <c r="E17" s="2046"/>
      <c r="F17" s="2047"/>
      <c r="G17" s="2053"/>
      <c r="H17" s="2050"/>
      <c r="I17" s="2054"/>
      <c r="J17" s="2039"/>
    </row>
    <row r="18" spans="1:10" s="2013" customFormat="1" ht="12">
      <c r="A18" s="2026" t="s">
        <v>672</v>
      </c>
      <c r="B18" s="2055" t="s">
        <v>2965</v>
      </c>
      <c r="C18" s="2056"/>
      <c r="D18" s="2053"/>
      <c r="E18" s="2046"/>
      <c r="F18" s="2047"/>
      <c r="G18" s="2053"/>
      <c r="H18" s="2050"/>
      <c r="I18" s="2054"/>
      <c r="J18" s="2039"/>
    </row>
    <row r="19" spans="1:10" s="2013" customFormat="1" ht="12">
      <c r="A19" s="2026" t="s">
        <v>675</v>
      </c>
      <c r="B19" s="2055" t="s">
        <v>2966</v>
      </c>
      <c r="C19" s="2056"/>
      <c r="D19" s="2053"/>
      <c r="E19" s="2046"/>
      <c r="F19" s="2047"/>
      <c r="G19" s="2053"/>
      <c r="H19" s="2050"/>
      <c r="I19" s="2054"/>
      <c r="J19" s="2039"/>
    </row>
    <row r="20" spans="1:10" s="2013" customFormat="1" ht="12">
      <c r="A20" s="2026" t="s">
        <v>677</v>
      </c>
      <c r="B20" s="2055" t="s">
        <v>2967</v>
      </c>
      <c r="C20" s="2056"/>
      <c r="D20" s="2053"/>
      <c r="E20" s="2046"/>
      <c r="F20" s="2047"/>
      <c r="G20" s="2053"/>
      <c r="H20" s="2050"/>
      <c r="I20" s="2054"/>
      <c r="J20" s="2039"/>
    </row>
    <row r="21" spans="1:10" s="2013" customFormat="1" ht="12">
      <c r="A21" s="2026" t="s">
        <v>680</v>
      </c>
      <c r="B21" s="2052" t="s">
        <v>2968</v>
      </c>
      <c r="C21" s="2046"/>
      <c r="D21" s="2047"/>
      <c r="E21" s="2046"/>
      <c r="F21" s="2047"/>
      <c r="G21" s="2053"/>
      <c r="H21" s="2050"/>
      <c r="I21" s="2054"/>
      <c r="J21" s="2039"/>
    </row>
    <row r="22" spans="1:10" s="2013" customFormat="1" ht="12">
      <c r="A22" s="2026" t="s">
        <v>683</v>
      </c>
      <c r="B22" s="2055" t="s">
        <v>2969</v>
      </c>
      <c r="C22" s="2056"/>
      <c r="D22" s="2053"/>
      <c r="E22" s="2046"/>
      <c r="F22" s="2047"/>
      <c r="G22" s="2053"/>
      <c r="H22" s="2050"/>
      <c r="I22" s="2054"/>
      <c r="J22" s="2039"/>
    </row>
    <row r="23" spans="1:10" s="2013" customFormat="1" ht="12">
      <c r="A23" s="2026" t="s">
        <v>1207</v>
      </c>
      <c r="B23" s="2055" t="s">
        <v>2970</v>
      </c>
      <c r="C23" s="2056"/>
      <c r="D23" s="2053"/>
      <c r="E23" s="2046"/>
      <c r="F23" s="2047"/>
      <c r="G23" s="2053"/>
      <c r="H23" s="2050"/>
      <c r="I23" s="2054"/>
      <c r="J23" s="2039"/>
    </row>
    <row r="24" spans="1:10" s="2013" customFormat="1" ht="12">
      <c r="A24" s="2026" t="s">
        <v>1210</v>
      </c>
      <c r="B24" s="2055" t="s">
        <v>2971</v>
      </c>
      <c r="C24" s="2056"/>
      <c r="D24" s="2053"/>
      <c r="E24" s="2046"/>
      <c r="F24" s="2047"/>
      <c r="G24" s="2053"/>
      <c r="H24" s="2050"/>
      <c r="I24" s="2054"/>
      <c r="J24" s="2039"/>
    </row>
    <row r="25" spans="1:10" s="2013" customFormat="1" ht="12">
      <c r="A25" s="2026" t="s">
        <v>1213</v>
      </c>
      <c r="B25" s="2052" t="s">
        <v>2972</v>
      </c>
      <c r="C25" s="2046"/>
      <c r="D25" s="2047"/>
      <c r="E25" s="2046"/>
      <c r="F25" s="2047"/>
      <c r="G25" s="2053"/>
      <c r="H25" s="2050"/>
      <c r="I25" s="2054"/>
      <c r="J25" s="2039"/>
    </row>
    <row r="26" spans="1:10" s="2013" customFormat="1" ht="12">
      <c r="A26" s="2026" t="s">
        <v>692</v>
      </c>
      <c r="B26" s="2055" t="s">
        <v>2973</v>
      </c>
      <c r="C26" s="2056"/>
      <c r="D26" s="2053"/>
      <c r="E26" s="2046"/>
      <c r="F26" s="2047"/>
      <c r="G26" s="2053"/>
      <c r="H26" s="2050"/>
      <c r="I26" s="2054"/>
      <c r="J26" s="2039"/>
    </row>
    <row r="27" spans="1:10" s="2013" customFormat="1" ht="12">
      <c r="A27" s="2026" t="s">
        <v>695</v>
      </c>
      <c r="B27" s="2055" t="s">
        <v>2974</v>
      </c>
      <c r="C27" s="2056"/>
      <c r="D27" s="2053"/>
      <c r="E27" s="2046"/>
      <c r="F27" s="2047"/>
      <c r="G27" s="2053"/>
      <c r="H27" s="2050"/>
      <c r="I27" s="2054"/>
      <c r="J27" s="2039"/>
    </row>
    <row r="28" spans="1:10" s="2013" customFormat="1" ht="12">
      <c r="A28" s="2026" t="s">
        <v>698</v>
      </c>
      <c r="B28" s="2055" t="s">
        <v>2975</v>
      </c>
      <c r="C28" s="2056"/>
      <c r="D28" s="2053"/>
      <c r="E28" s="2046"/>
      <c r="F28" s="2047"/>
      <c r="G28" s="2053"/>
      <c r="H28" s="2050"/>
      <c r="I28" s="2054"/>
      <c r="J28" s="2039"/>
    </row>
    <row r="29" spans="1:10" s="2013" customFormat="1" ht="12">
      <c r="A29" s="2026" t="s">
        <v>701</v>
      </c>
      <c r="B29" s="2055" t="s">
        <v>2976</v>
      </c>
      <c r="C29" s="2056"/>
      <c r="D29" s="2053"/>
      <c r="E29" s="2046"/>
      <c r="F29" s="2047"/>
      <c r="G29" s="2053"/>
      <c r="H29" s="2050"/>
      <c r="I29" s="2054"/>
      <c r="J29" s="2039"/>
    </row>
    <row r="30" spans="1:10" s="2013" customFormat="1" ht="12">
      <c r="A30" s="2026" t="s">
        <v>1224</v>
      </c>
      <c r="B30" s="2055" t="s">
        <v>2977</v>
      </c>
      <c r="C30" s="2056"/>
      <c r="D30" s="2053"/>
      <c r="E30" s="2046"/>
      <c r="F30" s="2047"/>
      <c r="G30" s="2053"/>
      <c r="H30" s="2050"/>
      <c r="I30" s="2054"/>
      <c r="J30" s="2039"/>
    </row>
    <row r="31" spans="1:10" s="2013" customFormat="1" ht="12">
      <c r="A31" s="2026" t="s">
        <v>1227</v>
      </c>
      <c r="B31" s="2055" t="s">
        <v>2978</v>
      </c>
      <c r="C31" s="2056"/>
      <c r="D31" s="2053"/>
      <c r="E31" s="2046"/>
      <c r="F31" s="2047"/>
      <c r="G31" s="2053"/>
      <c r="H31" s="2050"/>
      <c r="I31" s="2054"/>
      <c r="J31" s="2039"/>
    </row>
    <row r="32" spans="1:10" s="2013" customFormat="1" ht="12">
      <c r="A32" s="2026" t="s">
        <v>1230</v>
      </c>
      <c r="B32" s="2055" t="s">
        <v>2979</v>
      </c>
      <c r="C32" s="2056"/>
      <c r="D32" s="2053"/>
      <c r="E32" s="2046"/>
      <c r="F32" s="2047"/>
      <c r="G32" s="2053"/>
      <c r="H32" s="2050"/>
      <c r="I32" s="2054"/>
      <c r="J32" s="2039"/>
    </row>
    <row r="33" spans="1:10" s="2013" customFormat="1" ht="12">
      <c r="A33" s="2026" t="s">
        <v>704</v>
      </c>
      <c r="B33" s="2055" t="s">
        <v>2980</v>
      </c>
      <c r="C33" s="2056"/>
      <c r="D33" s="2053"/>
      <c r="E33" s="2046"/>
      <c r="F33" s="2047"/>
      <c r="G33" s="2053"/>
      <c r="H33" s="2050"/>
      <c r="I33" s="2057"/>
      <c r="J33" s="2058"/>
    </row>
    <row r="34" spans="1:10" s="2013" customFormat="1" ht="12">
      <c r="A34" s="2026" t="s">
        <v>1237</v>
      </c>
      <c r="B34" s="2048" t="s">
        <v>2981</v>
      </c>
      <c r="C34" s="2046"/>
      <c r="D34" s="2059"/>
      <c r="E34" s="2046"/>
      <c r="F34" s="2047"/>
      <c r="G34" s="2047"/>
      <c r="H34" s="2050"/>
      <c r="I34" s="2051"/>
      <c r="J34" s="2039"/>
    </row>
    <row r="35" spans="1:10" s="2013" customFormat="1" ht="12">
      <c r="A35" s="2026" t="s">
        <v>1240</v>
      </c>
      <c r="B35" s="2052" t="s">
        <v>2963</v>
      </c>
      <c r="C35" s="2046"/>
      <c r="D35" s="2059"/>
      <c r="E35" s="2046"/>
      <c r="F35" s="2047"/>
      <c r="G35" s="2053"/>
      <c r="H35" s="2050"/>
      <c r="I35" s="2054"/>
      <c r="J35" s="2039"/>
    </row>
    <row r="36" spans="1:10" s="2013" customFormat="1" ht="12">
      <c r="A36" s="2026" t="s">
        <v>1242</v>
      </c>
      <c r="B36" s="2052" t="s">
        <v>2968</v>
      </c>
      <c r="C36" s="2046"/>
      <c r="D36" s="2059"/>
      <c r="E36" s="2046"/>
      <c r="F36" s="2047"/>
      <c r="G36" s="2053"/>
      <c r="H36" s="2050"/>
      <c r="I36" s="2054"/>
      <c r="J36" s="2039"/>
    </row>
    <row r="37" spans="1:10" s="2013" customFormat="1" ht="12">
      <c r="A37" s="2026" t="s">
        <v>1245</v>
      </c>
      <c r="B37" s="2052" t="s">
        <v>2972</v>
      </c>
      <c r="C37" s="2046"/>
      <c r="D37" s="2059"/>
      <c r="E37" s="2046"/>
      <c r="F37" s="2047"/>
      <c r="G37" s="2053"/>
      <c r="H37" s="2050"/>
      <c r="I37" s="2054"/>
      <c r="J37" s="2039"/>
    </row>
    <row r="38" spans="1:10" s="2013" customFormat="1" ht="12">
      <c r="A38" s="2026" t="s">
        <v>709</v>
      </c>
      <c r="B38" s="2060" t="s">
        <v>2982</v>
      </c>
      <c r="C38" s="2046"/>
      <c r="D38" s="2059"/>
      <c r="E38" s="2046"/>
      <c r="F38" s="2059"/>
      <c r="G38" s="2059"/>
      <c r="H38" s="2050"/>
      <c r="I38" s="2061">
        <f>+I39+I48+I49</f>
        <v>0</v>
      </c>
      <c r="J38" s="2039"/>
    </row>
    <row r="39" spans="1:10" s="2013" customFormat="1" ht="12">
      <c r="A39" s="2026">
        <v>251</v>
      </c>
      <c r="B39" s="2062" t="s">
        <v>2983</v>
      </c>
      <c r="C39" s="2056"/>
      <c r="D39" s="2029"/>
      <c r="E39" s="2056"/>
      <c r="F39" s="2053"/>
      <c r="G39" s="2053"/>
      <c r="H39" s="2050"/>
      <c r="I39" s="2061">
        <f>+I40+I41+I45+I46+I47</f>
        <v>0</v>
      </c>
      <c r="J39" s="2039"/>
    </row>
    <row r="40" spans="1:10" s="2013" customFormat="1" ht="24">
      <c r="A40" s="2026" t="s">
        <v>712</v>
      </c>
      <c r="B40" s="2063" t="s">
        <v>2984</v>
      </c>
      <c r="C40" s="2046"/>
      <c r="D40" s="2059"/>
      <c r="E40" s="2046"/>
      <c r="F40" s="2047"/>
      <c r="G40" s="2046"/>
      <c r="H40" s="2064">
        <v>0</v>
      </c>
      <c r="I40" s="2061">
        <f>+G40*0</f>
        <v>0</v>
      </c>
      <c r="J40" s="2039"/>
    </row>
    <row r="41" spans="1:10" s="2013" customFormat="1" ht="24">
      <c r="A41" s="2026" t="s">
        <v>715</v>
      </c>
      <c r="B41" s="2063" t="s">
        <v>2985</v>
      </c>
      <c r="C41" s="2046"/>
      <c r="D41" s="2059"/>
      <c r="E41" s="2046"/>
      <c r="F41" s="2047"/>
      <c r="G41" s="2047"/>
      <c r="H41" s="2064"/>
      <c r="I41" s="2061">
        <f>+I42+I43+I44</f>
        <v>0</v>
      </c>
      <c r="J41" s="2039"/>
    </row>
    <row r="42" spans="1:10" s="2013" customFormat="1" ht="12">
      <c r="A42" s="2026" t="s">
        <v>718</v>
      </c>
      <c r="B42" s="2065" t="s">
        <v>2986</v>
      </c>
      <c r="C42" s="2046"/>
      <c r="D42" s="2059"/>
      <c r="E42" s="2046"/>
      <c r="F42" s="2047"/>
      <c r="G42" s="2047"/>
      <c r="H42" s="2064">
        <v>0.25</v>
      </c>
      <c r="I42" s="2061">
        <f>+G42*0.0025</f>
        <v>0</v>
      </c>
      <c r="J42" s="2039"/>
    </row>
    <row r="43" spans="1:10" s="2013" customFormat="1" ht="12">
      <c r="A43" s="2026" t="s">
        <v>724</v>
      </c>
      <c r="B43" s="2065" t="s">
        <v>2987</v>
      </c>
      <c r="C43" s="2046"/>
      <c r="D43" s="2059"/>
      <c r="E43" s="2046"/>
      <c r="F43" s="2047"/>
      <c r="G43" s="2047"/>
      <c r="H43" s="2064">
        <v>1</v>
      </c>
      <c r="I43" s="2061">
        <f>+G43*0.01</f>
        <v>0</v>
      </c>
      <c r="J43" s="2039"/>
    </row>
    <row r="44" spans="1:10" s="2013" customFormat="1" ht="12">
      <c r="A44" s="2026" t="s">
        <v>727</v>
      </c>
      <c r="B44" s="2065" t="s">
        <v>2988</v>
      </c>
      <c r="C44" s="2046"/>
      <c r="D44" s="2059"/>
      <c r="E44" s="2046"/>
      <c r="F44" s="2047"/>
      <c r="G44" s="2047"/>
      <c r="H44" s="2064">
        <v>1.6</v>
      </c>
      <c r="I44" s="2061">
        <f>+G44*0.016</f>
        <v>0</v>
      </c>
      <c r="J44" s="2039"/>
    </row>
    <row r="45" spans="1:10" s="2013" customFormat="1" ht="24">
      <c r="A45" s="2026" t="s">
        <v>730</v>
      </c>
      <c r="B45" s="2063" t="s">
        <v>2989</v>
      </c>
      <c r="C45" s="2046"/>
      <c r="D45" s="2059"/>
      <c r="E45" s="2046"/>
      <c r="F45" s="2047"/>
      <c r="G45" s="2047"/>
      <c r="H45" s="2064">
        <v>8</v>
      </c>
      <c r="I45" s="2061">
        <f>+G45*0.08</f>
        <v>0</v>
      </c>
      <c r="J45" s="2039"/>
    </row>
    <row r="46" spans="1:10" s="2013" customFormat="1" ht="24">
      <c r="A46" s="2026" t="s">
        <v>733</v>
      </c>
      <c r="B46" s="2063" t="s">
        <v>2990</v>
      </c>
      <c r="C46" s="2046"/>
      <c r="D46" s="2059"/>
      <c r="E46" s="2046"/>
      <c r="F46" s="2047"/>
      <c r="G46" s="2047"/>
      <c r="H46" s="2064">
        <v>12</v>
      </c>
      <c r="I46" s="2061">
        <f>+G46*0.12</f>
        <v>0</v>
      </c>
      <c r="J46" s="2039"/>
    </row>
    <row r="47" spans="1:10" s="2013" customFormat="1" ht="12">
      <c r="A47" s="2026" t="s">
        <v>2991</v>
      </c>
      <c r="B47" s="2066" t="s">
        <v>2992</v>
      </c>
      <c r="C47" s="2046"/>
      <c r="D47" s="2059"/>
      <c r="E47" s="2046"/>
      <c r="F47" s="2047"/>
      <c r="G47" s="2047"/>
      <c r="H47" s="2064"/>
      <c r="I47" s="2051"/>
      <c r="J47" s="2067"/>
    </row>
    <row r="48" spans="1:10" s="2013" customFormat="1" ht="12">
      <c r="A48" s="2026">
        <v>325</v>
      </c>
      <c r="B48" s="2062" t="s">
        <v>2993</v>
      </c>
      <c r="C48" s="2046"/>
      <c r="D48" s="2047"/>
      <c r="E48" s="2046"/>
      <c r="F48" s="2047"/>
      <c r="G48" s="2049"/>
      <c r="H48" s="2064"/>
      <c r="I48" s="2051"/>
      <c r="J48" s="2067"/>
    </row>
    <row r="49" spans="1:10" s="2013" customFormat="1" ht="12">
      <c r="A49" s="2026">
        <v>326</v>
      </c>
      <c r="B49" s="2062" t="s">
        <v>2994</v>
      </c>
      <c r="C49" s="2046"/>
      <c r="D49" s="2047"/>
      <c r="E49" s="2046"/>
      <c r="F49" s="2047"/>
      <c r="G49" s="2049"/>
      <c r="H49" s="2064"/>
      <c r="I49" s="2051"/>
      <c r="J49" s="2067"/>
    </row>
    <row r="50" spans="1:10" s="2013" customFormat="1" ht="12">
      <c r="A50" s="2026">
        <v>330</v>
      </c>
      <c r="B50" s="2068"/>
      <c r="C50" s="2056"/>
      <c r="D50" s="2029"/>
      <c r="E50" s="2056"/>
      <c r="F50" s="2029"/>
      <c r="G50" s="2053"/>
      <c r="H50" s="2064"/>
      <c r="I50" s="2054"/>
      <c r="J50" s="2067"/>
    </row>
    <row r="51" spans="1:10" s="2013" customFormat="1" ht="12">
      <c r="A51" s="2026">
        <v>340</v>
      </c>
      <c r="B51" s="2055" t="s">
        <v>2995</v>
      </c>
      <c r="C51" s="2069"/>
      <c r="D51" s="2070"/>
      <c r="E51" s="2069"/>
      <c r="F51" s="2070"/>
      <c r="G51" s="2071"/>
      <c r="H51" s="2064"/>
      <c r="I51" s="2072"/>
      <c r="J51" s="2067"/>
    </row>
    <row r="52" spans="1:10" s="2013" customFormat="1" ht="12">
      <c r="A52" s="2026" t="s">
        <v>742</v>
      </c>
      <c r="B52" s="2055" t="s">
        <v>2996</v>
      </c>
      <c r="C52" s="2069"/>
      <c r="D52" s="2070"/>
      <c r="E52" s="2069"/>
      <c r="F52" s="2070"/>
      <c r="G52" s="2071"/>
      <c r="H52" s="2064"/>
      <c r="I52" s="2061">
        <f>I53+I54+I55</f>
        <v>0</v>
      </c>
      <c r="J52" s="2067"/>
    </row>
    <row r="53" spans="1:10" s="2013" customFormat="1" ht="12">
      <c r="A53" s="2026">
        <v>360</v>
      </c>
      <c r="B53" s="2073" t="s">
        <v>2997</v>
      </c>
      <c r="C53" s="2069"/>
      <c r="D53" s="2070"/>
      <c r="E53" s="2069"/>
      <c r="F53" s="2070"/>
      <c r="G53" s="2071"/>
      <c r="H53" s="2064"/>
      <c r="I53" s="2072"/>
      <c r="J53" s="2067"/>
    </row>
    <row r="54" spans="1:10" s="2013" customFormat="1" ht="12">
      <c r="A54" s="2026">
        <v>370</v>
      </c>
      <c r="B54" s="2073" t="s">
        <v>2998</v>
      </c>
      <c r="C54" s="2069"/>
      <c r="D54" s="2070"/>
      <c r="E54" s="2069"/>
      <c r="F54" s="2070"/>
      <c r="G54" s="2071"/>
      <c r="H54" s="2064"/>
      <c r="I54" s="2072"/>
      <c r="J54" s="2067"/>
    </row>
    <row r="55" spans="1:10" s="2013" customFormat="1" ht="12">
      <c r="A55" s="2026">
        <v>380</v>
      </c>
      <c r="B55" s="2073" t="s">
        <v>2999</v>
      </c>
      <c r="C55" s="2069"/>
      <c r="D55" s="2070"/>
      <c r="E55" s="2069"/>
      <c r="F55" s="2070"/>
      <c r="G55" s="2071"/>
      <c r="H55" s="2064"/>
      <c r="I55" s="2072"/>
      <c r="J55" s="2067"/>
    </row>
    <row r="56" spans="1:10" s="2013" customFormat="1" thickBot="1">
      <c r="A56" s="2074">
        <v>390</v>
      </c>
      <c r="B56" s="2075"/>
      <c r="C56" s="2076"/>
      <c r="D56" s="2077"/>
      <c r="E56" s="2076"/>
      <c r="F56" s="2077"/>
      <c r="G56" s="2078"/>
      <c r="H56" s="2079"/>
      <c r="I56" s="2080"/>
      <c r="J56" s="2081"/>
    </row>
    <row r="57" spans="1:10" s="2085" customFormat="1" ht="15">
      <c r="A57" s="2082"/>
      <c r="B57" s="2083"/>
      <c r="C57" s="2084"/>
      <c r="D57" s="2084"/>
      <c r="E57" s="2084"/>
      <c r="F57" s="2084"/>
      <c r="G57" s="2084"/>
      <c r="H57" s="2083"/>
      <c r="I57" s="2083"/>
      <c r="J57" s="2083"/>
    </row>
    <row r="58" spans="1:10" s="2085" customFormat="1" ht="15">
      <c r="A58" s="1997"/>
      <c r="B58" s="3" t="s">
        <v>1312</v>
      </c>
      <c r="C58" s="2086"/>
      <c r="D58" s="2086"/>
      <c r="E58" s="2086"/>
      <c r="F58" s="2086"/>
      <c r="G58" s="2086"/>
    </row>
    <row r="59" spans="1:10" ht="15">
      <c r="B59" s="2088"/>
    </row>
  </sheetData>
  <mergeCells count="7">
    <mergeCell ref="C7:G7"/>
    <mergeCell ref="H7:H9"/>
    <mergeCell ref="I7:I9"/>
    <mergeCell ref="J7:J9"/>
    <mergeCell ref="C8:D8"/>
    <mergeCell ref="E8:F8"/>
    <mergeCell ref="G8:G9"/>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topLeftCell="A4" workbookViewId="0">
      <selection activeCell="L19" sqref="L19"/>
    </sheetView>
  </sheetViews>
  <sheetFormatPr defaultColWidth="13.28515625" defaultRowHeight="12.75"/>
  <cols>
    <col min="1" max="1" width="5.5703125" style="2087" customWidth="1"/>
    <col min="2" max="2" width="48.140625" style="2007" customWidth="1"/>
    <col min="3" max="3" width="17.140625" style="2089" customWidth="1"/>
    <col min="4" max="4" width="16.7109375" style="2089" customWidth="1"/>
    <col min="5" max="5" width="14.140625" style="2089" customWidth="1"/>
    <col min="6" max="6" width="14.5703125" style="2089" customWidth="1"/>
    <col min="7" max="7" width="15.140625" style="2089" customWidth="1"/>
    <col min="8" max="8" width="14.7109375" style="2007" customWidth="1"/>
    <col min="9" max="9" width="16.5703125" style="2007" customWidth="1"/>
    <col min="10" max="10" width="18" style="2007" customWidth="1"/>
    <col min="11" max="251" width="11.42578125" style="2007" customWidth="1"/>
    <col min="252" max="253" width="13.28515625" style="2007"/>
    <col min="254" max="254" width="8.7109375" style="2007" customWidth="1"/>
    <col min="255" max="255" width="13.28515625" style="2007" customWidth="1"/>
    <col min="256" max="256" width="35" style="2007" customWidth="1"/>
    <col min="257" max="257" width="14.85546875" style="2007" customWidth="1"/>
    <col min="258" max="258" width="67.85546875" style="2007" customWidth="1"/>
    <col min="259" max="259" width="24.42578125" style="2007" customWidth="1"/>
    <col min="260" max="260" width="25.85546875" style="2007" customWidth="1"/>
    <col min="261" max="261" width="22.7109375" style="2007" customWidth="1"/>
    <col min="262" max="262" width="25.28515625" style="2007" customWidth="1"/>
    <col min="263" max="265" width="22.7109375" style="2007" customWidth="1"/>
    <col min="266" max="266" width="24.7109375" style="2007" customWidth="1"/>
    <col min="267" max="507" width="11.42578125" style="2007" customWidth="1"/>
    <col min="508" max="509" width="13.28515625" style="2007"/>
    <col min="510" max="510" width="8.7109375" style="2007" customWidth="1"/>
    <col min="511" max="511" width="13.28515625" style="2007" customWidth="1"/>
    <col min="512" max="512" width="35" style="2007" customWidth="1"/>
    <col min="513" max="513" width="14.85546875" style="2007" customWidth="1"/>
    <col min="514" max="514" width="67.85546875" style="2007" customWidth="1"/>
    <col min="515" max="515" width="24.42578125" style="2007" customWidth="1"/>
    <col min="516" max="516" width="25.85546875" style="2007" customWidth="1"/>
    <col min="517" max="517" width="22.7109375" style="2007" customWidth="1"/>
    <col min="518" max="518" width="25.28515625" style="2007" customWidth="1"/>
    <col min="519" max="521" width="22.7109375" style="2007" customWidth="1"/>
    <col min="522" max="522" width="24.7109375" style="2007" customWidth="1"/>
    <col min="523" max="763" width="11.42578125" style="2007" customWidth="1"/>
    <col min="764" max="765" width="13.28515625" style="2007"/>
    <col min="766" max="766" width="8.7109375" style="2007" customWidth="1"/>
    <col min="767" max="767" width="13.28515625" style="2007" customWidth="1"/>
    <col min="768" max="768" width="35" style="2007" customWidth="1"/>
    <col min="769" max="769" width="14.85546875" style="2007" customWidth="1"/>
    <col min="770" max="770" width="67.85546875" style="2007" customWidth="1"/>
    <col min="771" max="771" width="24.42578125" style="2007" customWidth="1"/>
    <col min="772" max="772" width="25.85546875" style="2007" customWidth="1"/>
    <col min="773" max="773" width="22.7109375" style="2007" customWidth="1"/>
    <col min="774" max="774" width="25.28515625" style="2007" customWidth="1"/>
    <col min="775" max="777" width="22.7109375" style="2007" customWidth="1"/>
    <col min="778" max="778" width="24.7109375" style="2007" customWidth="1"/>
    <col min="779" max="1019" width="11.42578125" style="2007" customWidth="1"/>
    <col min="1020" max="1021" width="13.28515625" style="2007"/>
    <col min="1022" max="1022" width="8.7109375" style="2007" customWidth="1"/>
    <col min="1023" max="1023" width="13.28515625" style="2007" customWidth="1"/>
    <col min="1024" max="1024" width="35" style="2007" customWidth="1"/>
    <col min="1025" max="1025" width="14.85546875" style="2007" customWidth="1"/>
    <col min="1026" max="1026" width="67.85546875" style="2007" customWidth="1"/>
    <col min="1027" max="1027" width="24.42578125" style="2007" customWidth="1"/>
    <col min="1028" max="1028" width="25.85546875" style="2007" customWidth="1"/>
    <col min="1029" max="1029" width="22.7109375" style="2007" customWidth="1"/>
    <col min="1030" max="1030" width="25.28515625" style="2007" customWidth="1"/>
    <col min="1031" max="1033" width="22.7109375" style="2007" customWidth="1"/>
    <col min="1034" max="1034" width="24.7109375" style="2007" customWidth="1"/>
    <col min="1035" max="1275" width="11.42578125" style="2007" customWidth="1"/>
    <col min="1276" max="1277" width="13.28515625" style="2007"/>
    <col min="1278" max="1278" width="8.7109375" style="2007" customWidth="1"/>
    <col min="1279" max="1279" width="13.28515625" style="2007" customWidth="1"/>
    <col min="1280" max="1280" width="35" style="2007" customWidth="1"/>
    <col min="1281" max="1281" width="14.85546875" style="2007" customWidth="1"/>
    <col min="1282" max="1282" width="67.85546875" style="2007" customWidth="1"/>
    <col min="1283" max="1283" width="24.42578125" style="2007" customWidth="1"/>
    <col min="1284" max="1284" width="25.85546875" style="2007" customWidth="1"/>
    <col min="1285" max="1285" width="22.7109375" style="2007" customWidth="1"/>
    <col min="1286" max="1286" width="25.28515625" style="2007" customWidth="1"/>
    <col min="1287" max="1289" width="22.7109375" style="2007" customWidth="1"/>
    <col min="1290" max="1290" width="24.7109375" style="2007" customWidth="1"/>
    <col min="1291" max="1531" width="11.42578125" style="2007" customWidth="1"/>
    <col min="1532" max="1533" width="13.28515625" style="2007"/>
    <col min="1534" max="1534" width="8.7109375" style="2007" customWidth="1"/>
    <col min="1535" max="1535" width="13.28515625" style="2007" customWidth="1"/>
    <col min="1536" max="1536" width="35" style="2007" customWidth="1"/>
    <col min="1537" max="1537" width="14.85546875" style="2007" customWidth="1"/>
    <col min="1538" max="1538" width="67.85546875" style="2007" customWidth="1"/>
    <col min="1539" max="1539" width="24.42578125" style="2007" customWidth="1"/>
    <col min="1540" max="1540" width="25.85546875" style="2007" customWidth="1"/>
    <col min="1541" max="1541" width="22.7109375" style="2007" customWidth="1"/>
    <col min="1542" max="1542" width="25.28515625" style="2007" customWidth="1"/>
    <col min="1543" max="1545" width="22.7109375" style="2007" customWidth="1"/>
    <col min="1546" max="1546" width="24.7109375" style="2007" customWidth="1"/>
    <col min="1547" max="1787" width="11.42578125" style="2007" customWidth="1"/>
    <col min="1788" max="1789" width="13.28515625" style="2007"/>
    <col min="1790" max="1790" width="8.7109375" style="2007" customWidth="1"/>
    <col min="1791" max="1791" width="13.28515625" style="2007" customWidth="1"/>
    <col min="1792" max="1792" width="35" style="2007" customWidth="1"/>
    <col min="1793" max="1793" width="14.85546875" style="2007" customWidth="1"/>
    <col min="1794" max="1794" width="67.85546875" style="2007" customWidth="1"/>
    <col min="1795" max="1795" width="24.42578125" style="2007" customWidth="1"/>
    <col min="1796" max="1796" width="25.85546875" style="2007" customWidth="1"/>
    <col min="1797" max="1797" width="22.7109375" style="2007" customWidth="1"/>
    <col min="1798" max="1798" width="25.28515625" style="2007" customWidth="1"/>
    <col min="1799" max="1801" width="22.7109375" style="2007" customWidth="1"/>
    <col min="1802" max="1802" width="24.7109375" style="2007" customWidth="1"/>
    <col min="1803" max="2043" width="11.42578125" style="2007" customWidth="1"/>
    <col min="2044" max="2045" width="13.28515625" style="2007"/>
    <col min="2046" max="2046" width="8.7109375" style="2007" customWidth="1"/>
    <col min="2047" max="2047" width="13.28515625" style="2007" customWidth="1"/>
    <col min="2048" max="2048" width="35" style="2007" customWidth="1"/>
    <col min="2049" max="2049" width="14.85546875" style="2007" customWidth="1"/>
    <col min="2050" max="2050" width="67.85546875" style="2007" customWidth="1"/>
    <col min="2051" max="2051" width="24.42578125" style="2007" customWidth="1"/>
    <col min="2052" max="2052" width="25.85546875" style="2007" customWidth="1"/>
    <col min="2053" max="2053" width="22.7109375" style="2007" customWidth="1"/>
    <col min="2054" max="2054" width="25.28515625" style="2007" customWidth="1"/>
    <col min="2055" max="2057" width="22.7109375" style="2007" customWidth="1"/>
    <col min="2058" max="2058" width="24.7109375" style="2007" customWidth="1"/>
    <col min="2059" max="2299" width="11.42578125" style="2007" customWidth="1"/>
    <col min="2300" max="2301" width="13.28515625" style="2007"/>
    <col min="2302" max="2302" width="8.7109375" style="2007" customWidth="1"/>
    <col min="2303" max="2303" width="13.28515625" style="2007" customWidth="1"/>
    <col min="2304" max="2304" width="35" style="2007" customWidth="1"/>
    <col min="2305" max="2305" width="14.85546875" style="2007" customWidth="1"/>
    <col min="2306" max="2306" width="67.85546875" style="2007" customWidth="1"/>
    <col min="2307" max="2307" width="24.42578125" style="2007" customWidth="1"/>
    <col min="2308" max="2308" width="25.85546875" style="2007" customWidth="1"/>
    <col min="2309" max="2309" width="22.7109375" style="2007" customWidth="1"/>
    <col min="2310" max="2310" width="25.28515625" style="2007" customWidth="1"/>
    <col min="2311" max="2313" width="22.7109375" style="2007" customWidth="1"/>
    <col min="2314" max="2314" width="24.7109375" style="2007" customWidth="1"/>
    <col min="2315" max="2555" width="11.42578125" style="2007" customWidth="1"/>
    <col min="2556" max="2557" width="13.28515625" style="2007"/>
    <col min="2558" max="2558" width="8.7109375" style="2007" customWidth="1"/>
    <col min="2559" max="2559" width="13.28515625" style="2007" customWidth="1"/>
    <col min="2560" max="2560" width="35" style="2007" customWidth="1"/>
    <col min="2561" max="2561" width="14.85546875" style="2007" customWidth="1"/>
    <col min="2562" max="2562" width="67.85546875" style="2007" customWidth="1"/>
    <col min="2563" max="2563" width="24.42578125" style="2007" customWidth="1"/>
    <col min="2564" max="2564" width="25.85546875" style="2007" customWidth="1"/>
    <col min="2565" max="2565" width="22.7109375" style="2007" customWidth="1"/>
    <col min="2566" max="2566" width="25.28515625" style="2007" customWidth="1"/>
    <col min="2567" max="2569" width="22.7109375" style="2007" customWidth="1"/>
    <col min="2570" max="2570" width="24.7109375" style="2007" customWidth="1"/>
    <col min="2571" max="2811" width="11.42578125" style="2007" customWidth="1"/>
    <col min="2812" max="2813" width="13.28515625" style="2007"/>
    <col min="2814" max="2814" width="8.7109375" style="2007" customWidth="1"/>
    <col min="2815" max="2815" width="13.28515625" style="2007" customWidth="1"/>
    <col min="2816" max="2816" width="35" style="2007" customWidth="1"/>
    <col min="2817" max="2817" width="14.85546875" style="2007" customWidth="1"/>
    <col min="2818" max="2818" width="67.85546875" style="2007" customWidth="1"/>
    <col min="2819" max="2819" width="24.42578125" style="2007" customWidth="1"/>
    <col min="2820" max="2820" width="25.85546875" style="2007" customWidth="1"/>
    <col min="2821" max="2821" width="22.7109375" style="2007" customWidth="1"/>
    <col min="2822" max="2822" width="25.28515625" style="2007" customWidth="1"/>
    <col min="2823" max="2825" width="22.7109375" style="2007" customWidth="1"/>
    <col min="2826" max="2826" width="24.7109375" style="2007" customWidth="1"/>
    <col min="2827" max="3067" width="11.42578125" style="2007" customWidth="1"/>
    <col min="3068" max="3069" width="13.28515625" style="2007"/>
    <col min="3070" max="3070" width="8.7109375" style="2007" customWidth="1"/>
    <col min="3071" max="3071" width="13.28515625" style="2007" customWidth="1"/>
    <col min="3072" max="3072" width="35" style="2007" customWidth="1"/>
    <col min="3073" max="3073" width="14.85546875" style="2007" customWidth="1"/>
    <col min="3074" max="3074" width="67.85546875" style="2007" customWidth="1"/>
    <col min="3075" max="3075" width="24.42578125" style="2007" customWidth="1"/>
    <col min="3076" max="3076" width="25.85546875" style="2007" customWidth="1"/>
    <col min="3077" max="3077" width="22.7109375" style="2007" customWidth="1"/>
    <col min="3078" max="3078" width="25.28515625" style="2007" customWidth="1"/>
    <col min="3079" max="3081" width="22.7109375" style="2007" customWidth="1"/>
    <col min="3082" max="3082" width="24.7109375" style="2007" customWidth="1"/>
    <col min="3083" max="3323" width="11.42578125" style="2007" customWidth="1"/>
    <col min="3324" max="3325" width="13.28515625" style="2007"/>
    <col min="3326" max="3326" width="8.7109375" style="2007" customWidth="1"/>
    <col min="3327" max="3327" width="13.28515625" style="2007" customWidth="1"/>
    <col min="3328" max="3328" width="35" style="2007" customWidth="1"/>
    <col min="3329" max="3329" width="14.85546875" style="2007" customWidth="1"/>
    <col min="3330" max="3330" width="67.85546875" style="2007" customWidth="1"/>
    <col min="3331" max="3331" width="24.42578125" style="2007" customWidth="1"/>
    <col min="3332" max="3332" width="25.85546875" style="2007" customWidth="1"/>
    <col min="3333" max="3333" width="22.7109375" style="2007" customWidth="1"/>
    <col min="3334" max="3334" width="25.28515625" style="2007" customWidth="1"/>
    <col min="3335" max="3337" width="22.7109375" style="2007" customWidth="1"/>
    <col min="3338" max="3338" width="24.7109375" style="2007" customWidth="1"/>
    <col min="3339" max="3579" width="11.42578125" style="2007" customWidth="1"/>
    <col min="3580" max="3581" width="13.28515625" style="2007"/>
    <col min="3582" max="3582" width="8.7109375" style="2007" customWidth="1"/>
    <col min="3583" max="3583" width="13.28515625" style="2007" customWidth="1"/>
    <col min="3584" max="3584" width="35" style="2007" customWidth="1"/>
    <col min="3585" max="3585" width="14.85546875" style="2007" customWidth="1"/>
    <col min="3586" max="3586" width="67.85546875" style="2007" customWidth="1"/>
    <col min="3587" max="3587" width="24.42578125" style="2007" customWidth="1"/>
    <col min="3588" max="3588" width="25.85546875" style="2007" customWidth="1"/>
    <col min="3589" max="3589" width="22.7109375" style="2007" customWidth="1"/>
    <col min="3590" max="3590" width="25.28515625" style="2007" customWidth="1"/>
    <col min="3591" max="3593" width="22.7109375" style="2007" customWidth="1"/>
    <col min="3594" max="3594" width="24.7109375" style="2007" customWidth="1"/>
    <col min="3595" max="3835" width="11.42578125" style="2007" customWidth="1"/>
    <col min="3836" max="3837" width="13.28515625" style="2007"/>
    <col min="3838" max="3838" width="8.7109375" style="2007" customWidth="1"/>
    <col min="3839" max="3839" width="13.28515625" style="2007" customWidth="1"/>
    <col min="3840" max="3840" width="35" style="2007" customWidth="1"/>
    <col min="3841" max="3841" width="14.85546875" style="2007" customWidth="1"/>
    <col min="3842" max="3842" width="67.85546875" style="2007" customWidth="1"/>
    <col min="3843" max="3843" width="24.42578125" style="2007" customWidth="1"/>
    <col min="3844" max="3844" width="25.85546875" style="2007" customWidth="1"/>
    <col min="3845" max="3845" width="22.7109375" style="2007" customWidth="1"/>
    <col min="3846" max="3846" width="25.28515625" style="2007" customWidth="1"/>
    <col min="3847" max="3849" width="22.7109375" style="2007" customWidth="1"/>
    <col min="3850" max="3850" width="24.7109375" style="2007" customWidth="1"/>
    <col min="3851" max="4091" width="11.42578125" style="2007" customWidth="1"/>
    <col min="4092" max="4093" width="13.28515625" style="2007"/>
    <col min="4094" max="4094" width="8.7109375" style="2007" customWidth="1"/>
    <col min="4095" max="4095" width="13.28515625" style="2007" customWidth="1"/>
    <col min="4096" max="4096" width="35" style="2007" customWidth="1"/>
    <col min="4097" max="4097" width="14.85546875" style="2007" customWidth="1"/>
    <col min="4098" max="4098" width="67.85546875" style="2007" customWidth="1"/>
    <col min="4099" max="4099" width="24.42578125" style="2007" customWidth="1"/>
    <col min="4100" max="4100" width="25.85546875" style="2007" customWidth="1"/>
    <col min="4101" max="4101" width="22.7109375" style="2007" customWidth="1"/>
    <col min="4102" max="4102" width="25.28515625" style="2007" customWidth="1"/>
    <col min="4103" max="4105" width="22.7109375" style="2007" customWidth="1"/>
    <col min="4106" max="4106" width="24.7109375" style="2007" customWidth="1"/>
    <col min="4107" max="4347" width="11.42578125" style="2007" customWidth="1"/>
    <col min="4348" max="4349" width="13.28515625" style="2007"/>
    <col min="4350" max="4350" width="8.7109375" style="2007" customWidth="1"/>
    <col min="4351" max="4351" width="13.28515625" style="2007" customWidth="1"/>
    <col min="4352" max="4352" width="35" style="2007" customWidth="1"/>
    <col min="4353" max="4353" width="14.85546875" style="2007" customWidth="1"/>
    <col min="4354" max="4354" width="67.85546875" style="2007" customWidth="1"/>
    <col min="4355" max="4355" width="24.42578125" style="2007" customWidth="1"/>
    <col min="4356" max="4356" width="25.85546875" style="2007" customWidth="1"/>
    <col min="4357" max="4357" width="22.7109375" style="2007" customWidth="1"/>
    <col min="4358" max="4358" width="25.28515625" style="2007" customWidth="1"/>
    <col min="4359" max="4361" width="22.7109375" style="2007" customWidth="1"/>
    <col min="4362" max="4362" width="24.7109375" style="2007" customWidth="1"/>
    <col min="4363" max="4603" width="11.42578125" style="2007" customWidth="1"/>
    <col min="4604" max="4605" width="13.28515625" style="2007"/>
    <col min="4606" max="4606" width="8.7109375" style="2007" customWidth="1"/>
    <col min="4607" max="4607" width="13.28515625" style="2007" customWidth="1"/>
    <col min="4608" max="4608" width="35" style="2007" customWidth="1"/>
    <col min="4609" max="4609" width="14.85546875" style="2007" customWidth="1"/>
    <col min="4610" max="4610" width="67.85546875" style="2007" customWidth="1"/>
    <col min="4611" max="4611" width="24.42578125" style="2007" customWidth="1"/>
    <col min="4612" max="4612" width="25.85546875" style="2007" customWidth="1"/>
    <col min="4613" max="4613" width="22.7109375" style="2007" customWidth="1"/>
    <col min="4614" max="4614" width="25.28515625" style="2007" customWidth="1"/>
    <col min="4615" max="4617" width="22.7109375" style="2007" customWidth="1"/>
    <col min="4618" max="4618" width="24.7109375" style="2007" customWidth="1"/>
    <col min="4619" max="4859" width="11.42578125" style="2007" customWidth="1"/>
    <col min="4860" max="4861" width="13.28515625" style="2007"/>
    <col min="4862" max="4862" width="8.7109375" style="2007" customWidth="1"/>
    <col min="4863" max="4863" width="13.28515625" style="2007" customWidth="1"/>
    <col min="4864" max="4864" width="35" style="2007" customWidth="1"/>
    <col min="4865" max="4865" width="14.85546875" style="2007" customWidth="1"/>
    <col min="4866" max="4866" width="67.85546875" style="2007" customWidth="1"/>
    <col min="4867" max="4867" width="24.42578125" style="2007" customWidth="1"/>
    <col min="4868" max="4868" width="25.85546875" style="2007" customWidth="1"/>
    <col min="4869" max="4869" width="22.7109375" style="2007" customWidth="1"/>
    <col min="4870" max="4870" width="25.28515625" style="2007" customWidth="1"/>
    <col min="4871" max="4873" width="22.7109375" style="2007" customWidth="1"/>
    <col min="4874" max="4874" width="24.7109375" style="2007" customWidth="1"/>
    <col min="4875" max="5115" width="11.42578125" style="2007" customWidth="1"/>
    <col min="5116" max="5117" width="13.28515625" style="2007"/>
    <col min="5118" max="5118" width="8.7109375" style="2007" customWidth="1"/>
    <col min="5119" max="5119" width="13.28515625" style="2007" customWidth="1"/>
    <col min="5120" max="5120" width="35" style="2007" customWidth="1"/>
    <col min="5121" max="5121" width="14.85546875" style="2007" customWidth="1"/>
    <col min="5122" max="5122" width="67.85546875" style="2007" customWidth="1"/>
    <col min="5123" max="5123" width="24.42578125" style="2007" customWidth="1"/>
    <col min="5124" max="5124" width="25.85546875" style="2007" customWidth="1"/>
    <col min="5125" max="5125" width="22.7109375" style="2007" customWidth="1"/>
    <col min="5126" max="5126" width="25.28515625" style="2007" customWidth="1"/>
    <col min="5127" max="5129" width="22.7109375" style="2007" customWidth="1"/>
    <col min="5130" max="5130" width="24.7109375" style="2007" customWidth="1"/>
    <col min="5131" max="5371" width="11.42578125" style="2007" customWidth="1"/>
    <col min="5372" max="5373" width="13.28515625" style="2007"/>
    <col min="5374" max="5374" width="8.7109375" style="2007" customWidth="1"/>
    <col min="5375" max="5375" width="13.28515625" style="2007" customWidth="1"/>
    <col min="5376" max="5376" width="35" style="2007" customWidth="1"/>
    <col min="5377" max="5377" width="14.85546875" style="2007" customWidth="1"/>
    <col min="5378" max="5378" width="67.85546875" style="2007" customWidth="1"/>
    <col min="5379" max="5379" width="24.42578125" style="2007" customWidth="1"/>
    <col min="5380" max="5380" width="25.85546875" style="2007" customWidth="1"/>
    <col min="5381" max="5381" width="22.7109375" style="2007" customWidth="1"/>
    <col min="5382" max="5382" width="25.28515625" style="2007" customWidth="1"/>
    <col min="5383" max="5385" width="22.7109375" style="2007" customWidth="1"/>
    <col min="5386" max="5386" width="24.7109375" style="2007" customWidth="1"/>
    <col min="5387" max="5627" width="11.42578125" style="2007" customWidth="1"/>
    <col min="5628" max="5629" width="13.28515625" style="2007"/>
    <col min="5630" max="5630" width="8.7109375" style="2007" customWidth="1"/>
    <col min="5631" max="5631" width="13.28515625" style="2007" customWidth="1"/>
    <col min="5632" max="5632" width="35" style="2007" customWidth="1"/>
    <col min="5633" max="5633" width="14.85546875" style="2007" customWidth="1"/>
    <col min="5634" max="5634" width="67.85546875" style="2007" customWidth="1"/>
    <col min="5635" max="5635" width="24.42578125" style="2007" customWidth="1"/>
    <col min="5636" max="5636" width="25.85546875" style="2007" customWidth="1"/>
    <col min="5637" max="5637" width="22.7109375" style="2007" customWidth="1"/>
    <col min="5638" max="5638" width="25.28515625" style="2007" customWidth="1"/>
    <col min="5639" max="5641" width="22.7109375" style="2007" customWidth="1"/>
    <col min="5642" max="5642" width="24.7109375" style="2007" customWidth="1"/>
    <col min="5643" max="5883" width="11.42578125" style="2007" customWidth="1"/>
    <col min="5884" max="5885" width="13.28515625" style="2007"/>
    <col min="5886" max="5886" width="8.7109375" style="2007" customWidth="1"/>
    <col min="5887" max="5887" width="13.28515625" style="2007" customWidth="1"/>
    <col min="5888" max="5888" width="35" style="2007" customWidth="1"/>
    <col min="5889" max="5889" width="14.85546875" style="2007" customWidth="1"/>
    <col min="5890" max="5890" width="67.85546875" style="2007" customWidth="1"/>
    <col min="5891" max="5891" width="24.42578125" style="2007" customWidth="1"/>
    <col min="5892" max="5892" width="25.85546875" style="2007" customWidth="1"/>
    <col min="5893" max="5893" width="22.7109375" style="2007" customWidth="1"/>
    <col min="5894" max="5894" width="25.28515625" style="2007" customWidth="1"/>
    <col min="5895" max="5897" width="22.7109375" style="2007" customWidth="1"/>
    <col min="5898" max="5898" width="24.7109375" style="2007" customWidth="1"/>
    <col min="5899" max="6139" width="11.42578125" style="2007" customWidth="1"/>
    <col min="6140" max="6141" width="13.28515625" style="2007"/>
    <col min="6142" max="6142" width="8.7109375" style="2007" customWidth="1"/>
    <col min="6143" max="6143" width="13.28515625" style="2007" customWidth="1"/>
    <col min="6144" max="6144" width="35" style="2007" customWidth="1"/>
    <col min="6145" max="6145" width="14.85546875" style="2007" customWidth="1"/>
    <col min="6146" max="6146" width="67.85546875" style="2007" customWidth="1"/>
    <col min="6147" max="6147" width="24.42578125" style="2007" customWidth="1"/>
    <col min="6148" max="6148" width="25.85546875" style="2007" customWidth="1"/>
    <col min="6149" max="6149" width="22.7109375" style="2007" customWidth="1"/>
    <col min="6150" max="6150" width="25.28515625" style="2007" customWidth="1"/>
    <col min="6151" max="6153" width="22.7109375" style="2007" customWidth="1"/>
    <col min="6154" max="6154" width="24.7109375" style="2007" customWidth="1"/>
    <col min="6155" max="6395" width="11.42578125" style="2007" customWidth="1"/>
    <col min="6396" max="6397" width="13.28515625" style="2007"/>
    <col min="6398" max="6398" width="8.7109375" style="2007" customWidth="1"/>
    <col min="6399" max="6399" width="13.28515625" style="2007" customWidth="1"/>
    <col min="6400" max="6400" width="35" style="2007" customWidth="1"/>
    <col min="6401" max="6401" width="14.85546875" style="2007" customWidth="1"/>
    <col min="6402" max="6402" width="67.85546875" style="2007" customWidth="1"/>
    <col min="6403" max="6403" width="24.42578125" style="2007" customWidth="1"/>
    <col min="6404" max="6404" width="25.85546875" style="2007" customWidth="1"/>
    <col min="6405" max="6405" width="22.7109375" style="2007" customWidth="1"/>
    <col min="6406" max="6406" width="25.28515625" style="2007" customWidth="1"/>
    <col min="6407" max="6409" width="22.7109375" style="2007" customWidth="1"/>
    <col min="6410" max="6410" width="24.7109375" style="2007" customWidth="1"/>
    <col min="6411" max="6651" width="11.42578125" style="2007" customWidth="1"/>
    <col min="6652" max="6653" width="13.28515625" style="2007"/>
    <col min="6654" max="6654" width="8.7109375" style="2007" customWidth="1"/>
    <col min="6655" max="6655" width="13.28515625" style="2007" customWidth="1"/>
    <col min="6656" max="6656" width="35" style="2007" customWidth="1"/>
    <col min="6657" max="6657" width="14.85546875" style="2007" customWidth="1"/>
    <col min="6658" max="6658" width="67.85546875" style="2007" customWidth="1"/>
    <col min="6659" max="6659" width="24.42578125" style="2007" customWidth="1"/>
    <col min="6660" max="6660" width="25.85546875" style="2007" customWidth="1"/>
    <col min="6661" max="6661" width="22.7109375" style="2007" customWidth="1"/>
    <col min="6662" max="6662" width="25.28515625" style="2007" customWidth="1"/>
    <col min="6663" max="6665" width="22.7109375" style="2007" customWidth="1"/>
    <col min="6666" max="6666" width="24.7109375" style="2007" customWidth="1"/>
    <col min="6667" max="6907" width="11.42578125" style="2007" customWidth="1"/>
    <col min="6908" max="6909" width="13.28515625" style="2007"/>
    <col min="6910" max="6910" width="8.7109375" style="2007" customWidth="1"/>
    <col min="6911" max="6911" width="13.28515625" style="2007" customWidth="1"/>
    <col min="6912" max="6912" width="35" style="2007" customWidth="1"/>
    <col min="6913" max="6913" width="14.85546875" style="2007" customWidth="1"/>
    <col min="6914" max="6914" width="67.85546875" style="2007" customWidth="1"/>
    <col min="6915" max="6915" width="24.42578125" style="2007" customWidth="1"/>
    <col min="6916" max="6916" width="25.85546875" style="2007" customWidth="1"/>
    <col min="6917" max="6917" width="22.7109375" style="2007" customWidth="1"/>
    <col min="6918" max="6918" width="25.28515625" style="2007" customWidth="1"/>
    <col min="6919" max="6921" width="22.7109375" style="2007" customWidth="1"/>
    <col min="6922" max="6922" width="24.7109375" style="2007" customWidth="1"/>
    <col min="6923" max="7163" width="11.42578125" style="2007" customWidth="1"/>
    <col min="7164" max="7165" width="13.28515625" style="2007"/>
    <col min="7166" max="7166" width="8.7109375" style="2007" customWidth="1"/>
    <col min="7167" max="7167" width="13.28515625" style="2007" customWidth="1"/>
    <col min="7168" max="7168" width="35" style="2007" customWidth="1"/>
    <col min="7169" max="7169" width="14.85546875" style="2007" customWidth="1"/>
    <col min="7170" max="7170" width="67.85546875" style="2007" customWidth="1"/>
    <col min="7171" max="7171" width="24.42578125" style="2007" customWidth="1"/>
    <col min="7172" max="7172" width="25.85546875" style="2007" customWidth="1"/>
    <col min="7173" max="7173" width="22.7109375" style="2007" customWidth="1"/>
    <col min="7174" max="7174" width="25.28515625" style="2007" customWidth="1"/>
    <col min="7175" max="7177" width="22.7109375" style="2007" customWidth="1"/>
    <col min="7178" max="7178" width="24.7109375" style="2007" customWidth="1"/>
    <col min="7179" max="7419" width="11.42578125" style="2007" customWidth="1"/>
    <col min="7420" max="7421" width="13.28515625" style="2007"/>
    <col min="7422" max="7422" width="8.7109375" style="2007" customWidth="1"/>
    <col min="7423" max="7423" width="13.28515625" style="2007" customWidth="1"/>
    <col min="7424" max="7424" width="35" style="2007" customWidth="1"/>
    <col min="7425" max="7425" width="14.85546875" style="2007" customWidth="1"/>
    <col min="7426" max="7426" width="67.85546875" style="2007" customWidth="1"/>
    <col min="7427" max="7427" width="24.42578125" style="2007" customWidth="1"/>
    <col min="7428" max="7428" width="25.85546875" style="2007" customWidth="1"/>
    <col min="7429" max="7429" width="22.7109375" style="2007" customWidth="1"/>
    <col min="7430" max="7430" width="25.28515625" style="2007" customWidth="1"/>
    <col min="7431" max="7433" width="22.7109375" style="2007" customWidth="1"/>
    <col min="7434" max="7434" width="24.7109375" style="2007" customWidth="1"/>
    <col min="7435" max="7675" width="11.42578125" style="2007" customWidth="1"/>
    <col min="7676" max="7677" width="13.28515625" style="2007"/>
    <col min="7678" max="7678" width="8.7109375" style="2007" customWidth="1"/>
    <col min="7679" max="7679" width="13.28515625" style="2007" customWidth="1"/>
    <col min="7680" max="7680" width="35" style="2007" customWidth="1"/>
    <col min="7681" max="7681" width="14.85546875" style="2007" customWidth="1"/>
    <col min="7682" max="7682" width="67.85546875" style="2007" customWidth="1"/>
    <col min="7683" max="7683" width="24.42578125" style="2007" customWidth="1"/>
    <col min="7684" max="7684" width="25.85546875" style="2007" customWidth="1"/>
    <col min="7685" max="7685" width="22.7109375" style="2007" customWidth="1"/>
    <col min="7686" max="7686" width="25.28515625" style="2007" customWidth="1"/>
    <col min="7687" max="7689" width="22.7109375" style="2007" customWidth="1"/>
    <col min="7690" max="7690" width="24.7109375" style="2007" customWidth="1"/>
    <col min="7691" max="7931" width="11.42578125" style="2007" customWidth="1"/>
    <col min="7932" max="7933" width="13.28515625" style="2007"/>
    <col min="7934" max="7934" width="8.7109375" style="2007" customWidth="1"/>
    <col min="7935" max="7935" width="13.28515625" style="2007" customWidth="1"/>
    <col min="7936" max="7936" width="35" style="2007" customWidth="1"/>
    <col min="7937" max="7937" width="14.85546875" style="2007" customWidth="1"/>
    <col min="7938" max="7938" width="67.85546875" style="2007" customWidth="1"/>
    <col min="7939" max="7939" width="24.42578125" style="2007" customWidth="1"/>
    <col min="7940" max="7940" width="25.85546875" style="2007" customWidth="1"/>
    <col min="7941" max="7941" width="22.7109375" style="2007" customWidth="1"/>
    <col min="7942" max="7942" width="25.28515625" style="2007" customWidth="1"/>
    <col min="7943" max="7945" width="22.7109375" style="2007" customWidth="1"/>
    <col min="7946" max="7946" width="24.7109375" style="2007" customWidth="1"/>
    <col min="7947" max="8187" width="11.42578125" style="2007" customWidth="1"/>
    <col min="8188" max="8189" width="13.28515625" style="2007"/>
    <col min="8190" max="8190" width="8.7109375" style="2007" customWidth="1"/>
    <col min="8191" max="8191" width="13.28515625" style="2007" customWidth="1"/>
    <col min="8192" max="8192" width="35" style="2007" customWidth="1"/>
    <col min="8193" max="8193" width="14.85546875" style="2007" customWidth="1"/>
    <col min="8194" max="8194" width="67.85546875" style="2007" customWidth="1"/>
    <col min="8195" max="8195" width="24.42578125" style="2007" customWidth="1"/>
    <col min="8196" max="8196" width="25.85546875" style="2007" customWidth="1"/>
    <col min="8197" max="8197" width="22.7109375" style="2007" customWidth="1"/>
    <col min="8198" max="8198" width="25.28515625" style="2007" customWidth="1"/>
    <col min="8199" max="8201" width="22.7109375" style="2007" customWidth="1"/>
    <col min="8202" max="8202" width="24.7109375" style="2007" customWidth="1"/>
    <col min="8203" max="8443" width="11.42578125" style="2007" customWidth="1"/>
    <col min="8444" max="8445" width="13.28515625" style="2007"/>
    <col min="8446" max="8446" width="8.7109375" style="2007" customWidth="1"/>
    <col min="8447" max="8447" width="13.28515625" style="2007" customWidth="1"/>
    <col min="8448" max="8448" width="35" style="2007" customWidth="1"/>
    <col min="8449" max="8449" width="14.85546875" style="2007" customWidth="1"/>
    <col min="8450" max="8450" width="67.85546875" style="2007" customWidth="1"/>
    <col min="8451" max="8451" width="24.42578125" style="2007" customWidth="1"/>
    <col min="8452" max="8452" width="25.85546875" style="2007" customWidth="1"/>
    <col min="8453" max="8453" width="22.7109375" style="2007" customWidth="1"/>
    <col min="8454" max="8454" width="25.28515625" style="2007" customWidth="1"/>
    <col min="8455" max="8457" width="22.7109375" style="2007" customWidth="1"/>
    <col min="8458" max="8458" width="24.7109375" style="2007" customWidth="1"/>
    <col min="8459" max="8699" width="11.42578125" style="2007" customWidth="1"/>
    <col min="8700" max="8701" width="13.28515625" style="2007"/>
    <col min="8702" max="8702" width="8.7109375" style="2007" customWidth="1"/>
    <col min="8703" max="8703" width="13.28515625" style="2007" customWidth="1"/>
    <col min="8704" max="8704" width="35" style="2007" customWidth="1"/>
    <col min="8705" max="8705" width="14.85546875" style="2007" customWidth="1"/>
    <col min="8706" max="8706" width="67.85546875" style="2007" customWidth="1"/>
    <col min="8707" max="8707" width="24.42578125" style="2007" customWidth="1"/>
    <col min="8708" max="8708" width="25.85546875" style="2007" customWidth="1"/>
    <col min="8709" max="8709" width="22.7109375" style="2007" customWidth="1"/>
    <col min="8710" max="8710" width="25.28515625" style="2007" customWidth="1"/>
    <col min="8711" max="8713" width="22.7109375" style="2007" customWidth="1"/>
    <col min="8714" max="8714" width="24.7109375" style="2007" customWidth="1"/>
    <col min="8715" max="8955" width="11.42578125" style="2007" customWidth="1"/>
    <col min="8956" max="8957" width="13.28515625" style="2007"/>
    <col min="8958" max="8958" width="8.7109375" style="2007" customWidth="1"/>
    <col min="8959" max="8959" width="13.28515625" style="2007" customWidth="1"/>
    <col min="8960" max="8960" width="35" style="2007" customWidth="1"/>
    <col min="8961" max="8961" width="14.85546875" style="2007" customWidth="1"/>
    <col min="8962" max="8962" width="67.85546875" style="2007" customWidth="1"/>
    <col min="8963" max="8963" width="24.42578125" style="2007" customWidth="1"/>
    <col min="8964" max="8964" width="25.85546875" style="2007" customWidth="1"/>
    <col min="8965" max="8965" width="22.7109375" style="2007" customWidth="1"/>
    <col min="8966" max="8966" width="25.28515625" style="2007" customWidth="1"/>
    <col min="8967" max="8969" width="22.7109375" style="2007" customWidth="1"/>
    <col min="8970" max="8970" width="24.7109375" style="2007" customWidth="1"/>
    <col min="8971" max="9211" width="11.42578125" style="2007" customWidth="1"/>
    <col min="9212" max="9213" width="13.28515625" style="2007"/>
    <col min="9214" max="9214" width="8.7109375" style="2007" customWidth="1"/>
    <col min="9215" max="9215" width="13.28515625" style="2007" customWidth="1"/>
    <col min="9216" max="9216" width="35" style="2007" customWidth="1"/>
    <col min="9217" max="9217" width="14.85546875" style="2007" customWidth="1"/>
    <col min="9218" max="9218" width="67.85546875" style="2007" customWidth="1"/>
    <col min="9219" max="9219" width="24.42578125" style="2007" customWidth="1"/>
    <col min="9220" max="9220" width="25.85546875" style="2007" customWidth="1"/>
    <col min="9221" max="9221" width="22.7109375" style="2007" customWidth="1"/>
    <col min="9222" max="9222" width="25.28515625" style="2007" customWidth="1"/>
    <col min="9223" max="9225" width="22.7109375" style="2007" customWidth="1"/>
    <col min="9226" max="9226" width="24.7109375" style="2007" customWidth="1"/>
    <col min="9227" max="9467" width="11.42578125" style="2007" customWidth="1"/>
    <col min="9468" max="9469" width="13.28515625" style="2007"/>
    <col min="9470" max="9470" width="8.7109375" style="2007" customWidth="1"/>
    <col min="9471" max="9471" width="13.28515625" style="2007" customWidth="1"/>
    <col min="9472" max="9472" width="35" style="2007" customWidth="1"/>
    <col min="9473" max="9473" width="14.85546875" style="2007" customWidth="1"/>
    <col min="9474" max="9474" width="67.85546875" style="2007" customWidth="1"/>
    <col min="9475" max="9475" width="24.42578125" style="2007" customWidth="1"/>
    <col min="9476" max="9476" width="25.85546875" style="2007" customWidth="1"/>
    <col min="9477" max="9477" width="22.7109375" style="2007" customWidth="1"/>
    <col min="9478" max="9478" width="25.28515625" style="2007" customWidth="1"/>
    <col min="9479" max="9481" width="22.7109375" style="2007" customWidth="1"/>
    <col min="9482" max="9482" width="24.7109375" style="2007" customWidth="1"/>
    <col min="9483" max="9723" width="11.42578125" style="2007" customWidth="1"/>
    <col min="9724" max="9725" width="13.28515625" style="2007"/>
    <col min="9726" max="9726" width="8.7109375" style="2007" customWidth="1"/>
    <col min="9727" max="9727" width="13.28515625" style="2007" customWidth="1"/>
    <col min="9728" max="9728" width="35" style="2007" customWidth="1"/>
    <col min="9729" max="9729" width="14.85546875" style="2007" customWidth="1"/>
    <col min="9730" max="9730" width="67.85546875" style="2007" customWidth="1"/>
    <col min="9731" max="9731" width="24.42578125" style="2007" customWidth="1"/>
    <col min="9732" max="9732" width="25.85546875" style="2007" customWidth="1"/>
    <col min="9733" max="9733" width="22.7109375" style="2007" customWidth="1"/>
    <col min="9734" max="9734" width="25.28515625" style="2007" customWidth="1"/>
    <col min="9735" max="9737" width="22.7109375" style="2007" customWidth="1"/>
    <col min="9738" max="9738" width="24.7109375" style="2007" customWidth="1"/>
    <col min="9739" max="9979" width="11.42578125" style="2007" customWidth="1"/>
    <col min="9980" max="9981" width="13.28515625" style="2007"/>
    <col min="9982" max="9982" width="8.7109375" style="2007" customWidth="1"/>
    <col min="9983" max="9983" width="13.28515625" style="2007" customWidth="1"/>
    <col min="9984" max="9984" width="35" style="2007" customWidth="1"/>
    <col min="9985" max="9985" width="14.85546875" style="2007" customWidth="1"/>
    <col min="9986" max="9986" width="67.85546875" style="2007" customWidth="1"/>
    <col min="9987" max="9987" width="24.42578125" style="2007" customWidth="1"/>
    <col min="9988" max="9988" width="25.85546875" style="2007" customWidth="1"/>
    <col min="9989" max="9989" width="22.7109375" style="2007" customWidth="1"/>
    <col min="9990" max="9990" width="25.28515625" style="2007" customWidth="1"/>
    <col min="9991" max="9993" width="22.7109375" style="2007" customWidth="1"/>
    <col min="9994" max="9994" width="24.7109375" style="2007" customWidth="1"/>
    <col min="9995" max="10235" width="11.42578125" style="2007" customWidth="1"/>
    <col min="10236" max="10237" width="13.28515625" style="2007"/>
    <col min="10238" max="10238" width="8.7109375" style="2007" customWidth="1"/>
    <col min="10239" max="10239" width="13.28515625" style="2007" customWidth="1"/>
    <col min="10240" max="10240" width="35" style="2007" customWidth="1"/>
    <col min="10241" max="10241" width="14.85546875" style="2007" customWidth="1"/>
    <col min="10242" max="10242" width="67.85546875" style="2007" customWidth="1"/>
    <col min="10243" max="10243" width="24.42578125" style="2007" customWidth="1"/>
    <col min="10244" max="10244" width="25.85546875" style="2007" customWidth="1"/>
    <col min="10245" max="10245" width="22.7109375" style="2007" customWidth="1"/>
    <col min="10246" max="10246" width="25.28515625" style="2007" customWidth="1"/>
    <col min="10247" max="10249" width="22.7109375" style="2007" customWidth="1"/>
    <col min="10250" max="10250" width="24.7109375" style="2007" customWidth="1"/>
    <col min="10251" max="10491" width="11.42578125" style="2007" customWidth="1"/>
    <col min="10492" max="10493" width="13.28515625" style="2007"/>
    <col min="10494" max="10494" width="8.7109375" style="2007" customWidth="1"/>
    <col min="10495" max="10495" width="13.28515625" style="2007" customWidth="1"/>
    <col min="10496" max="10496" width="35" style="2007" customWidth="1"/>
    <col min="10497" max="10497" width="14.85546875" style="2007" customWidth="1"/>
    <col min="10498" max="10498" width="67.85546875" style="2007" customWidth="1"/>
    <col min="10499" max="10499" width="24.42578125" style="2007" customWidth="1"/>
    <col min="10500" max="10500" width="25.85546875" style="2007" customWidth="1"/>
    <col min="10501" max="10501" width="22.7109375" style="2007" customWidth="1"/>
    <col min="10502" max="10502" width="25.28515625" style="2007" customWidth="1"/>
    <col min="10503" max="10505" width="22.7109375" style="2007" customWidth="1"/>
    <col min="10506" max="10506" width="24.7109375" style="2007" customWidth="1"/>
    <col min="10507" max="10747" width="11.42578125" style="2007" customWidth="1"/>
    <col min="10748" max="10749" width="13.28515625" style="2007"/>
    <col min="10750" max="10750" width="8.7109375" style="2007" customWidth="1"/>
    <col min="10751" max="10751" width="13.28515625" style="2007" customWidth="1"/>
    <col min="10752" max="10752" width="35" style="2007" customWidth="1"/>
    <col min="10753" max="10753" width="14.85546875" style="2007" customWidth="1"/>
    <col min="10754" max="10754" width="67.85546875" style="2007" customWidth="1"/>
    <col min="10755" max="10755" width="24.42578125" style="2007" customWidth="1"/>
    <col min="10756" max="10756" width="25.85546875" style="2007" customWidth="1"/>
    <col min="10757" max="10757" width="22.7109375" style="2007" customWidth="1"/>
    <col min="10758" max="10758" width="25.28515625" style="2007" customWidth="1"/>
    <col min="10759" max="10761" width="22.7109375" style="2007" customWidth="1"/>
    <col min="10762" max="10762" width="24.7109375" style="2007" customWidth="1"/>
    <col min="10763" max="11003" width="11.42578125" style="2007" customWidth="1"/>
    <col min="11004" max="11005" width="13.28515625" style="2007"/>
    <col min="11006" max="11006" width="8.7109375" style="2007" customWidth="1"/>
    <col min="11007" max="11007" width="13.28515625" style="2007" customWidth="1"/>
    <col min="11008" max="11008" width="35" style="2007" customWidth="1"/>
    <col min="11009" max="11009" width="14.85546875" style="2007" customWidth="1"/>
    <col min="11010" max="11010" width="67.85546875" style="2007" customWidth="1"/>
    <col min="11011" max="11011" width="24.42578125" style="2007" customWidth="1"/>
    <col min="11012" max="11012" width="25.85546875" style="2007" customWidth="1"/>
    <col min="11013" max="11013" width="22.7109375" style="2007" customWidth="1"/>
    <col min="11014" max="11014" width="25.28515625" style="2007" customWidth="1"/>
    <col min="11015" max="11017" width="22.7109375" style="2007" customWidth="1"/>
    <col min="11018" max="11018" width="24.7109375" style="2007" customWidth="1"/>
    <col min="11019" max="11259" width="11.42578125" style="2007" customWidth="1"/>
    <col min="11260" max="11261" width="13.28515625" style="2007"/>
    <col min="11262" max="11262" width="8.7109375" style="2007" customWidth="1"/>
    <col min="11263" max="11263" width="13.28515625" style="2007" customWidth="1"/>
    <col min="11264" max="11264" width="35" style="2007" customWidth="1"/>
    <col min="11265" max="11265" width="14.85546875" style="2007" customWidth="1"/>
    <col min="11266" max="11266" width="67.85546875" style="2007" customWidth="1"/>
    <col min="11267" max="11267" width="24.42578125" style="2007" customWidth="1"/>
    <col min="11268" max="11268" width="25.85546875" style="2007" customWidth="1"/>
    <col min="11269" max="11269" width="22.7109375" style="2007" customWidth="1"/>
    <col min="11270" max="11270" width="25.28515625" style="2007" customWidth="1"/>
    <col min="11271" max="11273" width="22.7109375" style="2007" customWidth="1"/>
    <col min="11274" max="11274" width="24.7109375" style="2007" customWidth="1"/>
    <col min="11275" max="11515" width="11.42578125" style="2007" customWidth="1"/>
    <col min="11516" max="11517" width="13.28515625" style="2007"/>
    <col min="11518" max="11518" width="8.7109375" style="2007" customWidth="1"/>
    <col min="11519" max="11519" width="13.28515625" style="2007" customWidth="1"/>
    <col min="11520" max="11520" width="35" style="2007" customWidth="1"/>
    <col min="11521" max="11521" width="14.85546875" style="2007" customWidth="1"/>
    <col min="11522" max="11522" width="67.85546875" style="2007" customWidth="1"/>
    <col min="11523" max="11523" width="24.42578125" style="2007" customWidth="1"/>
    <col min="11524" max="11524" width="25.85546875" style="2007" customWidth="1"/>
    <col min="11525" max="11525" width="22.7109375" style="2007" customWidth="1"/>
    <col min="11526" max="11526" width="25.28515625" style="2007" customWidth="1"/>
    <col min="11527" max="11529" width="22.7109375" style="2007" customWidth="1"/>
    <col min="11530" max="11530" width="24.7109375" style="2007" customWidth="1"/>
    <col min="11531" max="11771" width="11.42578125" style="2007" customWidth="1"/>
    <col min="11772" max="11773" width="13.28515625" style="2007"/>
    <col min="11774" max="11774" width="8.7109375" style="2007" customWidth="1"/>
    <col min="11775" max="11775" width="13.28515625" style="2007" customWidth="1"/>
    <col min="11776" max="11776" width="35" style="2007" customWidth="1"/>
    <col min="11777" max="11777" width="14.85546875" style="2007" customWidth="1"/>
    <col min="11778" max="11778" width="67.85546875" style="2007" customWidth="1"/>
    <col min="11779" max="11779" width="24.42578125" style="2007" customWidth="1"/>
    <col min="11780" max="11780" width="25.85546875" style="2007" customWidth="1"/>
    <col min="11781" max="11781" width="22.7109375" style="2007" customWidth="1"/>
    <col min="11782" max="11782" width="25.28515625" style="2007" customWidth="1"/>
    <col min="11783" max="11785" width="22.7109375" style="2007" customWidth="1"/>
    <col min="11786" max="11786" width="24.7109375" style="2007" customWidth="1"/>
    <col min="11787" max="12027" width="11.42578125" style="2007" customWidth="1"/>
    <col min="12028" max="12029" width="13.28515625" style="2007"/>
    <col min="12030" max="12030" width="8.7109375" style="2007" customWidth="1"/>
    <col min="12031" max="12031" width="13.28515625" style="2007" customWidth="1"/>
    <col min="12032" max="12032" width="35" style="2007" customWidth="1"/>
    <col min="12033" max="12033" width="14.85546875" style="2007" customWidth="1"/>
    <col min="12034" max="12034" width="67.85546875" style="2007" customWidth="1"/>
    <col min="12035" max="12035" width="24.42578125" style="2007" customWidth="1"/>
    <col min="12036" max="12036" width="25.85546875" style="2007" customWidth="1"/>
    <col min="12037" max="12037" width="22.7109375" style="2007" customWidth="1"/>
    <col min="12038" max="12038" width="25.28515625" style="2007" customWidth="1"/>
    <col min="12039" max="12041" width="22.7109375" style="2007" customWidth="1"/>
    <col min="12042" max="12042" width="24.7109375" style="2007" customWidth="1"/>
    <col min="12043" max="12283" width="11.42578125" style="2007" customWidth="1"/>
    <col min="12284" max="12285" width="13.28515625" style="2007"/>
    <col min="12286" max="12286" width="8.7109375" style="2007" customWidth="1"/>
    <col min="12287" max="12287" width="13.28515625" style="2007" customWidth="1"/>
    <col min="12288" max="12288" width="35" style="2007" customWidth="1"/>
    <col min="12289" max="12289" width="14.85546875" style="2007" customWidth="1"/>
    <col min="12290" max="12290" width="67.85546875" style="2007" customWidth="1"/>
    <col min="12291" max="12291" width="24.42578125" style="2007" customWidth="1"/>
    <col min="12292" max="12292" width="25.85546875" style="2007" customWidth="1"/>
    <col min="12293" max="12293" width="22.7109375" style="2007" customWidth="1"/>
    <col min="12294" max="12294" width="25.28515625" style="2007" customWidth="1"/>
    <col min="12295" max="12297" width="22.7109375" style="2007" customWidth="1"/>
    <col min="12298" max="12298" width="24.7109375" style="2007" customWidth="1"/>
    <col min="12299" max="12539" width="11.42578125" style="2007" customWidth="1"/>
    <col min="12540" max="12541" width="13.28515625" style="2007"/>
    <col min="12542" max="12542" width="8.7109375" style="2007" customWidth="1"/>
    <col min="12543" max="12543" width="13.28515625" style="2007" customWidth="1"/>
    <col min="12544" max="12544" width="35" style="2007" customWidth="1"/>
    <col min="12545" max="12545" width="14.85546875" style="2007" customWidth="1"/>
    <col min="12546" max="12546" width="67.85546875" style="2007" customWidth="1"/>
    <col min="12547" max="12547" width="24.42578125" style="2007" customWidth="1"/>
    <col min="12548" max="12548" width="25.85546875" style="2007" customWidth="1"/>
    <col min="12549" max="12549" width="22.7109375" style="2007" customWidth="1"/>
    <col min="12550" max="12550" width="25.28515625" style="2007" customWidth="1"/>
    <col min="12551" max="12553" width="22.7109375" style="2007" customWidth="1"/>
    <col min="12554" max="12554" width="24.7109375" style="2007" customWidth="1"/>
    <col min="12555" max="12795" width="11.42578125" style="2007" customWidth="1"/>
    <col min="12796" max="12797" width="13.28515625" style="2007"/>
    <col min="12798" max="12798" width="8.7109375" style="2007" customWidth="1"/>
    <col min="12799" max="12799" width="13.28515625" style="2007" customWidth="1"/>
    <col min="12800" max="12800" width="35" style="2007" customWidth="1"/>
    <col min="12801" max="12801" width="14.85546875" style="2007" customWidth="1"/>
    <col min="12802" max="12802" width="67.85546875" style="2007" customWidth="1"/>
    <col min="12803" max="12803" width="24.42578125" style="2007" customWidth="1"/>
    <col min="12804" max="12804" width="25.85546875" style="2007" customWidth="1"/>
    <col min="12805" max="12805" width="22.7109375" style="2007" customWidth="1"/>
    <col min="12806" max="12806" width="25.28515625" style="2007" customWidth="1"/>
    <col min="12807" max="12809" width="22.7109375" style="2007" customWidth="1"/>
    <col min="12810" max="12810" width="24.7109375" style="2007" customWidth="1"/>
    <col min="12811" max="13051" width="11.42578125" style="2007" customWidth="1"/>
    <col min="13052" max="13053" width="13.28515625" style="2007"/>
    <col min="13054" max="13054" width="8.7109375" style="2007" customWidth="1"/>
    <col min="13055" max="13055" width="13.28515625" style="2007" customWidth="1"/>
    <col min="13056" max="13056" width="35" style="2007" customWidth="1"/>
    <col min="13057" max="13057" width="14.85546875" style="2007" customWidth="1"/>
    <col min="13058" max="13058" width="67.85546875" style="2007" customWidth="1"/>
    <col min="13059" max="13059" width="24.42578125" style="2007" customWidth="1"/>
    <col min="13060" max="13060" width="25.85546875" style="2007" customWidth="1"/>
    <col min="13061" max="13061" width="22.7109375" style="2007" customWidth="1"/>
    <col min="13062" max="13062" width="25.28515625" style="2007" customWidth="1"/>
    <col min="13063" max="13065" width="22.7109375" style="2007" customWidth="1"/>
    <col min="13066" max="13066" width="24.7109375" style="2007" customWidth="1"/>
    <col min="13067" max="13307" width="11.42578125" style="2007" customWidth="1"/>
    <col min="13308" max="13309" width="13.28515625" style="2007"/>
    <col min="13310" max="13310" width="8.7109375" style="2007" customWidth="1"/>
    <col min="13311" max="13311" width="13.28515625" style="2007" customWidth="1"/>
    <col min="13312" max="13312" width="35" style="2007" customWidth="1"/>
    <col min="13313" max="13313" width="14.85546875" style="2007" customWidth="1"/>
    <col min="13314" max="13314" width="67.85546875" style="2007" customWidth="1"/>
    <col min="13315" max="13315" width="24.42578125" style="2007" customWidth="1"/>
    <col min="13316" max="13316" width="25.85546875" style="2007" customWidth="1"/>
    <col min="13317" max="13317" width="22.7109375" style="2007" customWidth="1"/>
    <col min="13318" max="13318" width="25.28515625" style="2007" customWidth="1"/>
    <col min="13319" max="13321" width="22.7109375" style="2007" customWidth="1"/>
    <col min="13322" max="13322" width="24.7109375" style="2007" customWidth="1"/>
    <col min="13323" max="13563" width="11.42578125" style="2007" customWidth="1"/>
    <col min="13564" max="13565" width="13.28515625" style="2007"/>
    <col min="13566" max="13566" width="8.7109375" style="2007" customWidth="1"/>
    <col min="13567" max="13567" width="13.28515625" style="2007" customWidth="1"/>
    <col min="13568" max="13568" width="35" style="2007" customWidth="1"/>
    <col min="13569" max="13569" width="14.85546875" style="2007" customWidth="1"/>
    <col min="13570" max="13570" width="67.85546875" style="2007" customWidth="1"/>
    <col min="13571" max="13571" width="24.42578125" style="2007" customWidth="1"/>
    <col min="13572" max="13572" width="25.85546875" style="2007" customWidth="1"/>
    <col min="13573" max="13573" width="22.7109375" style="2007" customWidth="1"/>
    <col min="13574" max="13574" width="25.28515625" style="2007" customWidth="1"/>
    <col min="13575" max="13577" width="22.7109375" style="2007" customWidth="1"/>
    <col min="13578" max="13578" width="24.7109375" style="2007" customWidth="1"/>
    <col min="13579" max="13819" width="11.42578125" style="2007" customWidth="1"/>
    <col min="13820" max="13821" width="13.28515625" style="2007"/>
    <col min="13822" max="13822" width="8.7109375" style="2007" customWidth="1"/>
    <col min="13823" max="13823" width="13.28515625" style="2007" customWidth="1"/>
    <col min="13824" max="13824" width="35" style="2007" customWidth="1"/>
    <col min="13825" max="13825" width="14.85546875" style="2007" customWidth="1"/>
    <col min="13826" max="13826" width="67.85546875" style="2007" customWidth="1"/>
    <col min="13827" max="13827" width="24.42578125" style="2007" customWidth="1"/>
    <col min="13828" max="13828" width="25.85546875" style="2007" customWidth="1"/>
    <col min="13829" max="13829" width="22.7109375" style="2007" customWidth="1"/>
    <col min="13830" max="13830" width="25.28515625" style="2007" customWidth="1"/>
    <col min="13831" max="13833" width="22.7109375" style="2007" customWidth="1"/>
    <col min="13834" max="13834" width="24.7109375" style="2007" customWidth="1"/>
    <col min="13835" max="14075" width="11.42578125" style="2007" customWidth="1"/>
    <col min="14076" max="14077" width="13.28515625" style="2007"/>
    <col min="14078" max="14078" width="8.7109375" style="2007" customWidth="1"/>
    <col min="14079" max="14079" width="13.28515625" style="2007" customWidth="1"/>
    <col min="14080" max="14080" width="35" style="2007" customWidth="1"/>
    <col min="14081" max="14081" width="14.85546875" style="2007" customWidth="1"/>
    <col min="14082" max="14082" width="67.85546875" style="2007" customWidth="1"/>
    <col min="14083" max="14083" width="24.42578125" style="2007" customWidth="1"/>
    <col min="14084" max="14084" width="25.85546875" style="2007" customWidth="1"/>
    <col min="14085" max="14085" width="22.7109375" style="2007" customWidth="1"/>
    <col min="14086" max="14086" width="25.28515625" style="2007" customWidth="1"/>
    <col min="14087" max="14089" width="22.7109375" style="2007" customWidth="1"/>
    <col min="14090" max="14090" width="24.7109375" style="2007" customWidth="1"/>
    <col min="14091" max="14331" width="11.42578125" style="2007" customWidth="1"/>
    <col min="14332" max="14333" width="13.28515625" style="2007"/>
    <col min="14334" max="14334" width="8.7109375" style="2007" customWidth="1"/>
    <col min="14335" max="14335" width="13.28515625" style="2007" customWidth="1"/>
    <col min="14336" max="14336" width="35" style="2007" customWidth="1"/>
    <col min="14337" max="14337" width="14.85546875" style="2007" customWidth="1"/>
    <col min="14338" max="14338" width="67.85546875" style="2007" customWidth="1"/>
    <col min="14339" max="14339" width="24.42578125" style="2007" customWidth="1"/>
    <col min="14340" max="14340" width="25.85546875" style="2007" customWidth="1"/>
    <col min="14341" max="14341" width="22.7109375" style="2007" customWidth="1"/>
    <col min="14342" max="14342" width="25.28515625" style="2007" customWidth="1"/>
    <col min="14343" max="14345" width="22.7109375" style="2007" customWidth="1"/>
    <col min="14346" max="14346" width="24.7109375" style="2007" customWidth="1"/>
    <col min="14347" max="14587" width="11.42578125" style="2007" customWidth="1"/>
    <col min="14588" max="14589" width="13.28515625" style="2007"/>
    <col min="14590" max="14590" width="8.7109375" style="2007" customWidth="1"/>
    <col min="14591" max="14591" width="13.28515625" style="2007" customWidth="1"/>
    <col min="14592" max="14592" width="35" style="2007" customWidth="1"/>
    <col min="14593" max="14593" width="14.85546875" style="2007" customWidth="1"/>
    <col min="14594" max="14594" width="67.85546875" style="2007" customWidth="1"/>
    <col min="14595" max="14595" width="24.42578125" style="2007" customWidth="1"/>
    <col min="14596" max="14596" width="25.85546875" style="2007" customWidth="1"/>
    <col min="14597" max="14597" width="22.7109375" style="2007" customWidth="1"/>
    <col min="14598" max="14598" width="25.28515625" style="2007" customWidth="1"/>
    <col min="14599" max="14601" width="22.7109375" style="2007" customWidth="1"/>
    <col min="14602" max="14602" width="24.7109375" style="2007" customWidth="1"/>
    <col min="14603" max="14843" width="11.42578125" style="2007" customWidth="1"/>
    <col min="14844" max="14845" width="13.28515625" style="2007"/>
    <col min="14846" max="14846" width="8.7109375" style="2007" customWidth="1"/>
    <col min="14847" max="14847" width="13.28515625" style="2007" customWidth="1"/>
    <col min="14848" max="14848" width="35" style="2007" customWidth="1"/>
    <col min="14849" max="14849" width="14.85546875" style="2007" customWidth="1"/>
    <col min="14850" max="14850" width="67.85546875" style="2007" customWidth="1"/>
    <col min="14851" max="14851" width="24.42578125" style="2007" customWidth="1"/>
    <col min="14852" max="14852" width="25.85546875" style="2007" customWidth="1"/>
    <col min="14853" max="14853" width="22.7109375" style="2007" customWidth="1"/>
    <col min="14854" max="14854" width="25.28515625" style="2007" customWidth="1"/>
    <col min="14855" max="14857" width="22.7109375" style="2007" customWidth="1"/>
    <col min="14858" max="14858" width="24.7109375" style="2007" customWidth="1"/>
    <col min="14859" max="15099" width="11.42578125" style="2007" customWidth="1"/>
    <col min="15100" max="15101" width="13.28515625" style="2007"/>
    <col min="15102" max="15102" width="8.7109375" style="2007" customWidth="1"/>
    <col min="15103" max="15103" width="13.28515625" style="2007" customWidth="1"/>
    <col min="15104" max="15104" width="35" style="2007" customWidth="1"/>
    <col min="15105" max="15105" width="14.85546875" style="2007" customWidth="1"/>
    <col min="15106" max="15106" width="67.85546875" style="2007" customWidth="1"/>
    <col min="15107" max="15107" width="24.42578125" style="2007" customWidth="1"/>
    <col min="15108" max="15108" width="25.85546875" style="2007" customWidth="1"/>
    <col min="15109" max="15109" width="22.7109375" style="2007" customWidth="1"/>
    <col min="15110" max="15110" width="25.28515625" style="2007" customWidth="1"/>
    <col min="15111" max="15113" width="22.7109375" style="2007" customWidth="1"/>
    <col min="15114" max="15114" width="24.7109375" style="2007" customWidth="1"/>
    <col min="15115" max="15355" width="11.42578125" style="2007" customWidth="1"/>
    <col min="15356" max="15357" width="13.28515625" style="2007"/>
    <col min="15358" max="15358" width="8.7109375" style="2007" customWidth="1"/>
    <col min="15359" max="15359" width="13.28515625" style="2007" customWidth="1"/>
    <col min="15360" max="15360" width="35" style="2007" customWidth="1"/>
    <col min="15361" max="15361" width="14.85546875" style="2007" customWidth="1"/>
    <col min="15362" max="15362" width="67.85546875" style="2007" customWidth="1"/>
    <col min="15363" max="15363" width="24.42578125" style="2007" customWidth="1"/>
    <col min="15364" max="15364" width="25.85546875" style="2007" customWidth="1"/>
    <col min="15365" max="15365" width="22.7109375" style="2007" customWidth="1"/>
    <col min="15366" max="15366" width="25.28515625" style="2007" customWidth="1"/>
    <col min="15367" max="15369" width="22.7109375" style="2007" customWidth="1"/>
    <col min="15370" max="15370" width="24.7109375" style="2007" customWidth="1"/>
    <col min="15371" max="15611" width="11.42578125" style="2007" customWidth="1"/>
    <col min="15612" max="15613" width="13.28515625" style="2007"/>
    <col min="15614" max="15614" width="8.7109375" style="2007" customWidth="1"/>
    <col min="15615" max="15615" width="13.28515625" style="2007" customWidth="1"/>
    <col min="15616" max="15616" width="35" style="2007" customWidth="1"/>
    <col min="15617" max="15617" width="14.85546875" style="2007" customWidth="1"/>
    <col min="15618" max="15618" width="67.85546875" style="2007" customWidth="1"/>
    <col min="15619" max="15619" width="24.42578125" style="2007" customWidth="1"/>
    <col min="15620" max="15620" width="25.85546875" style="2007" customWidth="1"/>
    <col min="15621" max="15621" width="22.7109375" style="2007" customWidth="1"/>
    <col min="15622" max="15622" width="25.28515625" style="2007" customWidth="1"/>
    <col min="15623" max="15625" width="22.7109375" style="2007" customWidth="1"/>
    <col min="15626" max="15626" width="24.7109375" style="2007" customWidth="1"/>
    <col min="15627" max="15867" width="11.42578125" style="2007" customWidth="1"/>
    <col min="15868" max="15869" width="13.28515625" style="2007"/>
    <col min="15870" max="15870" width="8.7109375" style="2007" customWidth="1"/>
    <col min="15871" max="15871" width="13.28515625" style="2007" customWidth="1"/>
    <col min="15872" max="15872" width="35" style="2007" customWidth="1"/>
    <col min="15873" max="15873" width="14.85546875" style="2007" customWidth="1"/>
    <col min="15874" max="15874" width="67.85546875" style="2007" customWidth="1"/>
    <col min="15875" max="15875" width="24.42578125" style="2007" customWidth="1"/>
    <col min="15876" max="15876" width="25.85546875" style="2007" customWidth="1"/>
    <col min="15877" max="15877" width="22.7109375" style="2007" customWidth="1"/>
    <col min="15878" max="15878" width="25.28515625" style="2007" customWidth="1"/>
    <col min="15879" max="15881" width="22.7109375" style="2007" customWidth="1"/>
    <col min="15882" max="15882" width="24.7109375" style="2007" customWidth="1"/>
    <col min="15883" max="16123" width="11.42578125" style="2007" customWidth="1"/>
    <col min="16124" max="16125" width="13.28515625" style="2007"/>
    <col min="16126" max="16126" width="8.7109375" style="2007" customWidth="1"/>
    <col min="16127" max="16127" width="13.28515625" style="2007" customWidth="1"/>
    <col min="16128" max="16128" width="35" style="2007" customWidth="1"/>
    <col min="16129" max="16129" width="14.85546875" style="2007" customWidth="1"/>
    <col min="16130" max="16130" width="67.85546875" style="2007" customWidth="1"/>
    <col min="16131" max="16131" width="24.42578125" style="2007" customWidth="1"/>
    <col min="16132" max="16132" width="25.85546875" style="2007" customWidth="1"/>
    <col min="16133" max="16133" width="22.7109375" style="2007" customWidth="1"/>
    <col min="16134" max="16134" width="25.28515625" style="2007" customWidth="1"/>
    <col min="16135" max="16137" width="22.7109375" style="2007" customWidth="1"/>
    <col min="16138" max="16138" width="24.7109375" style="2007" customWidth="1"/>
    <col min="16139" max="16379" width="11.42578125" style="2007" customWidth="1"/>
    <col min="16380" max="16384" width="13.28515625" style="2007"/>
  </cols>
  <sheetData>
    <row r="1" spans="1:10" s="2000" customFormat="1" ht="15">
      <c r="A1" s="1997"/>
      <c r="B1" s="5" t="s">
        <v>2</v>
      </c>
      <c r="C1" s="5" t="s">
        <v>3001</v>
      </c>
      <c r="D1" s="1998"/>
      <c r="E1" s="548"/>
      <c r="F1" s="1998"/>
      <c r="G1" s="1999"/>
    </row>
    <row r="2" spans="1:10" s="2000" customFormat="1" ht="15">
      <c r="A2" s="1997"/>
      <c r="B2" s="5" t="s">
        <v>4</v>
      </c>
      <c r="C2" s="2001" t="s">
        <v>2942</v>
      </c>
      <c r="D2" s="2002"/>
      <c r="E2" s="1998"/>
      <c r="F2" s="1998"/>
      <c r="G2" s="1999"/>
    </row>
    <row r="3" spans="1:10" s="2000" customFormat="1" ht="15">
      <c r="A3" s="1997"/>
      <c r="B3" s="5" t="s">
        <v>6</v>
      </c>
      <c r="C3" s="5" t="s">
        <v>2950</v>
      </c>
      <c r="D3" s="2000" t="s">
        <v>2951</v>
      </c>
      <c r="E3" s="1999"/>
      <c r="F3" s="1999"/>
      <c r="G3" s="1999"/>
    </row>
    <row r="4" spans="1:10" ht="15.75">
      <c r="A4" s="2003"/>
      <c r="B4" s="5" t="s">
        <v>8</v>
      </c>
      <c r="C4" s="5" t="s">
        <v>9</v>
      </c>
      <c r="D4" s="2004"/>
      <c r="E4" s="2005"/>
      <c r="F4" s="2005"/>
      <c r="G4" s="2005"/>
      <c r="H4" s="2006"/>
      <c r="I4" s="2006"/>
      <c r="J4" s="2006"/>
    </row>
    <row r="5" spans="1:10" ht="18">
      <c r="A5" s="2003"/>
      <c r="B5" s="5" t="s">
        <v>10</v>
      </c>
      <c r="C5" s="5" t="s">
        <v>11</v>
      </c>
      <c r="D5" s="2008"/>
      <c r="E5" s="2005"/>
      <c r="F5" s="2005"/>
      <c r="G5" s="2005"/>
      <c r="H5" s="2006"/>
      <c r="I5" s="2006"/>
      <c r="J5" s="2006"/>
    </row>
    <row r="6" spans="1:10" ht="18.75" thickBot="1">
      <c r="A6" s="2003"/>
      <c r="B6" s="2009"/>
      <c r="C6" s="2010"/>
      <c r="D6" s="2005"/>
      <c r="E6" s="2005"/>
      <c r="F6" s="2005"/>
      <c r="G6" s="2005"/>
      <c r="H6" s="2006"/>
      <c r="I6" s="2006"/>
      <c r="J6" s="2006"/>
    </row>
    <row r="7" spans="1:10" s="2013" customFormat="1" ht="12" customHeight="1">
      <c r="A7" s="2011"/>
      <c r="B7" s="2012"/>
      <c r="C7" s="2962" t="s">
        <v>2952</v>
      </c>
      <c r="D7" s="2963"/>
      <c r="E7" s="2963"/>
      <c r="F7" s="2963"/>
      <c r="G7" s="2964"/>
      <c r="H7" s="2965" t="s">
        <v>2953</v>
      </c>
      <c r="I7" s="2965" t="s">
        <v>2954</v>
      </c>
      <c r="J7" s="2968" t="s">
        <v>2955</v>
      </c>
    </row>
    <row r="8" spans="1:10" s="2013" customFormat="1" ht="12">
      <c r="A8" s="2014"/>
      <c r="B8" s="2015"/>
      <c r="C8" s="2970" t="s">
        <v>2956</v>
      </c>
      <c r="D8" s="2971"/>
      <c r="E8" s="2970" t="s">
        <v>2957</v>
      </c>
      <c r="F8" s="2971"/>
      <c r="G8" s="2972" t="s">
        <v>2958</v>
      </c>
      <c r="H8" s="2966"/>
      <c r="I8" s="2966"/>
      <c r="J8" s="2969"/>
    </row>
    <row r="9" spans="1:10" s="2013" customFormat="1" ht="12">
      <c r="A9" s="2014"/>
      <c r="B9" s="2015"/>
      <c r="C9" s="2016" t="s">
        <v>1355</v>
      </c>
      <c r="D9" s="2017" t="s">
        <v>1356</v>
      </c>
      <c r="E9" s="2018" t="s">
        <v>1355</v>
      </c>
      <c r="F9" s="2018" t="s">
        <v>1356</v>
      </c>
      <c r="G9" s="2973"/>
      <c r="H9" s="2967"/>
      <c r="I9" s="2967"/>
      <c r="J9" s="2969"/>
    </row>
    <row r="10" spans="1:10" s="2013" customFormat="1" thickBot="1">
      <c r="A10" s="2019"/>
      <c r="B10" s="2020"/>
      <c r="C10" s="2021" t="s">
        <v>659</v>
      </c>
      <c r="D10" s="2021" t="s">
        <v>664</v>
      </c>
      <c r="E10" s="2022" t="s">
        <v>667</v>
      </c>
      <c r="F10" s="2022" t="s">
        <v>670</v>
      </c>
      <c r="G10" s="2023" t="s">
        <v>672</v>
      </c>
      <c r="H10" s="2024"/>
      <c r="I10" s="2021" t="s">
        <v>675</v>
      </c>
      <c r="J10" s="2025" t="s">
        <v>677</v>
      </c>
    </row>
    <row r="11" spans="1:10" s="2035" customFormat="1" ht="12">
      <c r="A11" s="2026" t="s">
        <v>659</v>
      </c>
      <c r="B11" s="2027" t="s">
        <v>2959</v>
      </c>
      <c r="C11" s="2028"/>
      <c r="D11" s="2029"/>
      <c r="E11" s="2030"/>
      <c r="F11" s="2031"/>
      <c r="G11" s="2031"/>
      <c r="H11" s="2032"/>
      <c r="I11" s="2033">
        <f>I12+I38+I51+I52</f>
        <v>0</v>
      </c>
      <c r="J11" s="2034">
        <f>I11*12.5</f>
        <v>0</v>
      </c>
    </row>
    <row r="12" spans="1:10" s="2035" customFormat="1" ht="12">
      <c r="A12" s="2036" t="s">
        <v>1300</v>
      </c>
      <c r="B12" s="2037" t="s">
        <v>2960</v>
      </c>
      <c r="C12" s="2028"/>
      <c r="D12" s="2029"/>
      <c r="E12" s="2030"/>
      <c r="F12" s="2031"/>
      <c r="G12" s="2031"/>
      <c r="H12" s="2032"/>
      <c r="I12" s="2038">
        <f>I15+I34</f>
        <v>0</v>
      </c>
      <c r="J12" s="2039"/>
    </row>
    <row r="13" spans="1:10" s="2035" customFormat="1" ht="12">
      <c r="A13" s="2036" t="s">
        <v>1301</v>
      </c>
      <c r="B13" s="2040" t="s">
        <v>1913</v>
      </c>
      <c r="C13" s="2041"/>
      <c r="D13" s="2042"/>
      <c r="E13" s="2030"/>
      <c r="F13" s="2031"/>
      <c r="G13" s="2031"/>
      <c r="H13" s="2032"/>
      <c r="I13" s="2043"/>
      <c r="J13" s="2044"/>
    </row>
    <row r="14" spans="1:10" s="2035" customFormat="1" ht="12">
      <c r="A14" s="2036" t="s">
        <v>1302</v>
      </c>
      <c r="B14" s="2045" t="s">
        <v>2961</v>
      </c>
      <c r="C14" s="2046"/>
      <c r="D14" s="2047"/>
      <c r="E14" s="2030"/>
      <c r="F14" s="2031"/>
      <c r="G14" s="2031"/>
      <c r="H14" s="2032"/>
      <c r="I14" s="2043"/>
      <c r="J14" s="2044"/>
    </row>
    <row r="15" spans="1:10" s="2013" customFormat="1" ht="12">
      <c r="A15" s="2026" t="s">
        <v>664</v>
      </c>
      <c r="B15" s="2048" t="s">
        <v>2962</v>
      </c>
      <c r="C15" s="2046"/>
      <c r="D15" s="2049"/>
      <c r="E15" s="2049"/>
      <c r="F15" s="2047"/>
      <c r="G15" s="2047"/>
      <c r="H15" s="2050"/>
      <c r="I15" s="2051"/>
      <c r="J15" s="2039"/>
    </row>
    <row r="16" spans="1:10" s="2013" customFormat="1" ht="12">
      <c r="A16" s="2026" t="s">
        <v>667</v>
      </c>
      <c r="B16" s="2052" t="s">
        <v>2963</v>
      </c>
      <c r="C16" s="2046"/>
      <c r="D16" s="2049"/>
      <c r="E16" s="2049"/>
      <c r="F16" s="2047"/>
      <c r="G16" s="2053"/>
      <c r="H16" s="2050"/>
      <c r="I16" s="2054"/>
      <c r="J16" s="2039"/>
    </row>
    <row r="17" spans="1:10" s="2013" customFormat="1" ht="12">
      <c r="A17" s="2026" t="s">
        <v>670</v>
      </c>
      <c r="B17" s="2055" t="s">
        <v>2964</v>
      </c>
      <c r="C17" s="2056"/>
      <c r="D17" s="2053"/>
      <c r="E17" s="2046"/>
      <c r="F17" s="2047"/>
      <c r="G17" s="2053"/>
      <c r="H17" s="2050"/>
      <c r="I17" s="2054"/>
      <c r="J17" s="2039"/>
    </row>
    <row r="18" spans="1:10" s="2013" customFormat="1" ht="12">
      <c r="A18" s="2026" t="s">
        <v>672</v>
      </c>
      <c r="B18" s="2055" t="s">
        <v>2965</v>
      </c>
      <c r="C18" s="2056"/>
      <c r="D18" s="2053"/>
      <c r="E18" s="2046"/>
      <c r="F18" s="2047"/>
      <c r="G18" s="2053"/>
      <c r="H18" s="2050"/>
      <c r="I18" s="2054"/>
      <c r="J18" s="2039"/>
    </row>
    <row r="19" spans="1:10" s="2013" customFormat="1" ht="12">
      <c r="A19" s="2026" t="s">
        <v>675</v>
      </c>
      <c r="B19" s="2055" t="s">
        <v>2966</v>
      </c>
      <c r="C19" s="2056"/>
      <c r="D19" s="2053"/>
      <c r="E19" s="2046"/>
      <c r="F19" s="2047"/>
      <c r="G19" s="2053"/>
      <c r="H19" s="2050"/>
      <c r="I19" s="2054"/>
      <c r="J19" s="2039"/>
    </row>
    <row r="20" spans="1:10" s="2013" customFormat="1" ht="12">
      <c r="A20" s="2026" t="s">
        <v>677</v>
      </c>
      <c r="B20" s="2055" t="s">
        <v>2967</v>
      </c>
      <c r="C20" s="2056"/>
      <c r="D20" s="2053"/>
      <c r="E20" s="2046"/>
      <c r="F20" s="2047"/>
      <c r="G20" s="2053"/>
      <c r="H20" s="2050"/>
      <c r="I20" s="2054"/>
      <c r="J20" s="2039"/>
    </row>
    <row r="21" spans="1:10" s="2013" customFormat="1" ht="12">
      <c r="A21" s="2026" t="s">
        <v>680</v>
      </c>
      <c r="B21" s="2052" t="s">
        <v>2968</v>
      </c>
      <c r="C21" s="2046"/>
      <c r="D21" s="2047"/>
      <c r="E21" s="2046"/>
      <c r="F21" s="2047"/>
      <c r="G21" s="2053"/>
      <c r="H21" s="2050"/>
      <c r="I21" s="2054"/>
      <c r="J21" s="2039"/>
    </row>
    <row r="22" spans="1:10" s="2013" customFormat="1" ht="12">
      <c r="A22" s="2026" t="s">
        <v>683</v>
      </c>
      <c r="B22" s="2055" t="s">
        <v>2969</v>
      </c>
      <c r="C22" s="2056"/>
      <c r="D22" s="2053"/>
      <c r="E22" s="2046"/>
      <c r="F22" s="2047"/>
      <c r="G22" s="2053"/>
      <c r="H22" s="2050"/>
      <c r="I22" s="2054"/>
      <c r="J22" s="2039"/>
    </row>
    <row r="23" spans="1:10" s="2013" customFormat="1" ht="12">
      <c r="A23" s="2026" t="s">
        <v>1207</v>
      </c>
      <c r="B23" s="2055" t="s">
        <v>2970</v>
      </c>
      <c r="C23" s="2056"/>
      <c r="D23" s="2053"/>
      <c r="E23" s="2046"/>
      <c r="F23" s="2047"/>
      <c r="G23" s="2053"/>
      <c r="H23" s="2050"/>
      <c r="I23" s="2054"/>
      <c r="J23" s="2039"/>
    </row>
    <row r="24" spans="1:10" s="2013" customFormat="1" ht="12">
      <c r="A24" s="2026" t="s">
        <v>1210</v>
      </c>
      <c r="B24" s="2055" t="s">
        <v>2971</v>
      </c>
      <c r="C24" s="2056"/>
      <c r="D24" s="2053"/>
      <c r="E24" s="2046"/>
      <c r="F24" s="2047"/>
      <c r="G24" s="2053"/>
      <c r="H24" s="2050"/>
      <c r="I24" s="2054"/>
      <c r="J24" s="2039"/>
    </row>
    <row r="25" spans="1:10" s="2013" customFormat="1" ht="12">
      <c r="A25" s="2026" t="s">
        <v>1213</v>
      </c>
      <c r="B25" s="2052" t="s">
        <v>2972</v>
      </c>
      <c r="C25" s="2046"/>
      <c r="D25" s="2047"/>
      <c r="E25" s="2046"/>
      <c r="F25" s="2047"/>
      <c r="G25" s="2053"/>
      <c r="H25" s="2050"/>
      <c r="I25" s="2054"/>
      <c r="J25" s="2039"/>
    </row>
    <row r="26" spans="1:10" s="2013" customFormat="1" ht="12">
      <c r="A26" s="2026" t="s">
        <v>692</v>
      </c>
      <c r="B26" s="2055" t="s">
        <v>2973</v>
      </c>
      <c r="C26" s="2056"/>
      <c r="D26" s="2053"/>
      <c r="E26" s="2046"/>
      <c r="F26" s="2047"/>
      <c r="G26" s="2053"/>
      <c r="H26" s="2050"/>
      <c r="I26" s="2054"/>
      <c r="J26" s="2039"/>
    </row>
    <row r="27" spans="1:10" s="2013" customFormat="1" ht="12">
      <c r="A27" s="2026" t="s">
        <v>695</v>
      </c>
      <c r="B27" s="2055" t="s">
        <v>2974</v>
      </c>
      <c r="C27" s="2056"/>
      <c r="D27" s="2053"/>
      <c r="E27" s="2046"/>
      <c r="F27" s="2047"/>
      <c r="G27" s="2053"/>
      <c r="H27" s="2050"/>
      <c r="I27" s="2054"/>
      <c r="J27" s="2039"/>
    </row>
    <row r="28" spans="1:10" s="2013" customFormat="1" ht="12">
      <c r="A28" s="2026" t="s">
        <v>698</v>
      </c>
      <c r="B28" s="2055" t="s">
        <v>2975</v>
      </c>
      <c r="C28" s="2056"/>
      <c r="D28" s="2053"/>
      <c r="E28" s="2046"/>
      <c r="F28" s="2047"/>
      <c r="G28" s="2053"/>
      <c r="H28" s="2050"/>
      <c r="I28" s="2054"/>
      <c r="J28" s="2039"/>
    </row>
    <row r="29" spans="1:10" s="2013" customFormat="1" ht="12">
      <c r="A29" s="2026" t="s">
        <v>701</v>
      </c>
      <c r="B29" s="2055" t="s">
        <v>2976</v>
      </c>
      <c r="C29" s="2056"/>
      <c r="D29" s="2053"/>
      <c r="E29" s="2046"/>
      <c r="F29" s="2047"/>
      <c r="G29" s="2053"/>
      <c r="H29" s="2050"/>
      <c r="I29" s="2054"/>
      <c r="J29" s="2039"/>
    </row>
    <row r="30" spans="1:10" s="2013" customFormat="1" ht="12">
      <c r="A30" s="2026" t="s">
        <v>1224</v>
      </c>
      <c r="B30" s="2055" t="s">
        <v>2977</v>
      </c>
      <c r="C30" s="2056"/>
      <c r="D30" s="2053"/>
      <c r="E30" s="2046"/>
      <c r="F30" s="2047"/>
      <c r="G30" s="2053"/>
      <c r="H30" s="2050"/>
      <c r="I30" s="2054"/>
      <c r="J30" s="2039"/>
    </row>
    <row r="31" spans="1:10" s="2013" customFormat="1" ht="12">
      <c r="A31" s="2026" t="s">
        <v>1227</v>
      </c>
      <c r="B31" s="2055" t="s">
        <v>2978</v>
      </c>
      <c r="C31" s="2056"/>
      <c r="D31" s="2053"/>
      <c r="E31" s="2046"/>
      <c r="F31" s="2047"/>
      <c r="G31" s="2053"/>
      <c r="H31" s="2050"/>
      <c r="I31" s="2054"/>
      <c r="J31" s="2039"/>
    </row>
    <row r="32" spans="1:10" s="2013" customFormat="1" ht="12">
      <c r="A32" s="2026" t="s">
        <v>1230</v>
      </c>
      <c r="B32" s="2055" t="s">
        <v>2979</v>
      </c>
      <c r="C32" s="2056"/>
      <c r="D32" s="2053"/>
      <c r="E32" s="2046"/>
      <c r="F32" s="2047"/>
      <c r="G32" s="2053"/>
      <c r="H32" s="2050"/>
      <c r="I32" s="2054"/>
      <c r="J32" s="2039"/>
    </row>
    <row r="33" spans="1:10" s="2013" customFormat="1" ht="12">
      <c r="A33" s="2026" t="s">
        <v>704</v>
      </c>
      <c r="B33" s="2055" t="s">
        <v>2980</v>
      </c>
      <c r="C33" s="2056"/>
      <c r="D33" s="2053"/>
      <c r="E33" s="2046"/>
      <c r="F33" s="2047"/>
      <c r="G33" s="2053"/>
      <c r="H33" s="2050"/>
      <c r="I33" s="2057"/>
      <c r="J33" s="2058"/>
    </row>
    <row r="34" spans="1:10" s="2013" customFormat="1" ht="12">
      <c r="A34" s="2026" t="s">
        <v>1237</v>
      </c>
      <c r="B34" s="2048" t="s">
        <v>2981</v>
      </c>
      <c r="C34" s="2046"/>
      <c r="D34" s="2059"/>
      <c r="E34" s="2046"/>
      <c r="F34" s="2047"/>
      <c r="G34" s="2047"/>
      <c r="H34" s="2050"/>
      <c r="I34" s="2051"/>
      <c r="J34" s="2039"/>
    </row>
    <row r="35" spans="1:10" s="2013" customFormat="1" ht="12">
      <c r="A35" s="2026" t="s">
        <v>1240</v>
      </c>
      <c r="B35" s="2052" t="s">
        <v>2963</v>
      </c>
      <c r="C35" s="2046"/>
      <c r="D35" s="2059"/>
      <c r="E35" s="2046"/>
      <c r="F35" s="2047"/>
      <c r="G35" s="2053"/>
      <c r="H35" s="2050"/>
      <c r="I35" s="2054"/>
      <c r="J35" s="2039"/>
    </row>
    <row r="36" spans="1:10" s="2013" customFormat="1" ht="12">
      <c r="A36" s="2026" t="s">
        <v>1242</v>
      </c>
      <c r="B36" s="2052" t="s">
        <v>2968</v>
      </c>
      <c r="C36" s="2046"/>
      <c r="D36" s="2059"/>
      <c r="E36" s="2046"/>
      <c r="F36" s="2047"/>
      <c r="G36" s="2053"/>
      <c r="H36" s="2050"/>
      <c r="I36" s="2054"/>
      <c r="J36" s="2039"/>
    </row>
    <row r="37" spans="1:10" s="2013" customFormat="1" ht="12">
      <c r="A37" s="2026" t="s">
        <v>1245</v>
      </c>
      <c r="B37" s="2052" t="s">
        <v>2972</v>
      </c>
      <c r="C37" s="2046"/>
      <c r="D37" s="2059"/>
      <c r="E37" s="2046"/>
      <c r="F37" s="2047"/>
      <c r="G37" s="2053"/>
      <c r="H37" s="2050"/>
      <c r="I37" s="2054"/>
      <c r="J37" s="2039"/>
    </row>
    <row r="38" spans="1:10" s="2013" customFormat="1" ht="12">
      <c r="A38" s="2026" t="s">
        <v>709</v>
      </c>
      <c r="B38" s="2060" t="s">
        <v>2982</v>
      </c>
      <c r="C38" s="2046"/>
      <c r="D38" s="2059"/>
      <c r="E38" s="2046"/>
      <c r="F38" s="2059"/>
      <c r="G38" s="2059"/>
      <c r="H38" s="2050"/>
      <c r="I38" s="2061">
        <f>+I39+I48+I49</f>
        <v>0</v>
      </c>
      <c r="J38" s="2039"/>
    </row>
    <row r="39" spans="1:10" s="2013" customFormat="1" ht="12">
      <c r="A39" s="2026">
        <v>251</v>
      </c>
      <c r="B39" s="2062" t="s">
        <v>2983</v>
      </c>
      <c r="C39" s="2056"/>
      <c r="D39" s="2029"/>
      <c r="E39" s="2056"/>
      <c r="F39" s="2053"/>
      <c r="G39" s="2053"/>
      <c r="H39" s="2050"/>
      <c r="I39" s="2061">
        <f>+I40+I41+I45+I46+I47</f>
        <v>0</v>
      </c>
      <c r="J39" s="2039"/>
    </row>
    <row r="40" spans="1:10" s="2013" customFormat="1" ht="24">
      <c r="A40" s="2026" t="s">
        <v>712</v>
      </c>
      <c r="B40" s="2063" t="s">
        <v>2984</v>
      </c>
      <c r="C40" s="2046"/>
      <c r="D40" s="2059"/>
      <c r="E40" s="2046"/>
      <c r="F40" s="2047"/>
      <c r="G40" s="2046"/>
      <c r="H40" s="2064">
        <v>0</v>
      </c>
      <c r="I40" s="2061">
        <f>+G40*0</f>
        <v>0</v>
      </c>
      <c r="J40" s="2039"/>
    </row>
    <row r="41" spans="1:10" s="2013" customFormat="1" ht="24">
      <c r="A41" s="2026" t="s">
        <v>715</v>
      </c>
      <c r="B41" s="2063" t="s">
        <v>2985</v>
      </c>
      <c r="C41" s="2046"/>
      <c r="D41" s="2059"/>
      <c r="E41" s="2046"/>
      <c r="F41" s="2047"/>
      <c r="G41" s="2047"/>
      <c r="H41" s="2064"/>
      <c r="I41" s="2061">
        <f>+I42+I43+I44</f>
        <v>0</v>
      </c>
      <c r="J41" s="2039"/>
    </row>
    <row r="42" spans="1:10" s="2013" customFormat="1" ht="12">
      <c r="A42" s="2026" t="s">
        <v>718</v>
      </c>
      <c r="B42" s="2065" t="s">
        <v>2986</v>
      </c>
      <c r="C42" s="2046"/>
      <c r="D42" s="2059"/>
      <c r="E42" s="2046"/>
      <c r="F42" s="2047"/>
      <c r="G42" s="2047"/>
      <c r="H42" s="2064">
        <v>0.25</v>
      </c>
      <c r="I42" s="2061">
        <f>+G42*0.0025</f>
        <v>0</v>
      </c>
      <c r="J42" s="2039"/>
    </row>
    <row r="43" spans="1:10" s="2013" customFormat="1" ht="12">
      <c r="A43" s="2026" t="s">
        <v>724</v>
      </c>
      <c r="B43" s="2065" t="s">
        <v>2987</v>
      </c>
      <c r="C43" s="2046"/>
      <c r="D43" s="2059"/>
      <c r="E43" s="2046"/>
      <c r="F43" s="2047"/>
      <c r="G43" s="2047"/>
      <c r="H43" s="2064">
        <v>1</v>
      </c>
      <c r="I43" s="2061">
        <f>+G43*0.01</f>
        <v>0</v>
      </c>
      <c r="J43" s="2039"/>
    </row>
    <row r="44" spans="1:10" s="2013" customFormat="1" ht="12">
      <c r="A44" s="2026" t="s">
        <v>727</v>
      </c>
      <c r="B44" s="2065" t="s">
        <v>2988</v>
      </c>
      <c r="C44" s="2046"/>
      <c r="D44" s="2059"/>
      <c r="E44" s="2046"/>
      <c r="F44" s="2047"/>
      <c r="G44" s="2047"/>
      <c r="H44" s="2064">
        <v>1.6</v>
      </c>
      <c r="I44" s="2061">
        <f>+G44*0.016</f>
        <v>0</v>
      </c>
      <c r="J44" s="2039"/>
    </row>
    <row r="45" spans="1:10" s="2013" customFormat="1" ht="24">
      <c r="A45" s="2026" t="s">
        <v>730</v>
      </c>
      <c r="B45" s="2063" t="s">
        <v>2989</v>
      </c>
      <c r="C45" s="2046"/>
      <c r="D45" s="2059"/>
      <c r="E45" s="2046"/>
      <c r="F45" s="2047"/>
      <c r="G45" s="2047"/>
      <c r="H45" s="2064">
        <v>8</v>
      </c>
      <c r="I45" s="2061">
        <f>+G45*0.08</f>
        <v>0</v>
      </c>
      <c r="J45" s="2039"/>
    </row>
    <row r="46" spans="1:10" s="2013" customFormat="1" ht="24">
      <c r="A46" s="2026" t="s">
        <v>733</v>
      </c>
      <c r="B46" s="2063" t="s">
        <v>2990</v>
      </c>
      <c r="C46" s="2046"/>
      <c r="D46" s="2059"/>
      <c r="E46" s="2046"/>
      <c r="F46" s="2047"/>
      <c r="G46" s="2047"/>
      <c r="H46" s="2064">
        <v>12</v>
      </c>
      <c r="I46" s="2061">
        <f>+G46*0.12</f>
        <v>0</v>
      </c>
      <c r="J46" s="2039"/>
    </row>
    <row r="47" spans="1:10" s="2013" customFormat="1" ht="12">
      <c r="A47" s="2026" t="s">
        <v>2991</v>
      </c>
      <c r="B47" s="2066" t="s">
        <v>2992</v>
      </c>
      <c r="C47" s="2046"/>
      <c r="D47" s="2059"/>
      <c r="E47" s="2046"/>
      <c r="F47" s="2047"/>
      <c r="G47" s="2047"/>
      <c r="H47" s="2064"/>
      <c r="I47" s="2051"/>
      <c r="J47" s="2067"/>
    </row>
    <row r="48" spans="1:10" s="2013" customFormat="1" ht="12">
      <c r="A48" s="2026">
        <v>325</v>
      </c>
      <c r="B48" s="2062" t="s">
        <v>2993</v>
      </c>
      <c r="C48" s="2046"/>
      <c r="D48" s="2047"/>
      <c r="E48" s="2046"/>
      <c r="F48" s="2047"/>
      <c r="G48" s="2049"/>
      <c r="H48" s="2064"/>
      <c r="I48" s="2051"/>
      <c r="J48" s="2067"/>
    </row>
    <row r="49" spans="1:10" s="2013" customFormat="1" ht="12">
      <c r="A49" s="2026">
        <v>326</v>
      </c>
      <c r="B49" s="2062" t="s">
        <v>2994</v>
      </c>
      <c r="C49" s="2046"/>
      <c r="D49" s="2047"/>
      <c r="E49" s="2046"/>
      <c r="F49" s="2047"/>
      <c r="G49" s="2049"/>
      <c r="H49" s="2064"/>
      <c r="I49" s="2051"/>
      <c r="J49" s="2067"/>
    </row>
    <row r="50" spans="1:10" s="2013" customFormat="1" ht="12">
      <c r="A50" s="2026">
        <v>330</v>
      </c>
      <c r="B50" s="2068"/>
      <c r="C50" s="2056"/>
      <c r="D50" s="2029"/>
      <c r="E50" s="2056"/>
      <c r="F50" s="2029"/>
      <c r="G50" s="2053"/>
      <c r="H50" s="2064"/>
      <c r="I50" s="2054"/>
      <c r="J50" s="2067"/>
    </row>
    <row r="51" spans="1:10" s="2013" customFormat="1" ht="12">
      <c r="A51" s="2026">
        <v>340</v>
      </c>
      <c r="B51" s="2055" t="s">
        <v>2995</v>
      </c>
      <c r="C51" s="2069"/>
      <c r="D51" s="2070"/>
      <c r="E51" s="2069"/>
      <c r="F51" s="2070"/>
      <c r="G51" s="2071"/>
      <c r="H51" s="2064"/>
      <c r="I51" s="2072"/>
      <c r="J51" s="2067"/>
    </row>
    <row r="52" spans="1:10" s="2013" customFormat="1" ht="12">
      <c r="A52" s="2026" t="s">
        <v>742</v>
      </c>
      <c r="B52" s="2055" t="s">
        <v>2996</v>
      </c>
      <c r="C52" s="2069"/>
      <c r="D52" s="2070"/>
      <c r="E52" s="2069"/>
      <c r="F52" s="2070"/>
      <c r="G52" s="2071"/>
      <c r="H52" s="2064"/>
      <c r="I52" s="2061">
        <f>I53+I54+I55</f>
        <v>0</v>
      </c>
      <c r="J52" s="2067"/>
    </row>
    <row r="53" spans="1:10" s="2013" customFormat="1" ht="12">
      <c r="A53" s="2026">
        <v>360</v>
      </c>
      <c r="B53" s="2073" t="s">
        <v>2997</v>
      </c>
      <c r="C53" s="2069"/>
      <c r="D53" s="2070"/>
      <c r="E53" s="2069"/>
      <c r="F53" s="2070"/>
      <c r="G53" s="2071"/>
      <c r="H53" s="2064"/>
      <c r="I53" s="2072"/>
      <c r="J53" s="2067"/>
    </row>
    <row r="54" spans="1:10" s="2013" customFormat="1" ht="12">
      <c r="A54" s="2026">
        <v>370</v>
      </c>
      <c r="B54" s="2073" t="s">
        <v>2998</v>
      </c>
      <c r="C54" s="2069"/>
      <c r="D54" s="2070"/>
      <c r="E54" s="2069"/>
      <c r="F54" s="2070"/>
      <c r="G54" s="2071"/>
      <c r="H54" s="2064"/>
      <c r="I54" s="2072"/>
      <c r="J54" s="2067"/>
    </row>
    <row r="55" spans="1:10" s="2013" customFormat="1" ht="12">
      <c r="A55" s="2026">
        <v>380</v>
      </c>
      <c r="B55" s="2073" t="s">
        <v>2999</v>
      </c>
      <c r="C55" s="2069"/>
      <c r="D55" s="2070"/>
      <c r="E55" s="2069"/>
      <c r="F55" s="2070"/>
      <c r="G55" s="2071"/>
      <c r="H55" s="2064"/>
      <c r="I55" s="2072"/>
      <c r="J55" s="2067"/>
    </row>
    <row r="56" spans="1:10" s="2013" customFormat="1" thickBot="1">
      <c r="A56" s="2074">
        <v>390</v>
      </c>
      <c r="B56" s="2075"/>
      <c r="C56" s="2076"/>
      <c r="D56" s="2077"/>
      <c r="E56" s="2076"/>
      <c r="F56" s="2077"/>
      <c r="G56" s="2078"/>
      <c r="H56" s="2079"/>
      <c r="I56" s="2080"/>
      <c r="J56" s="2081"/>
    </row>
    <row r="57" spans="1:10" s="2085" customFormat="1" ht="15">
      <c r="A57" s="2082"/>
      <c r="B57" s="2083"/>
      <c r="C57" s="2084"/>
      <c r="D57" s="2084"/>
      <c r="E57" s="2084"/>
      <c r="F57" s="2084"/>
      <c r="G57" s="2084"/>
      <c r="H57" s="2083"/>
      <c r="I57" s="2083"/>
      <c r="J57" s="2083"/>
    </row>
    <row r="58" spans="1:10" s="2085" customFormat="1" ht="15">
      <c r="A58" s="1997"/>
      <c r="B58" s="3" t="s">
        <v>1312</v>
      </c>
      <c r="C58" s="2086"/>
      <c r="D58" s="2086"/>
      <c r="E58" s="2086"/>
      <c r="F58" s="2086"/>
      <c r="G58" s="2086"/>
    </row>
    <row r="59" spans="1:10" ht="15">
      <c r="B59" s="2088"/>
    </row>
  </sheetData>
  <mergeCells count="7">
    <mergeCell ref="C7:G7"/>
    <mergeCell ref="H7:H9"/>
    <mergeCell ref="I7:I9"/>
    <mergeCell ref="J7:J9"/>
    <mergeCell ref="C8:D8"/>
    <mergeCell ref="E8:F8"/>
    <mergeCell ref="G8:G9"/>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topLeftCell="A13" workbookViewId="0">
      <selection activeCell="L19" sqref="L19"/>
    </sheetView>
  </sheetViews>
  <sheetFormatPr defaultColWidth="13.28515625" defaultRowHeight="12.75"/>
  <cols>
    <col min="1" max="1" width="5.5703125" style="2087" customWidth="1"/>
    <col min="2" max="2" width="48.140625" style="2007" customWidth="1"/>
    <col min="3" max="3" width="17.140625" style="2089" customWidth="1"/>
    <col min="4" max="4" width="16.7109375" style="2089" customWidth="1"/>
    <col min="5" max="5" width="14.140625" style="2089" customWidth="1"/>
    <col min="6" max="6" width="14.5703125" style="2089" customWidth="1"/>
    <col min="7" max="7" width="15.140625" style="2089" customWidth="1"/>
    <col min="8" max="8" width="14.7109375" style="2007" customWidth="1"/>
    <col min="9" max="9" width="16.5703125" style="2007" customWidth="1"/>
    <col min="10" max="10" width="18" style="2007" customWidth="1"/>
    <col min="11" max="251" width="11.42578125" style="2007" customWidth="1"/>
    <col min="252" max="253" width="13.28515625" style="2007"/>
    <col min="254" max="254" width="8.7109375" style="2007" customWidth="1"/>
    <col min="255" max="255" width="13.28515625" style="2007" customWidth="1"/>
    <col min="256" max="256" width="35" style="2007" customWidth="1"/>
    <col min="257" max="257" width="14.85546875" style="2007" customWidth="1"/>
    <col min="258" max="258" width="67.85546875" style="2007" customWidth="1"/>
    <col min="259" max="259" width="24.42578125" style="2007" customWidth="1"/>
    <col min="260" max="260" width="25.85546875" style="2007" customWidth="1"/>
    <col min="261" max="261" width="22.7109375" style="2007" customWidth="1"/>
    <col min="262" max="262" width="25.28515625" style="2007" customWidth="1"/>
    <col min="263" max="265" width="22.7109375" style="2007" customWidth="1"/>
    <col min="266" max="266" width="24.7109375" style="2007" customWidth="1"/>
    <col min="267" max="507" width="11.42578125" style="2007" customWidth="1"/>
    <col min="508" max="509" width="13.28515625" style="2007"/>
    <col min="510" max="510" width="8.7109375" style="2007" customWidth="1"/>
    <col min="511" max="511" width="13.28515625" style="2007" customWidth="1"/>
    <col min="512" max="512" width="35" style="2007" customWidth="1"/>
    <col min="513" max="513" width="14.85546875" style="2007" customWidth="1"/>
    <col min="514" max="514" width="67.85546875" style="2007" customWidth="1"/>
    <col min="515" max="515" width="24.42578125" style="2007" customWidth="1"/>
    <col min="516" max="516" width="25.85546875" style="2007" customWidth="1"/>
    <col min="517" max="517" width="22.7109375" style="2007" customWidth="1"/>
    <col min="518" max="518" width="25.28515625" style="2007" customWidth="1"/>
    <col min="519" max="521" width="22.7109375" style="2007" customWidth="1"/>
    <col min="522" max="522" width="24.7109375" style="2007" customWidth="1"/>
    <col min="523" max="763" width="11.42578125" style="2007" customWidth="1"/>
    <col min="764" max="765" width="13.28515625" style="2007"/>
    <col min="766" max="766" width="8.7109375" style="2007" customWidth="1"/>
    <col min="767" max="767" width="13.28515625" style="2007" customWidth="1"/>
    <col min="768" max="768" width="35" style="2007" customWidth="1"/>
    <col min="769" max="769" width="14.85546875" style="2007" customWidth="1"/>
    <col min="770" max="770" width="67.85546875" style="2007" customWidth="1"/>
    <col min="771" max="771" width="24.42578125" style="2007" customWidth="1"/>
    <col min="772" max="772" width="25.85546875" style="2007" customWidth="1"/>
    <col min="773" max="773" width="22.7109375" style="2007" customWidth="1"/>
    <col min="774" max="774" width="25.28515625" style="2007" customWidth="1"/>
    <col min="775" max="777" width="22.7109375" style="2007" customWidth="1"/>
    <col min="778" max="778" width="24.7109375" style="2007" customWidth="1"/>
    <col min="779" max="1019" width="11.42578125" style="2007" customWidth="1"/>
    <col min="1020" max="1021" width="13.28515625" style="2007"/>
    <col min="1022" max="1022" width="8.7109375" style="2007" customWidth="1"/>
    <col min="1023" max="1023" width="13.28515625" style="2007" customWidth="1"/>
    <col min="1024" max="1024" width="35" style="2007" customWidth="1"/>
    <col min="1025" max="1025" width="14.85546875" style="2007" customWidth="1"/>
    <col min="1026" max="1026" width="67.85546875" style="2007" customWidth="1"/>
    <col min="1027" max="1027" width="24.42578125" style="2007" customWidth="1"/>
    <col min="1028" max="1028" width="25.85546875" style="2007" customWidth="1"/>
    <col min="1029" max="1029" width="22.7109375" style="2007" customWidth="1"/>
    <col min="1030" max="1030" width="25.28515625" style="2007" customWidth="1"/>
    <col min="1031" max="1033" width="22.7109375" style="2007" customWidth="1"/>
    <col min="1034" max="1034" width="24.7109375" style="2007" customWidth="1"/>
    <col min="1035" max="1275" width="11.42578125" style="2007" customWidth="1"/>
    <col min="1276" max="1277" width="13.28515625" style="2007"/>
    <col min="1278" max="1278" width="8.7109375" style="2007" customWidth="1"/>
    <col min="1279" max="1279" width="13.28515625" style="2007" customWidth="1"/>
    <col min="1280" max="1280" width="35" style="2007" customWidth="1"/>
    <col min="1281" max="1281" width="14.85546875" style="2007" customWidth="1"/>
    <col min="1282" max="1282" width="67.85546875" style="2007" customWidth="1"/>
    <col min="1283" max="1283" width="24.42578125" style="2007" customWidth="1"/>
    <col min="1284" max="1284" width="25.85546875" style="2007" customWidth="1"/>
    <col min="1285" max="1285" width="22.7109375" style="2007" customWidth="1"/>
    <col min="1286" max="1286" width="25.28515625" style="2007" customWidth="1"/>
    <col min="1287" max="1289" width="22.7109375" style="2007" customWidth="1"/>
    <col min="1290" max="1290" width="24.7109375" style="2007" customWidth="1"/>
    <col min="1291" max="1531" width="11.42578125" style="2007" customWidth="1"/>
    <col min="1532" max="1533" width="13.28515625" style="2007"/>
    <col min="1534" max="1534" width="8.7109375" style="2007" customWidth="1"/>
    <col min="1535" max="1535" width="13.28515625" style="2007" customWidth="1"/>
    <col min="1536" max="1536" width="35" style="2007" customWidth="1"/>
    <col min="1537" max="1537" width="14.85546875" style="2007" customWidth="1"/>
    <col min="1538" max="1538" width="67.85546875" style="2007" customWidth="1"/>
    <col min="1539" max="1539" width="24.42578125" style="2007" customWidth="1"/>
    <col min="1540" max="1540" width="25.85546875" style="2007" customWidth="1"/>
    <col min="1541" max="1541" width="22.7109375" style="2007" customWidth="1"/>
    <col min="1542" max="1542" width="25.28515625" style="2007" customWidth="1"/>
    <col min="1543" max="1545" width="22.7109375" style="2007" customWidth="1"/>
    <col min="1546" max="1546" width="24.7109375" style="2007" customWidth="1"/>
    <col min="1547" max="1787" width="11.42578125" style="2007" customWidth="1"/>
    <col min="1788" max="1789" width="13.28515625" style="2007"/>
    <col min="1790" max="1790" width="8.7109375" style="2007" customWidth="1"/>
    <col min="1791" max="1791" width="13.28515625" style="2007" customWidth="1"/>
    <col min="1792" max="1792" width="35" style="2007" customWidth="1"/>
    <col min="1793" max="1793" width="14.85546875" style="2007" customWidth="1"/>
    <col min="1794" max="1794" width="67.85546875" style="2007" customWidth="1"/>
    <col min="1795" max="1795" width="24.42578125" style="2007" customWidth="1"/>
    <col min="1796" max="1796" width="25.85546875" style="2007" customWidth="1"/>
    <col min="1797" max="1797" width="22.7109375" style="2007" customWidth="1"/>
    <col min="1798" max="1798" width="25.28515625" style="2007" customWidth="1"/>
    <col min="1799" max="1801" width="22.7109375" style="2007" customWidth="1"/>
    <col min="1802" max="1802" width="24.7109375" style="2007" customWidth="1"/>
    <col min="1803" max="2043" width="11.42578125" style="2007" customWidth="1"/>
    <col min="2044" max="2045" width="13.28515625" style="2007"/>
    <col min="2046" max="2046" width="8.7109375" style="2007" customWidth="1"/>
    <col min="2047" max="2047" width="13.28515625" style="2007" customWidth="1"/>
    <col min="2048" max="2048" width="35" style="2007" customWidth="1"/>
    <col min="2049" max="2049" width="14.85546875" style="2007" customWidth="1"/>
    <col min="2050" max="2050" width="67.85546875" style="2007" customWidth="1"/>
    <col min="2051" max="2051" width="24.42578125" style="2007" customWidth="1"/>
    <col min="2052" max="2052" width="25.85546875" style="2007" customWidth="1"/>
    <col min="2053" max="2053" width="22.7109375" style="2007" customWidth="1"/>
    <col min="2054" max="2054" width="25.28515625" style="2007" customWidth="1"/>
    <col min="2055" max="2057" width="22.7109375" style="2007" customWidth="1"/>
    <col min="2058" max="2058" width="24.7109375" style="2007" customWidth="1"/>
    <col min="2059" max="2299" width="11.42578125" style="2007" customWidth="1"/>
    <col min="2300" max="2301" width="13.28515625" style="2007"/>
    <col min="2302" max="2302" width="8.7109375" style="2007" customWidth="1"/>
    <col min="2303" max="2303" width="13.28515625" style="2007" customWidth="1"/>
    <col min="2304" max="2304" width="35" style="2007" customWidth="1"/>
    <col min="2305" max="2305" width="14.85546875" style="2007" customWidth="1"/>
    <col min="2306" max="2306" width="67.85546875" style="2007" customWidth="1"/>
    <col min="2307" max="2307" width="24.42578125" style="2007" customWidth="1"/>
    <col min="2308" max="2308" width="25.85546875" style="2007" customWidth="1"/>
    <col min="2309" max="2309" width="22.7109375" style="2007" customWidth="1"/>
    <col min="2310" max="2310" width="25.28515625" style="2007" customWidth="1"/>
    <col min="2311" max="2313" width="22.7109375" style="2007" customWidth="1"/>
    <col min="2314" max="2314" width="24.7109375" style="2007" customWidth="1"/>
    <col min="2315" max="2555" width="11.42578125" style="2007" customWidth="1"/>
    <col min="2556" max="2557" width="13.28515625" style="2007"/>
    <col min="2558" max="2558" width="8.7109375" style="2007" customWidth="1"/>
    <col min="2559" max="2559" width="13.28515625" style="2007" customWidth="1"/>
    <col min="2560" max="2560" width="35" style="2007" customWidth="1"/>
    <col min="2561" max="2561" width="14.85546875" style="2007" customWidth="1"/>
    <col min="2562" max="2562" width="67.85546875" style="2007" customWidth="1"/>
    <col min="2563" max="2563" width="24.42578125" style="2007" customWidth="1"/>
    <col min="2564" max="2564" width="25.85546875" style="2007" customWidth="1"/>
    <col min="2565" max="2565" width="22.7109375" style="2007" customWidth="1"/>
    <col min="2566" max="2566" width="25.28515625" style="2007" customWidth="1"/>
    <col min="2567" max="2569" width="22.7109375" style="2007" customWidth="1"/>
    <col min="2570" max="2570" width="24.7109375" style="2007" customWidth="1"/>
    <col min="2571" max="2811" width="11.42578125" style="2007" customWidth="1"/>
    <col min="2812" max="2813" width="13.28515625" style="2007"/>
    <col min="2814" max="2814" width="8.7109375" style="2007" customWidth="1"/>
    <col min="2815" max="2815" width="13.28515625" style="2007" customWidth="1"/>
    <col min="2816" max="2816" width="35" style="2007" customWidth="1"/>
    <col min="2817" max="2817" width="14.85546875" style="2007" customWidth="1"/>
    <col min="2818" max="2818" width="67.85546875" style="2007" customWidth="1"/>
    <col min="2819" max="2819" width="24.42578125" style="2007" customWidth="1"/>
    <col min="2820" max="2820" width="25.85546875" style="2007" customWidth="1"/>
    <col min="2821" max="2821" width="22.7109375" style="2007" customWidth="1"/>
    <col min="2822" max="2822" width="25.28515625" style="2007" customWidth="1"/>
    <col min="2823" max="2825" width="22.7109375" style="2007" customWidth="1"/>
    <col min="2826" max="2826" width="24.7109375" style="2007" customWidth="1"/>
    <col min="2827" max="3067" width="11.42578125" style="2007" customWidth="1"/>
    <col min="3068" max="3069" width="13.28515625" style="2007"/>
    <col min="3070" max="3070" width="8.7109375" style="2007" customWidth="1"/>
    <col min="3071" max="3071" width="13.28515625" style="2007" customWidth="1"/>
    <col min="3072" max="3072" width="35" style="2007" customWidth="1"/>
    <col min="3073" max="3073" width="14.85546875" style="2007" customWidth="1"/>
    <col min="3074" max="3074" width="67.85546875" style="2007" customWidth="1"/>
    <col min="3075" max="3075" width="24.42578125" style="2007" customWidth="1"/>
    <col min="3076" max="3076" width="25.85546875" style="2007" customWidth="1"/>
    <col min="3077" max="3077" width="22.7109375" style="2007" customWidth="1"/>
    <col min="3078" max="3078" width="25.28515625" style="2007" customWidth="1"/>
    <col min="3079" max="3081" width="22.7109375" style="2007" customWidth="1"/>
    <col min="3082" max="3082" width="24.7109375" style="2007" customWidth="1"/>
    <col min="3083" max="3323" width="11.42578125" style="2007" customWidth="1"/>
    <col min="3324" max="3325" width="13.28515625" style="2007"/>
    <col min="3326" max="3326" width="8.7109375" style="2007" customWidth="1"/>
    <col min="3327" max="3327" width="13.28515625" style="2007" customWidth="1"/>
    <col min="3328" max="3328" width="35" style="2007" customWidth="1"/>
    <col min="3329" max="3329" width="14.85546875" style="2007" customWidth="1"/>
    <col min="3330" max="3330" width="67.85546875" style="2007" customWidth="1"/>
    <col min="3331" max="3331" width="24.42578125" style="2007" customWidth="1"/>
    <col min="3332" max="3332" width="25.85546875" style="2007" customWidth="1"/>
    <col min="3333" max="3333" width="22.7109375" style="2007" customWidth="1"/>
    <col min="3334" max="3334" width="25.28515625" style="2007" customWidth="1"/>
    <col min="3335" max="3337" width="22.7109375" style="2007" customWidth="1"/>
    <col min="3338" max="3338" width="24.7109375" style="2007" customWidth="1"/>
    <col min="3339" max="3579" width="11.42578125" style="2007" customWidth="1"/>
    <col min="3580" max="3581" width="13.28515625" style="2007"/>
    <col min="3582" max="3582" width="8.7109375" style="2007" customWidth="1"/>
    <col min="3583" max="3583" width="13.28515625" style="2007" customWidth="1"/>
    <col min="3584" max="3584" width="35" style="2007" customWidth="1"/>
    <col min="3585" max="3585" width="14.85546875" style="2007" customWidth="1"/>
    <col min="3586" max="3586" width="67.85546875" style="2007" customWidth="1"/>
    <col min="3587" max="3587" width="24.42578125" style="2007" customWidth="1"/>
    <col min="3588" max="3588" width="25.85546875" style="2007" customWidth="1"/>
    <col min="3589" max="3589" width="22.7109375" style="2007" customWidth="1"/>
    <col min="3590" max="3590" width="25.28515625" style="2007" customWidth="1"/>
    <col min="3591" max="3593" width="22.7109375" style="2007" customWidth="1"/>
    <col min="3594" max="3594" width="24.7109375" style="2007" customWidth="1"/>
    <col min="3595" max="3835" width="11.42578125" style="2007" customWidth="1"/>
    <col min="3836" max="3837" width="13.28515625" style="2007"/>
    <col min="3838" max="3838" width="8.7109375" style="2007" customWidth="1"/>
    <col min="3839" max="3839" width="13.28515625" style="2007" customWidth="1"/>
    <col min="3840" max="3840" width="35" style="2007" customWidth="1"/>
    <col min="3841" max="3841" width="14.85546875" style="2007" customWidth="1"/>
    <col min="3842" max="3842" width="67.85546875" style="2007" customWidth="1"/>
    <col min="3843" max="3843" width="24.42578125" style="2007" customWidth="1"/>
    <col min="3844" max="3844" width="25.85546875" style="2007" customWidth="1"/>
    <col min="3845" max="3845" width="22.7109375" style="2007" customWidth="1"/>
    <col min="3846" max="3846" width="25.28515625" style="2007" customWidth="1"/>
    <col min="3847" max="3849" width="22.7109375" style="2007" customWidth="1"/>
    <col min="3850" max="3850" width="24.7109375" style="2007" customWidth="1"/>
    <col min="3851" max="4091" width="11.42578125" style="2007" customWidth="1"/>
    <col min="4092" max="4093" width="13.28515625" style="2007"/>
    <col min="4094" max="4094" width="8.7109375" style="2007" customWidth="1"/>
    <col min="4095" max="4095" width="13.28515625" style="2007" customWidth="1"/>
    <col min="4096" max="4096" width="35" style="2007" customWidth="1"/>
    <col min="4097" max="4097" width="14.85546875" style="2007" customWidth="1"/>
    <col min="4098" max="4098" width="67.85546875" style="2007" customWidth="1"/>
    <col min="4099" max="4099" width="24.42578125" style="2007" customWidth="1"/>
    <col min="4100" max="4100" width="25.85546875" style="2007" customWidth="1"/>
    <col min="4101" max="4101" width="22.7109375" style="2007" customWidth="1"/>
    <col min="4102" max="4102" width="25.28515625" style="2007" customWidth="1"/>
    <col min="4103" max="4105" width="22.7109375" style="2007" customWidth="1"/>
    <col min="4106" max="4106" width="24.7109375" style="2007" customWidth="1"/>
    <col min="4107" max="4347" width="11.42578125" style="2007" customWidth="1"/>
    <col min="4348" max="4349" width="13.28515625" style="2007"/>
    <col min="4350" max="4350" width="8.7109375" style="2007" customWidth="1"/>
    <col min="4351" max="4351" width="13.28515625" style="2007" customWidth="1"/>
    <col min="4352" max="4352" width="35" style="2007" customWidth="1"/>
    <col min="4353" max="4353" width="14.85546875" style="2007" customWidth="1"/>
    <col min="4354" max="4354" width="67.85546875" style="2007" customWidth="1"/>
    <col min="4355" max="4355" width="24.42578125" style="2007" customWidth="1"/>
    <col min="4356" max="4356" width="25.85546875" style="2007" customWidth="1"/>
    <col min="4357" max="4357" width="22.7109375" style="2007" customWidth="1"/>
    <col min="4358" max="4358" width="25.28515625" style="2007" customWidth="1"/>
    <col min="4359" max="4361" width="22.7109375" style="2007" customWidth="1"/>
    <col min="4362" max="4362" width="24.7109375" style="2007" customWidth="1"/>
    <col min="4363" max="4603" width="11.42578125" style="2007" customWidth="1"/>
    <col min="4604" max="4605" width="13.28515625" style="2007"/>
    <col min="4606" max="4606" width="8.7109375" style="2007" customWidth="1"/>
    <col min="4607" max="4607" width="13.28515625" style="2007" customWidth="1"/>
    <col min="4608" max="4608" width="35" style="2007" customWidth="1"/>
    <col min="4609" max="4609" width="14.85546875" style="2007" customWidth="1"/>
    <col min="4610" max="4610" width="67.85546875" style="2007" customWidth="1"/>
    <col min="4611" max="4611" width="24.42578125" style="2007" customWidth="1"/>
    <col min="4612" max="4612" width="25.85546875" style="2007" customWidth="1"/>
    <col min="4613" max="4613" width="22.7109375" style="2007" customWidth="1"/>
    <col min="4614" max="4614" width="25.28515625" style="2007" customWidth="1"/>
    <col min="4615" max="4617" width="22.7109375" style="2007" customWidth="1"/>
    <col min="4618" max="4618" width="24.7109375" style="2007" customWidth="1"/>
    <col min="4619" max="4859" width="11.42578125" style="2007" customWidth="1"/>
    <col min="4860" max="4861" width="13.28515625" style="2007"/>
    <col min="4862" max="4862" width="8.7109375" style="2007" customWidth="1"/>
    <col min="4863" max="4863" width="13.28515625" style="2007" customWidth="1"/>
    <col min="4864" max="4864" width="35" style="2007" customWidth="1"/>
    <col min="4865" max="4865" width="14.85546875" style="2007" customWidth="1"/>
    <col min="4866" max="4866" width="67.85546875" style="2007" customWidth="1"/>
    <col min="4867" max="4867" width="24.42578125" style="2007" customWidth="1"/>
    <col min="4868" max="4868" width="25.85546875" style="2007" customWidth="1"/>
    <col min="4869" max="4869" width="22.7109375" style="2007" customWidth="1"/>
    <col min="4870" max="4870" width="25.28515625" style="2007" customWidth="1"/>
    <col min="4871" max="4873" width="22.7109375" style="2007" customWidth="1"/>
    <col min="4874" max="4874" width="24.7109375" style="2007" customWidth="1"/>
    <col min="4875" max="5115" width="11.42578125" style="2007" customWidth="1"/>
    <col min="5116" max="5117" width="13.28515625" style="2007"/>
    <col min="5118" max="5118" width="8.7109375" style="2007" customWidth="1"/>
    <col min="5119" max="5119" width="13.28515625" style="2007" customWidth="1"/>
    <col min="5120" max="5120" width="35" style="2007" customWidth="1"/>
    <col min="5121" max="5121" width="14.85546875" style="2007" customWidth="1"/>
    <col min="5122" max="5122" width="67.85546875" style="2007" customWidth="1"/>
    <col min="5123" max="5123" width="24.42578125" style="2007" customWidth="1"/>
    <col min="5124" max="5124" width="25.85546875" style="2007" customWidth="1"/>
    <col min="5125" max="5125" width="22.7109375" style="2007" customWidth="1"/>
    <col min="5126" max="5126" width="25.28515625" style="2007" customWidth="1"/>
    <col min="5127" max="5129" width="22.7109375" style="2007" customWidth="1"/>
    <col min="5130" max="5130" width="24.7109375" style="2007" customWidth="1"/>
    <col min="5131" max="5371" width="11.42578125" style="2007" customWidth="1"/>
    <col min="5372" max="5373" width="13.28515625" style="2007"/>
    <col min="5374" max="5374" width="8.7109375" style="2007" customWidth="1"/>
    <col min="5375" max="5375" width="13.28515625" style="2007" customWidth="1"/>
    <col min="5376" max="5376" width="35" style="2007" customWidth="1"/>
    <col min="5377" max="5377" width="14.85546875" style="2007" customWidth="1"/>
    <col min="5378" max="5378" width="67.85546875" style="2007" customWidth="1"/>
    <col min="5379" max="5379" width="24.42578125" style="2007" customWidth="1"/>
    <col min="5380" max="5380" width="25.85546875" style="2007" customWidth="1"/>
    <col min="5381" max="5381" width="22.7109375" style="2007" customWidth="1"/>
    <col min="5382" max="5382" width="25.28515625" style="2007" customWidth="1"/>
    <col min="5383" max="5385" width="22.7109375" style="2007" customWidth="1"/>
    <col min="5386" max="5386" width="24.7109375" style="2007" customWidth="1"/>
    <col min="5387" max="5627" width="11.42578125" style="2007" customWidth="1"/>
    <col min="5628" max="5629" width="13.28515625" style="2007"/>
    <col min="5630" max="5630" width="8.7109375" style="2007" customWidth="1"/>
    <col min="5631" max="5631" width="13.28515625" style="2007" customWidth="1"/>
    <col min="5632" max="5632" width="35" style="2007" customWidth="1"/>
    <col min="5633" max="5633" width="14.85546875" style="2007" customWidth="1"/>
    <col min="5634" max="5634" width="67.85546875" style="2007" customWidth="1"/>
    <col min="5635" max="5635" width="24.42578125" style="2007" customWidth="1"/>
    <col min="5636" max="5636" width="25.85546875" style="2007" customWidth="1"/>
    <col min="5637" max="5637" width="22.7109375" style="2007" customWidth="1"/>
    <col min="5638" max="5638" width="25.28515625" style="2007" customWidth="1"/>
    <col min="5639" max="5641" width="22.7109375" style="2007" customWidth="1"/>
    <col min="5642" max="5642" width="24.7109375" style="2007" customWidth="1"/>
    <col min="5643" max="5883" width="11.42578125" style="2007" customWidth="1"/>
    <col min="5884" max="5885" width="13.28515625" style="2007"/>
    <col min="5886" max="5886" width="8.7109375" style="2007" customWidth="1"/>
    <col min="5887" max="5887" width="13.28515625" style="2007" customWidth="1"/>
    <col min="5888" max="5888" width="35" style="2007" customWidth="1"/>
    <col min="5889" max="5889" width="14.85546875" style="2007" customWidth="1"/>
    <col min="5890" max="5890" width="67.85546875" style="2007" customWidth="1"/>
    <col min="5891" max="5891" width="24.42578125" style="2007" customWidth="1"/>
    <col min="5892" max="5892" width="25.85546875" style="2007" customWidth="1"/>
    <col min="5893" max="5893" width="22.7109375" style="2007" customWidth="1"/>
    <col min="5894" max="5894" width="25.28515625" style="2007" customWidth="1"/>
    <col min="5895" max="5897" width="22.7109375" style="2007" customWidth="1"/>
    <col min="5898" max="5898" width="24.7109375" style="2007" customWidth="1"/>
    <col min="5899" max="6139" width="11.42578125" style="2007" customWidth="1"/>
    <col min="6140" max="6141" width="13.28515625" style="2007"/>
    <col min="6142" max="6142" width="8.7109375" style="2007" customWidth="1"/>
    <col min="6143" max="6143" width="13.28515625" style="2007" customWidth="1"/>
    <col min="6144" max="6144" width="35" style="2007" customWidth="1"/>
    <col min="6145" max="6145" width="14.85546875" style="2007" customWidth="1"/>
    <col min="6146" max="6146" width="67.85546875" style="2007" customWidth="1"/>
    <col min="6147" max="6147" width="24.42578125" style="2007" customWidth="1"/>
    <col min="6148" max="6148" width="25.85546875" style="2007" customWidth="1"/>
    <col min="6149" max="6149" width="22.7109375" style="2007" customWidth="1"/>
    <col min="6150" max="6150" width="25.28515625" style="2007" customWidth="1"/>
    <col min="6151" max="6153" width="22.7109375" style="2007" customWidth="1"/>
    <col min="6154" max="6154" width="24.7109375" style="2007" customWidth="1"/>
    <col min="6155" max="6395" width="11.42578125" style="2007" customWidth="1"/>
    <col min="6396" max="6397" width="13.28515625" style="2007"/>
    <col min="6398" max="6398" width="8.7109375" style="2007" customWidth="1"/>
    <col min="6399" max="6399" width="13.28515625" style="2007" customWidth="1"/>
    <col min="6400" max="6400" width="35" style="2007" customWidth="1"/>
    <col min="6401" max="6401" width="14.85546875" style="2007" customWidth="1"/>
    <col min="6402" max="6402" width="67.85546875" style="2007" customWidth="1"/>
    <col min="6403" max="6403" width="24.42578125" style="2007" customWidth="1"/>
    <col min="6404" max="6404" width="25.85546875" style="2007" customWidth="1"/>
    <col min="6405" max="6405" width="22.7109375" style="2007" customWidth="1"/>
    <col min="6406" max="6406" width="25.28515625" style="2007" customWidth="1"/>
    <col min="6407" max="6409" width="22.7109375" style="2007" customWidth="1"/>
    <col min="6410" max="6410" width="24.7109375" style="2007" customWidth="1"/>
    <col min="6411" max="6651" width="11.42578125" style="2007" customWidth="1"/>
    <col min="6652" max="6653" width="13.28515625" style="2007"/>
    <col min="6654" max="6654" width="8.7109375" style="2007" customWidth="1"/>
    <col min="6655" max="6655" width="13.28515625" style="2007" customWidth="1"/>
    <col min="6656" max="6656" width="35" style="2007" customWidth="1"/>
    <col min="6657" max="6657" width="14.85546875" style="2007" customWidth="1"/>
    <col min="6658" max="6658" width="67.85546875" style="2007" customWidth="1"/>
    <col min="6659" max="6659" width="24.42578125" style="2007" customWidth="1"/>
    <col min="6660" max="6660" width="25.85546875" style="2007" customWidth="1"/>
    <col min="6661" max="6661" width="22.7109375" style="2007" customWidth="1"/>
    <col min="6662" max="6662" width="25.28515625" style="2007" customWidth="1"/>
    <col min="6663" max="6665" width="22.7109375" style="2007" customWidth="1"/>
    <col min="6666" max="6666" width="24.7109375" style="2007" customWidth="1"/>
    <col min="6667" max="6907" width="11.42578125" style="2007" customWidth="1"/>
    <col min="6908" max="6909" width="13.28515625" style="2007"/>
    <col min="6910" max="6910" width="8.7109375" style="2007" customWidth="1"/>
    <col min="6911" max="6911" width="13.28515625" style="2007" customWidth="1"/>
    <col min="6912" max="6912" width="35" style="2007" customWidth="1"/>
    <col min="6913" max="6913" width="14.85546875" style="2007" customWidth="1"/>
    <col min="6914" max="6914" width="67.85546875" style="2007" customWidth="1"/>
    <col min="6915" max="6915" width="24.42578125" style="2007" customWidth="1"/>
    <col min="6916" max="6916" width="25.85546875" style="2007" customWidth="1"/>
    <col min="6917" max="6917" width="22.7109375" style="2007" customWidth="1"/>
    <col min="6918" max="6918" width="25.28515625" style="2007" customWidth="1"/>
    <col min="6919" max="6921" width="22.7109375" style="2007" customWidth="1"/>
    <col min="6922" max="6922" width="24.7109375" style="2007" customWidth="1"/>
    <col min="6923" max="7163" width="11.42578125" style="2007" customWidth="1"/>
    <col min="7164" max="7165" width="13.28515625" style="2007"/>
    <col min="7166" max="7166" width="8.7109375" style="2007" customWidth="1"/>
    <col min="7167" max="7167" width="13.28515625" style="2007" customWidth="1"/>
    <col min="7168" max="7168" width="35" style="2007" customWidth="1"/>
    <col min="7169" max="7169" width="14.85546875" style="2007" customWidth="1"/>
    <col min="7170" max="7170" width="67.85546875" style="2007" customWidth="1"/>
    <col min="7171" max="7171" width="24.42578125" style="2007" customWidth="1"/>
    <col min="7172" max="7172" width="25.85546875" style="2007" customWidth="1"/>
    <col min="7173" max="7173" width="22.7109375" style="2007" customWidth="1"/>
    <col min="7174" max="7174" width="25.28515625" style="2007" customWidth="1"/>
    <col min="7175" max="7177" width="22.7109375" style="2007" customWidth="1"/>
    <col min="7178" max="7178" width="24.7109375" style="2007" customWidth="1"/>
    <col min="7179" max="7419" width="11.42578125" style="2007" customWidth="1"/>
    <col min="7420" max="7421" width="13.28515625" style="2007"/>
    <col min="7422" max="7422" width="8.7109375" style="2007" customWidth="1"/>
    <col min="7423" max="7423" width="13.28515625" style="2007" customWidth="1"/>
    <col min="7424" max="7424" width="35" style="2007" customWidth="1"/>
    <col min="7425" max="7425" width="14.85546875" style="2007" customWidth="1"/>
    <col min="7426" max="7426" width="67.85546875" style="2007" customWidth="1"/>
    <col min="7427" max="7427" width="24.42578125" style="2007" customWidth="1"/>
    <col min="7428" max="7428" width="25.85546875" style="2007" customWidth="1"/>
    <col min="7429" max="7429" width="22.7109375" style="2007" customWidth="1"/>
    <col min="7430" max="7430" width="25.28515625" style="2007" customWidth="1"/>
    <col min="7431" max="7433" width="22.7109375" style="2007" customWidth="1"/>
    <col min="7434" max="7434" width="24.7109375" style="2007" customWidth="1"/>
    <col min="7435" max="7675" width="11.42578125" style="2007" customWidth="1"/>
    <col min="7676" max="7677" width="13.28515625" style="2007"/>
    <col min="7678" max="7678" width="8.7109375" style="2007" customWidth="1"/>
    <col min="7679" max="7679" width="13.28515625" style="2007" customWidth="1"/>
    <col min="7680" max="7680" width="35" style="2007" customWidth="1"/>
    <col min="7681" max="7681" width="14.85546875" style="2007" customWidth="1"/>
    <col min="7682" max="7682" width="67.85546875" style="2007" customWidth="1"/>
    <col min="7683" max="7683" width="24.42578125" style="2007" customWidth="1"/>
    <col min="7684" max="7684" width="25.85546875" style="2007" customWidth="1"/>
    <col min="7685" max="7685" width="22.7109375" style="2007" customWidth="1"/>
    <col min="7686" max="7686" width="25.28515625" style="2007" customWidth="1"/>
    <col min="7687" max="7689" width="22.7109375" style="2007" customWidth="1"/>
    <col min="7690" max="7690" width="24.7109375" style="2007" customWidth="1"/>
    <col min="7691" max="7931" width="11.42578125" style="2007" customWidth="1"/>
    <col min="7932" max="7933" width="13.28515625" style="2007"/>
    <col min="7934" max="7934" width="8.7109375" style="2007" customWidth="1"/>
    <col min="7935" max="7935" width="13.28515625" style="2007" customWidth="1"/>
    <col min="7936" max="7936" width="35" style="2007" customWidth="1"/>
    <col min="7937" max="7937" width="14.85546875" style="2007" customWidth="1"/>
    <col min="7938" max="7938" width="67.85546875" style="2007" customWidth="1"/>
    <col min="7939" max="7939" width="24.42578125" style="2007" customWidth="1"/>
    <col min="7940" max="7940" width="25.85546875" style="2007" customWidth="1"/>
    <col min="7941" max="7941" width="22.7109375" style="2007" customWidth="1"/>
    <col min="7942" max="7942" width="25.28515625" style="2007" customWidth="1"/>
    <col min="7943" max="7945" width="22.7109375" style="2007" customWidth="1"/>
    <col min="7946" max="7946" width="24.7109375" style="2007" customWidth="1"/>
    <col min="7947" max="8187" width="11.42578125" style="2007" customWidth="1"/>
    <col min="8188" max="8189" width="13.28515625" style="2007"/>
    <col min="8190" max="8190" width="8.7109375" style="2007" customWidth="1"/>
    <col min="8191" max="8191" width="13.28515625" style="2007" customWidth="1"/>
    <col min="8192" max="8192" width="35" style="2007" customWidth="1"/>
    <col min="8193" max="8193" width="14.85546875" style="2007" customWidth="1"/>
    <col min="8194" max="8194" width="67.85546875" style="2007" customWidth="1"/>
    <col min="8195" max="8195" width="24.42578125" style="2007" customWidth="1"/>
    <col min="8196" max="8196" width="25.85546875" style="2007" customWidth="1"/>
    <col min="8197" max="8197" width="22.7109375" style="2007" customWidth="1"/>
    <col min="8198" max="8198" width="25.28515625" style="2007" customWidth="1"/>
    <col min="8199" max="8201" width="22.7109375" style="2007" customWidth="1"/>
    <col min="8202" max="8202" width="24.7109375" style="2007" customWidth="1"/>
    <col min="8203" max="8443" width="11.42578125" style="2007" customWidth="1"/>
    <col min="8444" max="8445" width="13.28515625" style="2007"/>
    <col min="8446" max="8446" width="8.7109375" style="2007" customWidth="1"/>
    <col min="8447" max="8447" width="13.28515625" style="2007" customWidth="1"/>
    <col min="8448" max="8448" width="35" style="2007" customWidth="1"/>
    <col min="8449" max="8449" width="14.85546875" style="2007" customWidth="1"/>
    <col min="8450" max="8450" width="67.85546875" style="2007" customWidth="1"/>
    <col min="8451" max="8451" width="24.42578125" style="2007" customWidth="1"/>
    <col min="8452" max="8452" width="25.85546875" style="2007" customWidth="1"/>
    <col min="8453" max="8453" width="22.7109375" style="2007" customWidth="1"/>
    <col min="8454" max="8454" width="25.28515625" style="2007" customWidth="1"/>
    <col min="8455" max="8457" width="22.7109375" style="2007" customWidth="1"/>
    <col min="8458" max="8458" width="24.7109375" style="2007" customWidth="1"/>
    <col min="8459" max="8699" width="11.42578125" style="2007" customWidth="1"/>
    <col min="8700" max="8701" width="13.28515625" style="2007"/>
    <col min="8702" max="8702" width="8.7109375" style="2007" customWidth="1"/>
    <col min="8703" max="8703" width="13.28515625" style="2007" customWidth="1"/>
    <col min="8704" max="8704" width="35" style="2007" customWidth="1"/>
    <col min="8705" max="8705" width="14.85546875" style="2007" customWidth="1"/>
    <col min="8706" max="8706" width="67.85546875" style="2007" customWidth="1"/>
    <col min="8707" max="8707" width="24.42578125" style="2007" customWidth="1"/>
    <col min="8708" max="8708" width="25.85546875" style="2007" customWidth="1"/>
    <col min="8709" max="8709" width="22.7109375" style="2007" customWidth="1"/>
    <col min="8710" max="8710" width="25.28515625" style="2007" customWidth="1"/>
    <col min="8711" max="8713" width="22.7109375" style="2007" customWidth="1"/>
    <col min="8714" max="8714" width="24.7109375" style="2007" customWidth="1"/>
    <col min="8715" max="8955" width="11.42578125" style="2007" customWidth="1"/>
    <col min="8956" max="8957" width="13.28515625" style="2007"/>
    <col min="8958" max="8958" width="8.7109375" style="2007" customWidth="1"/>
    <col min="8959" max="8959" width="13.28515625" style="2007" customWidth="1"/>
    <col min="8960" max="8960" width="35" style="2007" customWidth="1"/>
    <col min="8961" max="8961" width="14.85546875" style="2007" customWidth="1"/>
    <col min="8962" max="8962" width="67.85546875" style="2007" customWidth="1"/>
    <col min="8963" max="8963" width="24.42578125" style="2007" customWidth="1"/>
    <col min="8964" max="8964" width="25.85546875" style="2007" customWidth="1"/>
    <col min="8965" max="8965" width="22.7109375" style="2007" customWidth="1"/>
    <col min="8966" max="8966" width="25.28515625" style="2007" customWidth="1"/>
    <col min="8967" max="8969" width="22.7109375" style="2007" customWidth="1"/>
    <col min="8970" max="8970" width="24.7109375" style="2007" customWidth="1"/>
    <col min="8971" max="9211" width="11.42578125" style="2007" customWidth="1"/>
    <col min="9212" max="9213" width="13.28515625" style="2007"/>
    <col min="9214" max="9214" width="8.7109375" style="2007" customWidth="1"/>
    <col min="9215" max="9215" width="13.28515625" style="2007" customWidth="1"/>
    <col min="9216" max="9216" width="35" style="2007" customWidth="1"/>
    <col min="9217" max="9217" width="14.85546875" style="2007" customWidth="1"/>
    <col min="9218" max="9218" width="67.85546875" style="2007" customWidth="1"/>
    <col min="9219" max="9219" width="24.42578125" style="2007" customWidth="1"/>
    <col min="9220" max="9220" width="25.85546875" style="2007" customWidth="1"/>
    <col min="9221" max="9221" width="22.7109375" style="2007" customWidth="1"/>
    <col min="9222" max="9222" width="25.28515625" style="2007" customWidth="1"/>
    <col min="9223" max="9225" width="22.7109375" style="2007" customWidth="1"/>
    <col min="9226" max="9226" width="24.7109375" style="2007" customWidth="1"/>
    <col min="9227" max="9467" width="11.42578125" style="2007" customWidth="1"/>
    <col min="9468" max="9469" width="13.28515625" style="2007"/>
    <col min="9470" max="9470" width="8.7109375" style="2007" customWidth="1"/>
    <col min="9471" max="9471" width="13.28515625" style="2007" customWidth="1"/>
    <col min="9472" max="9472" width="35" style="2007" customWidth="1"/>
    <col min="9473" max="9473" width="14.85546875" style="2007" customWidth="1"/>
    <col min="9474" max="9474" width="67.85546875" style="2007" customWidth="1"/>
    <col min="9475" max="9475" width="24.42578125" style="2007" customWidth="1"/>
    <col min="9476" max="9476" width="25.85546875" style="2007" customWidth="1"/>
    <col min="9477" max="9477" width="22.7109375" style="2007" customWidth="1"/>
    <col min="9478" max="9478" width="25.28515625" style="2007" customWidth="1"/>
    <col min="9479" max="9481" width="22.7109375" style="2007" customWidth="1"/>
    <col min="9482" max="9482" width="24.7109375" style="2007" customWidth="1"/>
    <col min="9483" max="9723" width="11.42578125" style="2007" customWidth="1"/>
    <col min="9724" max="9725" width="13.28515625" style="2007"/>
    <col min="9726" max="9726" width="8.7109375" style="2007" customWidth="1"/>
    <col min="9727" max="9727" width="13.28515625" style="2007" customWidth="1"/>
    <col min="9728" max="9728" width="35" style="2007" customWidth="1"/>
    <col min="9729" max="9729" width="14.85546875" style="2007" customWidth="1"/>
    <col min="9730" max="9730" width="67.85546875" style="2007" customWidth="1"/>
    <col min="9731" max="9731" width="24.42578125" style="2007" customWidth="1"/>
    <col min="9732" max="9732" width="25.85546875" style="2007" customWidth="1"/>
    <col min="9733" max="9733" width="22.7109375" style="2007" customWidth="1"/>
    <col min="9734" max="9734" width="25.28515625" style="2007" customWidth="1"/>
    <col min="9735" max="9737" width="22.7109375" style="2007" customWidth="1"/>
    <col min="9738" max="9738" width="24.7109375" style="2007" customWidth="1"/>
    <col min="9739" max="9979" width="11.42578125" style="2007" customWidth="1"/>
    <col min="9980" max="9981" width="13.28515625" style="2007"/>
    <col min="9982" max="9982" width="8.7109375" style="2007" customWidth="1"/>
    <col min="9983" max="9983" width="13.28515625" style="2007" customWidth="1"/>
    <col min="9984" max="9984" width="35" style="2007" customWidth="1"/>
    <col min="9985" max="9985" width="14.85546875" style="2007" customWidth="1"/>
    <col min="9986" max="9986" width="67.85546875" style="2007" customWidth="1"/>
    <col min="9987" max="9987" width="24.42578125" style="2007" customWidth="1"/>
    <col min="9988" max="9988" width="25.85546875" style="2007" customWidth="1"/>
    <col min="9989" max="9989" width="22.7109375" style="2007" customWidth="1"/>
    <col min="9990" max="9990" width="25.28515625" style="2007" customWidth="1"/>
    <col min="9991" max="9993" width="22.7109375" style="2007" customWidth="1"/>
    <col min="9994" max="9994" width="24.7109375" style="2007" customWidth="1"/>
    <col min="9995" max="10235" width="11.42578125" style="2007" customWidth="1"/>
    <col min="10236" max="10237" width="13.28515625" style="2007"/>
    <col min="10238" max="10238" width="8.7109375" style="2007" customWidth="1"/>
    <col min="10239" max="10239" width="13.28515625" style="2007" customWidth="1"/>
    <col min="10240" max="10240" width="35" style="2007" customWidth="1"/>
    <col min="10241" max="10241" width="14.85546875" style="2007" customWidth="1"/>
    <col min="10242" max="10242" width="67.85546875" style="2007" customWidth="1"/>
    <col min="10243" max="10243" width="24.42578125" style="2007" customWidth="1"/>
    <col min="10244" max="10244" width="25.85546875" style="2007" customWidth="1"/>
    <col min="10245" max="10245" width="22.7109375" style="2007" customWidth="1"/>
    <col min="10246" max="10246" width="25.28515625" style="2007" customWidth="1"/>
    <col min="10247" max="10249" width="22.7109375" style="2007" customWidth="1"/>
    <col min="10250" max="10250" width="24.7109375" style="2007" customWidth="1"/>
    <col min="10251" max="10491" width="11.42578125" style="2007" customWidth="1"/>
    <col min="10492" max="10493" width="13.28515625" style="2007"/>
    <col min="10494" max="10494" width="8.7109375" style="2007" customWidth="1"/>
    <col min="10495" max="10495" width="13.28515625" style="2007" customWidth="1"/>
    <col min="10496" max="10496" width="35" style="2007" customWidth="1"/>
    <col min="10497" max="10497" width="14.85546875" style="2007" customWidth="1"/>
    <col min="10498" max="10498" width="67.85546875" style="2007" customWidth="1"/>
    <col min="10499" max="10499" width="24.42578125" style="2007" customWidth="1"/>
    <col min="10500" max="10500" width="25.85546875" style="2007" customWidth="1"/>
    <col min="10501" max="10501" width="22.7109375" style="2007" customWidth="1"/>
    <col min="10502" max="10502" width="25.28515625" style="2007" customWidth="1"/>
    <col min="10503" max="10505" width="22.7109375" style="2007" customWidth="1"/>
    <col min="10506" max="10506" width="24.7109375" style="2007" customWidth="1"/>
    <col min="10507" max="10747" width="11.42578125" style="2007" customWidth="1"/>
    <col min="10748" max="10749" width="13.28515625" style="2007"/>
    <col min="10750" max="10750" width="8.7109375" style="2007" customWidth="1"/>
    <col min="10751" max="10751" width="13.28515625" style="2007" customWidth="1"/>
    <col min="10752" max="10752" width="35" style="2007" customWidth="1"/>
    <col min="10753" max="10753" width="14.85546875" style="2007" customWidth="1"/>
    <col min="10754" max="10754" width="67.85546875" style="2007" customWidth="1"/>
    <col min="10755" max="10755" width="24.42578125" style="2007" customWidth="1"/>
    <col min="10756" max="10756" width="25.85546875" style="2007" customWidth="1"/>
    <col min="10757" max="10757" width="22.7109375" style="2007" customWidth="1"/>
    <col min="10758" max="10758" width="25.28515625" style="2007" customWidth="1"/>
    <col min="10759" max="10761" width="22.7109375" style="2007" customWidth="1"/>
    <col min="10762" max="10762" width="24.7109375" style="2007" customWidth="1"/>
    <col min="10763" max="11003" width="11.42578125" style="2007" customWidth="1"/>
    <col min="11004" max="11005" width="13.28515625" style="2007"/>
    <col min="11006" max="11006" width="8.7109375" style="2007" customWidth="1"/>
    <col min="11007" max="11007" width="13.28515625" style="2007" customWidth="1"/>
    <col min="11008" max="11008" width="35" style="2007" customWidth="1"/>
    <col min="11009" max="11009" width="14.85546875" style="2007" customWidth="1"/>
    <col min="11010" max="11010" width="67.85546875" style="2007" customWidth="1"/>
    <col min="11011" max="11011" width="24.42578125" style="2007" customWidth="1"/>
    <col min="11012" max="11012" width="25.85546875" style="2007" customWidth="1"/>
    <col min="11013" max="11013" width="22.7109375" style="2007" customWidth="1"/>
    <col min="11014" max="11014" width="25.28515625" style="2007" customWidth="1"/>
    <col min="11015" max="11017" width="22.7109375" style="2007" customWidth="1"/>
    <col min="11018" max="11018" width="24.7109375" style="2007" customWidth="1"/>
    <col min="11019" max="11259" width="11.42578125" style="2007" customWidth="1"/>
    <col min="11260" max="11261" width="13.28515625" style="2007"/>
    <col min="11262" max="11262" width="8.7109375" style="2007" customWidth="1"/>
    <col min="11263" max="11263" width="13.28515625" style="2007" customWidth="1"/>
    <col min="11264" max="11264" width="35" style="2007" customWidth="1"/>
    <col min="11265" max="11265" width="14.85546875" style="2007" customWidth="1"/>
    <col min="11266" max="11266" width="67.85546875" style="2007" customWidth="1"/>
    <col min="11267" max="11267" width="24.42578125" style="2007" customWidth="1"/>
    <col min="11268" max="11268" width="25.85546875" style="2007" customWidth="1"/>
    <col min="11269" max="11269" width="22.7109375" style="2007" customWidth="1"/>
    <col min="11270" max="11270" width="25.28515625" style="2007" customWidth="1"/>
    <col min="11271" max="11273" width="22.7109375" style="2007" customWidth="1"/>
    <col min="11274" max="11274" width="24.7109375" style="2007" customWidth="1"/>
    <col min="11275" max="11515" width="11.42578125" style="2007" customWidth="1"/>
    <col min="11516" max="11517" width="13.28515625" style="2007"/>
    <col min="11518" max="11518" width="8.7109375" style="2007" customWidth="1"/>
    <col min="11519" max="11519" width="13.28515625" style="2007" customWidth="1"/>
    <col min="11520" max="11520" width="35" style="2007" customWidth="1"/>
    <col min="11521" max="11521" width="14.85546875" style="2007" customWidth="1"/>
    <col min="11522" max="11522" width="67.85546875" style="2007" customWidth="1"/>
    <col min="11523" max="11523" width="24.42578125" style="2007" customWidth="1"/>
    <col min="11524" max="11524" width="25.85546875" style="2007" customWidth="1"/>
    <col min="11525" max="11525" width="22.7109375" style="2007" customWidth="1"/>
    <col min="11526" max="11526" width="25.28515625" style="2007" customWidth="1"/>
    <col min="11527" max="11529" width="22.7109375" style="2007" customWidth="1"/>
    <col min="11530" max="11530" width="24.7109375" style="2007" customWidth="1"/>
    <col min="11531" max="11771" width="11.42578125" style="2007" customWidth="1"/>
    <col min="11772" max="11773" width="13.28515625" style="2007"/>
    <col min="11774" max="11774" width="8.7109375" style="2007" customWidth="1"/>
    <col min="11775" max="11775" width="13.28515625" style="2007" customWidth="1"/>
    <col min="11776" max="11776" width="35" style="2007" customWidth="1"/>
    <col min="11777" max="11777" width="14.85546875" style="2007" customWidth="1"/>
    <col min="11778" max="11778" width="67.85546875" style="2007" customWidth="1"/>
    <col min="11779" max="11779" width="24.42578125" style="2007" customWidth="1"/>
    <col min="11780" max="11780" width="25.85546875" style="2007" customWidth="1"/>
    <col min="11781" max="11781" width="22.7109375" style="2007" customWidth="1"/>
    <col min="11782" max="11782" width="25.28515625" style="2007" customWidth="1"/>
    <col min="11783" max="11785" width="22.7109375" style="2007" customWidth="1"/>
    <col min="11786" max="11786" width="24.7109375" style="2007" customWidth="1"/>
    <col min="11787" max="12027" width="11.42578125" style="2007" customWidth="1"/>
    <col min="12028" max="12029" width="13.28515625" style="2007"/>
    <col min="12030" max="12030" width="8.7109375" style="2007" customWidth="1"/>
    <col min="12031" max="12031" width="13.28515625" style="2007" customWidth="1"/>
    <col min="12032" max="12032" width="35" style="2007" customWidth="1"/>
    <col min="12033" max="12033" width="14.85546875" style="2007" customWidth="1"/>
    <col min="12034" max="12034" width="67.85546875" style="2007" customWidth="1"/>
    <col min="12035" max="12035" width="24.42578125" style="2007" customWidth="1"/>
    <col min="12036" max="12036" width="25.85546875" style="2007" customWidth="1"/>
    <col min="12037" max="12037" width="22.7109375" style="2007" customWidth="1"/>
    <col min="12038" max="12038" width="25.28515625" style="2007" customWidth="1"/>
    <col min="12039" max="12041" width="22.7109375" style="2007" customWidth="1"/>
    <col min="12042" max="12042" width="24.7109375" style="2007" customWidth="1"/>
    <col min="12043" max="12283" width="11.42578125" style="2007" customWidth="1"/>
    <col min="12284" max="12285" width="13.28515625" style="2007"/>
    <col min="12286" max="12286" width="8.7109375" style="2007" customWidth="1"/>
    <col min="12287" max="12287" width="13.28515625" style="2007" customWidth="1"/>
    <col min="12288" max="12288" width="35" style="2007" customWidth="1"/>
    <col min="12289" max="12289" width="14.85546875" style="2007" customWidth="1"/>
    <col min="12290" max="12290" width="67.85546875" style="2007" customWidth="1"/>
    <col min="12291" max="12291" width="24.42578125" style="2007" customWidth="1"/>
    <col min="12292" max="12292" width="25.85546875" style="2007" customWidth="1"/>
    <col min="12293" max="12293" width="22.7109375" style="2007" customWidth="1"/>
    <col min="12294" max="12294" width="25.28515625" style="2007" customWidth="1"/>
    <col min="12295" max="12297" width="22.7109375" style="2007" customWidth="1"/>
    <col min="12298" max="12298" width="24.7109375" style="2007" customWidth="1"/>
    <col min="12299" max="12539" width="11.42578125" style="2007" customWidth="1"/>
    <col min="12540" max="12541" width="13.28515625" style="2007"/>
    <col min="12542" max="12542" width="8.7109375" style="2007" customWidth="1"/>
    <col min="12543" max="12543" width="13.28515625" style="2007" customWidth="1"/>
    <col min="12544" max="12544" width="35" style="2007" customWidth="1"/>
    <col min="12545" max="12545" width="14.85546875" style="2007" customWidth="1"/>
    <col min="12546" max="12546" width="67.85546875" style="2007" customWidth="1"/>
    <col min="12547" max="12547" width="24.42578125" style="2007" customWidth="1"/>
    <col min="12548" max="12548" width="25.85546875" style="2007" customWidth="1"/>
    <col min="12549" max="12549" width="22.7109375" style="2007" customWidth="1"/>
    <col min="12550" max="12550" width="25.28515625" style="2007" customWidth="1"/>
    <col min="12551" max="12553" width="22.7109375" style="2007" customWidth="1"/>
    <col min="12554" max="12554" width="24.7109375" style="2007" customWidth="1"/>
    <col min="12555" max="12795" width="11.42578125" style="2007" customWidth="1"/>
    <col min="12796" max="12797" width="13.28515625" style="2007"/>
    <col min="12798" max="12798" width="8.7109375" style="2007" customWidth="1"/>
    <col min="12799" max="12799" width="13.28515625" style="2007" customWidth="1"/>
    <col min="12800" max="12800" width="35" style="2007" customWidth="1"/>
    <col min="12801" max="12801" width="14.85546875" style="2007" customWidth="1"/>
    <col min="12802" max="12802" width="67.85546875" style="2007" customWidth="1"/>
    <col min="12803" max="12803" width="24.42578125" style="2007" customWidth="1"/>
    <col min="12804" max="12804" width="25.85546875" style="2007" customWidth="1"/>
    <col min="12805" max="12805" width="22.7109375" style="2007" customWidth="1"/>
    <col min="12806" max="12806" width="25.28515625" style="2007" customWidth="1"/>
    <col min="12807" max="12809" width="22.7109375" style="2007" customWidth="1"/>
    <col min="12810" max="12810" width="24.7109375" style="2007" customWidth="1"/>
    <col min="12811" max="13051" width="11.42578125" style="2007" customWidth="1"/>
    <col min="13052" max="13053" width="13.28515625" style="2007"/>
    <col min="13054" max="13054" width="8.7109375" style="2007" customWidth="1"/>
    <col min="13055" max="13055" width="13.28515625" style="2007" customWidth="1"/>
    <col min="13056" max="13056" width="35" style="2007" customWidth="1"/>
    <col min="13057" max="13057" width="14.85546875" style="2007" customWidth="1"/>
    <col min="13058" max="13058" width="67.85546875" style="2007" customWidth="1"/>
    <col min="13059" max="13059" width="24.42578125" style="2007" customWidth="1"/>
    <col min="13060" max="13060" width="25.85546875" style="2007" customWidth="1"/>
    <col min="13061" max="13061" width="22.7109375" style="2007" customWidth="1"/>
    <col min="13062" max="13062" width="25.28515625" style="2007" customWidth="1"/>
    <col min="13063" max="13065" width="22.7109375" style="2007" customWidth="1"/>
    <col min="13066" max="13066" width="24.7109375" style="2007" customWidth="1"/>
    <col min="13067" max="13307" width="11.42578125" style="2007" customWidth="1"/>
    <col min="13308" max="13309" width="13.28515625" style="2007"/>
    <col min="13310" max="13310" width="8.7109375" style="2007" customWidth="1"/>
    <col min="13311" max="13311" width="13.28515625" style="2007" customWidth="1"/>
    <col min="13312" max="13312" width="35" style="2007" customWidth="1"/>
    <col min="13313" max="13313" width="14.85546875" style="2007" customWidth="1"/>
    <col min="13314" max="13314" width="67.85546875" style="2007" customWidth="1"/>
    <col min="13315" max="13315" width="24.42578125" style="2007" customWidth="1"/>
    <col min="13316" max="13316" width="25.85546875" style="2007" customWidth="1"/>
    <col min="13317" max="13317" width="22.7109375" style="2007" customWidth="1"/>
    <col min="13318" max="13318" width="25.28515625" style="2007" customWidth="1"/>
    <col min="13319" max="13321" width="22.7109375" style="2007" customWidth="1"/>
    <col min="13322" max="13322" width="24.7109375" style="2007" customWidth="1"/>
    <col min="13323" max="13563" width="11.42578125" style="2007" customWidth="1"/>
    <col min="13564" max="13565" width="13.28515625" style="2007"/>
    <col min="13566" max="13566" width="8.7109375" style="2007" customWidth="1"/>
    <col min="13567" max="13567" width="13.28515625" style="2007" customWidth="1"/>
    <col min="13568" max="13568" width="35" style="2007" customWidth="1"/>
    <col min="13569" max="13569" width="14.85546875" style="2007" customWidth="1"/>
    <col min="13570" max="13570" width="67.85546875" style="2007" customWidth="1"/>
    <col min="13571" max="13571" width="24.42578125" style="2007" customWidth="1"/>
    <col min="13572" max="13572" width="25.85546875" style="2007" customWidth="1"/>
    <col min="13573" max="13573" width="22.7109375" style="2007" customWidth="1"/>
    <col min="13574" max="13574" width="25.28515625" style="2007" customWidth="1"/>
    <col min="13575" max="13577" width="22.7109375" style="2007" customWidth="1"/>
    <col min="13578" max="13578" width="24.7109375" style="2007" customWidth="1"/>
    <col min="13579" max="13819" width="11.42578125" style="2007" customWidth="1"/>
    <col min="13820" max="13821" width="13.28515625" style="2007"/>
    <col min="13822" max="13822" width="8.7109375" style="2007" customWidth="1"/>
    <col min="13823" max="13823" width="13.28515625" style="2007" customWidth="1"/>
    <col min="13824" max="13824" width="35" style="2007" customWidth="1"/>
    <col min="13825" max="13825" width="14.85546875" style="2007" customWidth="1"/>
    <col min="13826" max="13826" width="67.85546875" style="2007" customWidth="1"/>
    <col min="13827" max="13827" width="24.42578125" style="2007" customWidth="1"/>
    <col min="13828" max="13828" width="25.85546875" style="2007" customWidth="1"/>
    <col min="13829" max="13829" width="22.7109375" style="2007" customWidth="1"/>
    <col min="13830" max="13830" width="25.28515625" style="2007" customWidth="1"/>
    <col min="13831" max="13833" width="22.7109375" style="2007" customWidth="1"/>
    <col min="13834" max="13834" width="24.7109375" style="2007" customWidth="1"/>
    <col min="13835" max="14075" width="11.42578125" style="2007" customWidth="1"/>
    <col min="14076" max="14077" width="13.28515625" style="2007"/>
    <col min="14078" max="14078" width="8.7109375" style="2007" customWidth="1"/>
    <col min="14079" max="14079" width="13.28515625" style="2007" customWidth="1"/>
    <col min="14080" max="14080" width="35" style="2007" customWidth="1"/>
    <col min="14081" max="14081" width="14.85546875" style="2007" customWidth="1"/>
    <col min="14082" max="14082" width="67.85546875" style="2007" customWidth="1"/>
    <col min="14083" max="14083" width="24.42578125" style="2007" customWidth="1"/>
    <col min="14084" max="14084" width="25.85546875" style="2007" customWidth="1"/>
    <col min="14085" max="14085" width="22.7109375" style="2007" customWidth="1"/>
    <col min="14086" max="14086" width="25.28515625" style="2007" customWidth="1"/>
    <col min="14087" max="14089" width="22.7109375" style="2007" customWidth="1"/>
    <col min="14090" max="14090" width="24.7109375" style="2007" customWidth="1"/>
    <col min="14091" max="14331" width="11.42578125" style="2007" customWidth="1"/>
    <col min="14332" max="14333" width="13.28515625" style="2007"/>
    <col min="14334" max="14334" width="8.7109375" style="2007" customWidth="1"/>
    <col min="14335" max="14335" width="13.28515625" style="2007" customWidth="1"/>
    <col min="14336" max="14336" width="35" style="2007" customWidth="1"/>
    <col min="14337" max="14337" width="14.85546875" style="2007" customWidth="1"/>
    <col min="14338" max="14338" width="67.85546875" style="2007" customWidth="1"/>
    <col min="14339" max="14339" width="24.42578125" style="2007" customWidth="1"/>
    <col min="14340" max="14340" width="25.85546875" style="2007" customWidth="1"/>
    <col min="14341" max="14341" width="22.7109375" style="2007" customWidth="1"/>
    <col min="14342" max="14342" width="25.28515625" style="2007" customWidth="1"/>
    <col min="14343" max="14345" width="22.7109375" style="2007" customWidth="1"/>
    <col min="14346" max="14346" width="24.7109375" style="2007" customWidth="1"/>
    <col min="14347" max="14587" width="11.42578125" style="2007" customWidth="1"/>
    <col min="14588" max="14589" width="13.28515625" style="2007"/>
    <col min="14590" max="14590" width="8.7109375" style="2007" customWidth="1"/>
    <col min="14591" max="14591" width="13.28515625" style="2007" customWidth="1"/>
    <col min="14592" max="14592" width="35" style="2007" customWidth="1"/>
    <col min="14593" max="14593" width="14.85546875" style="2007" customWidth="1"/>
    <col min="14594" max="14594" width="67.85546875" style="2007" customWidth="1"/>
    <col min="14595" max="14595" width="24.42578125" style="2007" customWidth="1"/>
    <col min="14596" max="14596" width="25.85546875" style="2007" customWidth="1"/>
    <col min="14597" max="14597" width="22.7109375" style="2007" customWidth="1"/>
    <col min="14598" max="14598" width="25.28515625" style="2007" customWidth="1"/>
    <col min="14599" max="14601" width="22.7109375" style="2007" customWidth="1"/>
    <col min="14602" max="14602" width="24.7109375" style="2007" customWidth="1"/>
    <col min="14603" max="14843" width="11.42578125" style="2007" customWidth="1"/>
    <col min="14844" max="14845" width="13.28515625" style="2007"/>
    <col min="14846" max="14846" width="8.7109375" style="2007" customWidth="1"/>
    <col min="14847" max="14847" width="13.28515625" style="2007" customWidth="1"/>
    <col min="14848" max="14848" width="35" style="2007" customWidth="1"/>
    <col min="14849" max="14849" width="14.85546875" style="2007" customWidth="1"/>
    <col min="14850" max="14850" width="67.85546875" style="2007" customWidth="1"/>
    <col min="14851" max="14851" width="24.42578125" style="2007" customWidth="1"/>
    <col min="14852" max="14852" width="25.85546875" style="2007" customWidth="1"/>
    <col min="14853" max="14853" width="22.7109375" style="2007" customWidth="1"/>
    <col min="14854" max="14854" width="25.28515625" style="2007" customWidth="1"/>
    <col min="14855" max="14857" width="22.7109375" style="2007" customWidth="1"/>
    <col min="14858" max="14858" width="24.7109375" style="2007" customWidth="1"/>
    <col min="14859" max="15099" width="11.42578125" style="2007" customWidth="1"/>
    <col min="15100" max="15101" width="13.28515625" style="2007"/>
    <col min="15102" max="15102" width="8.7109375" style="2007" customWidth="1"/>
    <col min="15103" max="15103" width="13.28515625" style="2007" customWidth="1"/>
    <col min="15104" max="15104" width="35" style="2007" customWidth="1"/>
    <col min="15105" max="15105" width="14.85546875" style="2007" customWidth="1"/>
    <col min="15106" max="15106" width="67.85546875" style="2007" customWidth="1"/>
    <col min="15107" max="15107" width="24.42578125" style="2007" customWidth="1"/>
    <col min="15108" max="15108" width="25.85546875" style="2007" customWidth="1"/>
    <col min="15109" max="15109" width="22.7109375" style="2007" customWidth="1"/>
    <col min="15110" max="15110" width="25.28515625" style="2007" customWidth="1"/>
    <col min="15111" max="15113" width="22.7109375" style="2007" customWidth="1"/>
    <col min="15114" max="15114" width="24.7109375" style="2007" customWidth="1"/>
    <col min="15115" max="15355" width="11.42578125" style="2007" customWidth="1"/>
    <col min="15356" max="15357" width="13.28515625" style="2007"/>
    <col min="15358" max="15358" width="8.7109375" style="2007" customWidth="1"/>
    <col min="15359" max="15359" width="13.28515625" style="2007" customWidth="1"/>
    <col min="15360" max="15360" width="35" style="2007" customWidth="1"/>
    <col min="15361" max="15361" width="14.85546875" style="2007" customWidth="1"/>
    <col min="15362" max="15362" width="67.85546875" style="2007" customWidth="1"/>
    <col min="15363" max="15363" width="24.42578125" style="2007" customWidth="1"/>
    <col min="15364" max="15364" width="25.85546875" style="2007" customWidth="1"/>
    <col min="15365" max="15365" width="22.7109375" style="2007" customWidth="1"/>
    <col min="15366" max="15366" width="25.28515625" style="2007" customWidth="1"/>
    <col min="15367" max="15369" width="22.7109375" style="2007" customWidth="1"/>
    <col min="15370" max="15370" width="24.7109375" style="2007" customWidth="1"/>
    <col min="15371" max="15611" width="11.42578125" style="2007" customWidth="1"/>
    <col min="15612" max="15613" width="13.28515625" style="2007"/>
    <col min="15614" max="15614" width="8.7109375" style="2007" customWidth="1"/>
    <col min="15615" max="15615" width="13.28515625" style="2007" customWidth="1"/>
    <col min="15616" max="15616" width="35" style="2007" customWidth="1"/>
    <col min="15617" max="15617" width="14.85546875" style="2007" customWidth="1"/>
    <col min="15618" max="15618" width="67.85546875" style="2007" customWidth="1"/>
    <col min="15619" max="15619" width="24.42578125" style="2007" customWidth="1"/>
    <col min="15620" max="15620" width="25.85546875" style="2007" customWidth="1"/>
    <col min="15621" max="15621" width="22.7109375" style="2007" customWidth="1"/>
    <col min="15622" max="15622" width="25.28515625" style="2007" customWidth="1"/>
    <col min="15623" max="15625" width="22.7109375" style="2007" customWidth="1"/>
    <col min="15626" max="15626" width="24.7109375" style="2007" customWidth="1"/>
    <col min="15627" max="15867" width="11.42578125" style="2007" customWidth="1"/>
    <col min="15868" max="15869" width="13.28515625" style="2007"/>
    <col min="15870" max="15870" width="8.7109375" style="2007" customWidth="1"/>
    <col min="15871" max="15871" width="13.28515625" style="2007" customWidth="1"/>
    <col min="15872" max="15872" width="35" style="2007" customWidth="1"/>
    <col min="15873" max="15873" width="14.85546875" style="2007" customWidth="1"/>
    <col min="15874" max="15874" width="67.85546875" style="2007" customWidth="1"/>
    <col min="15875" max="15875" width="24.42578125" style="2007" customWidth="1"/>
    <col min="15876" max="15876" width="25.85546875" style="2007" customWidth="1"/>
    <col min="15877" max="15877" width="22.7109375" style="2007" customWidth="1"/>
    <col min="15878" max="15878" width="25.28515625" style="2007" customWidth="1"/>
    <col min="15879" max="15881" width="22.7109375" style="2007" customWidth="1"/>
    <col min="15882" max="15882" width="24.7109375" style="2007" customWidth="1"/>
    <col min="15883" max="16123" width="11.42578125" style="2007" customWidth="1"/>
    <col min="16124" max="16125" width="13.28515625" style="2007"/>
    <col min="16126" max="16126" width="8.7109375" style="2007" customWidth="1"/>
    <col min="16127" max="16127" width="13.28515625" style="2007" customWidth="1"/>
    <col min="16128" max="16128" width="35" style="2007" customWidth="1"/>
    <col min="16129" max="16129" width="14.85546875" style="2007" customWidth="1"/>
    <col min="16130" max="16130" width="67.85546875" style="2007" customWidth="1"/>
    <col min="16131" max="16131" width="24.42578125" style="2007" customWidth="1"/>
    <col min="16132" max="16132" width="25.85546875" style="2007" customWidth="1"/>
    <col min="16133" max="16133" width="22.7109375" style="2007" customWidth="1"/>
    <col min="16134" max="16134" width="25.28515625" style="2007" customWidth="1"/>
    <col min="16135" max="16137" width="22.7109375" style="2007" customWidth="1"/>
    <col min="16138" max="16138" width="24.7109375" style="2007" customWidth="1"/>
    <col min="16139" max="16379" width="11.42578125" style="2007" customWidth="1"/>
    <col min="16380" max="16384" width="13.28515625" style="2007"/>
  </cols>
  <sheetData>
    <row r="1" spans="1:10" s="2000" customFormat="1" ht="15">
      <c r="A1" s="1997"/>
      <c r="B1" s="5" t="s">
        <v>2</v>
      </c>
      <c r="C1" s="5" t="s">
        <v>3002</v>
      </c>
      <c r="D1" s="1998"/>
      <c r="E1" s="548"/>
      <c r="F1" s="1998"/>
      <c r="G1" s="1999"/>
    </row>
    <row r="2" spans="1:10" s="2000" customFormat="1" ht="15">
      <c r="A2" s="1997"/>
      <c r="B2" s="5" t="s">
        <v>4</v>
      </c>
      <c r="C2" s="2001" t="s">
        <v>2943</v>
      </c>
      <c r="D2" s="2002"/>
      <c r="E2" s="1998"/>
      <c r="F2" s="1998"/>
      <c r="G2" s="1999"/>
    </row>
    <row r="3" spans="1:10" s="2000" customFormat="1" ht="15">
      <c r="A3" s="1997"/>
      <c r="B3" s="5" t="s">
        <v>6</v>
      </c>
      <c r="C3" s="5" t="s">
        <v>2950</v>
      </c>
      <c r="D3" s="2000" t="s">
        <v>2951</v>
      </c>
      <c r="E3" s="1999"/>
      <c r="F3" s="1999"/>
      <c r="G3" s="1999"/>
    </row>
    <row r="4" spans="1:10" ht="15.75">
      <c r="A4" s="2003"/>
      <c r="B4" s="5" t="s">
        <v>8</v>
      </c>
      <c r="C4" s="5" t="s">
        <v>9</v>
      </c>
      <c r="D4" s="2004"/>
      <c r="E4" s="2005"/>
      <c r="F4" s="2005"/>
      <c r="G4" s="2005"/>
      <c r="H4" s="2006"/>
      <c r="I4" s="2006"/>
      <c r="J4" s="2006"/>
    </row>
    <row r="5" spans="1:10" ht="18">
      <c r="A5" s="2003"/>
      <c r="B5" s="5" t="s">
        <v>10</v>
      </c>
      <c r="C5" s="5" t="s">
        <v>11</v>
      </c>
      <c r="D5" s="2008"/>
      <c r="E5" s="2005"/>
      <c r="F5" s="2005"/>
      <c r="G5" s="2005"/>
      <c r="H5" s="2006"/>
      <c r="I5" s="2006"/>
      <c r="J5" s="2006"/>
    </row>
    <row r="6" spans="1:10" ht="18.75" thickBot="1">
      <c r="A6" s="2003"/>
      <c r="B6" s="2009"/>
      <c r="C6" s="2010"/>
      <c r="D6" s="2005"/>
      <c r="E6" s="2005"/>
      <c r="F6" s="2005"/>
      <c r="G6" s="2005"/>
      <c r="H6" s="2006"/>
      <c r="I6" s="2006"/>
      <c r="J6" s="2006"/>
    </row>
    <row r="7" spans="1:10" s="2013" customFormat="1" ht="12" customHeight="1">
      <c r="A7" s="2011"/>
      <c r="B7" s="2012"/>
      <c r="C7" s="2962" t="s">
        <v>2952</v>
      </c>
      <c r="D7" s="2963"/>
      <c r="E7" s="2963"/>
      <c r="F7" s="2963"/>
      <c r="G7" s="2964"/>
      <c r="H7" s="2965" t="s">
        <v>2953</v>
      </c>
      <c r="I7" s="2965" t="s">
        <v>2954</v>
      </c>
      <c r="J7" s="2968" t="s">
        <v>2955</v>
      </c>
    </row>
    <row r="8" spans="1:10" s="2013" customFormat="1" ht="12">
      <c r="A8" s="2014"/>
      <c r="B8" s="2015"/>
      <c r="C8" s="2970" t="s">
        <v>2956</v>
      </c>
      <c r="D8" s="2971"/>
      <c r="E8" s="2970" t="s">
        <v>2957</v>
      </c>
      <c r="F8" s="2971"/>
      <c r="G8" s="2972" t="s">
        <v>2958</v>
      </c>
      <c r="H8" s="2966"/>
      <c r="I8" s="2966"/>
      <c r="J8" s="2969"/>
    </row>
    <row r="9" spans="1:10" s="2013" customFormat="1" ht="12">
      <c r="A9" s="2014"/>
      <c r="B9" s="2015"/>
      <c r="C9" s="2016" t="s">
        <v>1355</v>
      </c>
      <c r="D9" s="2017" t="s">
        <v>1356</v>
      </c>
      <c r="E9" s="2018" t="s">
        <v>1355</v>
      </c>
      <c r="F9" s="2018" t="s">
        <v>1356</v>
      </c>
      <c r="G9" s="2973"/>
      <c r="H9" s="2967"/>
      <c r="I9" s="2967"/>
      <c r="J9" s="2969"/>
    </row>
    <row r="10" spans="1:10" s="2013" customFormat="1" thickBot="1">
      <c r="A10" s="2019"/>
      <c r="B10" s="2020"/>
      <c r="C10" s="2021" t="s">
        <v>659</v>
      </c>
      <c r="D10" s="2021" t="s">
        <v>664</v>
      </c>
      <c r="E10" s="2022" t="s">
        <v>667</v>
      </c>
      <c r="F10" s="2022" t="s">
        <v>670</v>
      </c>
      <c r="G10" s="2023" t="s">
        <v>672</v>
      </c>
      <c r="H10" s="2024"/>
      <c r="I10" s="2021" t="s">
        <v>675</v>
      </c>
      <c r="J10" s="2025" t="s">
        <v>677</v>
      </c>
    </row>
    <row r="11" spans="1:10" s="2035" customFormat="1" ht="12">
      <c r="A11" s="2026" t="s">
        <v>659</v>
      </c>
      <c r="B11" s="2027" t="s">
        <v>2959</v>
      </c>
      <c r="C11" s="2028"/>
      <c r="D11" s="2029"/>
      <c r="E11" s="2030"/>
      <c r="F11" s="2031"/>
      <c r="G11" s="2031"/>
      <c r="H11" s="2032"/>
      <c r="I11" s="2033">
        <f>I12+I38+I51+I52</f>
        <v>0</v>
      </c>
      <c r="J11" s="2034">
        <f>I11*12.5</f>
        <v>0</v>
      </c>
    </row>
    <row r="12" spans="1:10" s="2035" customFormat="1" ht="12">
      <c r="A12" s="2036" t="s">
        <v>1300</v>
      </c>
      <c r="B12" s="2037" t="s">
        <v>2960</v>
      </c>
      <c r="C12" s="2028"/>
      <c r="D12" s="2029"/>
      <c r="E12" s="2030"/>
      <c r="F12" s="2031"/>
      <c r="G12" s="2031"/>
      <c r="H12" s="2032"/>
      <c r="I12" s="2038">
        <f>I15+I34</f>
        <v>0</v>
      </c>
      <c r="J12" s="2039"/>
    </row>
    <row r="13" spans="1:10" s="2035" customFormat="1" ht="12">
      <c r="A13" s="2036" t="s">
        <v>1301</v>
      </c>
      <c r="B13" s="2040" t="s">
        <v>1913</v>
      </c>
      <c r="C13" s="2041"/>
      <c r="D13" s="2042"/>
      <c r="E13" s="2030"/>
      <c r="F13" s="2031"/>
      <c r="G13" s="2031"/>
      <c r="H13" s="2032"/>
      <c r="I13" s="2043"/>
      <c r="J13" s="2044"/>
    </row>
    <row r="14" spans="1:10" s="2035" customFormat="1" ht="12">
      <c r="A14" s="2036" t="s">
        <v>1302</v>
      </c>
      <c r="B14" s="2045" t="s">
        <v>2961</v>
      </c>
      <c r="C14" s="2046"/>
      <c r="D14" s="2047"/>
      <c r="E14" s="2030"/>
      <c r="F14" s="2031"/>
      <c r="G14" s="2031"/>
      <c r="H14" s="2032"/>
      <c r="I14" s="2043"/>
      <c r="J14" s="2044"/>
    </row>
    <row r="15" spans="1:10" s="2013" customFormat="1" ht="12">
      <c r="A15" s="2026" t="s">
        <v>664</v>
      </c>
      <c r="B15" s="2048" t="s">
        <v>2962</v>
      </c>
      <c r="C15" s="2046"/>
      <c r="D15" s="2049"/>
      <c r="E15" s="2049"/>
      <c r="F15" s="2047"/>
      <c r="G15" s="2047"/>
      <c r="H15" s="2050"/>
      <c r="I15" s="2051"/>
      <c r="J15" s="2039"/>
    </row>
    <row r="16" spans="1:10" s="2013" customFormat="1" ht="12">
      <c r="A16" s="2026" t="s">
        <v>667</v>
      </c>
      <c r="B16" s="2052" t="s">
        <v>2963</v>
      </c>
      <c r="C16" s="2046"/>
      <c r="D16" s="2049"/>
      <c r="E16" s="2049"/>
      <c r="F16" s="2047"/>
      <c r="G16" s="2053"/>
      <c r="H16" s="2050"/>
      <c r="I16" s="2054"/>
      <c r="J16" s="2039"/>
    </row>
    <row r="17" spans="1:10" s="2013" customFormat="1" ht="12">
      <c r="A17" s="2026" t="s">
        <v>670</v>
      </c>
      <c r="B17" s="2055" t="s">
        <v>2964</v>
      </c>
      <c r="C17" s="2056"/>
      <c r="D17" s="2053"/>
      <c r="E17" s="2046"/>
      <c r="F17" s="2047"/>
      <c r="G17" s="2053"/>
      <c r="H17" s="2050"/>
      <c r="I17" s="2054"/>
      <c r="J17" s="2039"/>
    </row>
    <row r="18" spans="1:10" s="2013" customFormat="1" ht="12">
      <c r="A18" s="2026" t="s">
        <v>672</v>
      </c>
      <c r="B18" s="2055" t="s">
        <v>2965</v>
      </c>
      <c r="C18" s="2056"/>
      <c r="D18" s="2053"/>
      <c r="E18" s="2046"/>
      <c r="F18" s="2047"/>
      <c r="G18" s="2053"/>
      <c r="H18" s="2050"/>
      <c r="I18" s="2054"/>
      <c r="J18" s="2039"/>
    </row>
    <row r="19" spans="1:10" s="2013" customFormat="1" ht="12">
      <c r="A19" s="2026" t="s">
        <v>675</v>
      </c>
      <c r="B19" s="2055" t="s">
        <v>2966</v>
      </c>
      <c r="C19" s="2056"/>
      <c r="D19" s="2053"/>
      <c r="E19" s="2046"/>
      <c r="F19" s="2047"/>
      <c r="G19" s="2053"/>
      <c r="H19" s="2050"/>
      <c r="I19" s="2054"/>
      <c r="J19" s="2039"/>
    </row>
    <row r="20" spans="1:10" s="2013" customFormat="1" ht="12">
      <c r="A20" s="2026" t="s">
        <v>677</v>
      </c>
      <c r="B20" s="2055" t="s">
        <v>2967</v>
      </c>
      <c r="C20" s="2056"/>
      <c r="D20" s="2053"/>
      <c r="E20" s="2046"/>
      <c r="F20" s="2047"/>
      <c r="G20" s="2053"/>
      <c r="H20" s="2050"/>
      <c r="I20" s="2054"/>
      <c r="J20" s="2039"/>
    </row>
    <row r="21" spans="1:10" s="2013" customFormat="1" ht="12">
      <c r="A21" s="2026" t="s">
        <v>680</v>
      </c>
      <c r="B21" s="2052" t="s">
        <v>2968</v>
      </c>
      <c r="C21" s="2046"/>
      <c r="D21" s="2047"/>
      <c r="E21" s="2046"/>
      <c r="F21" s="2047"/>
      <c r="G21" s="2053"/>
      <c r="H21" s="2050"/>
      <c r="I21" s="2054"/>
      <c r="J21" s="2039"/>
    </row>
    <row r="22" spans="1:10" s="2013" customFormat="1" ht="12">
      <c r="A22" s="2026" t="s">
        <v>683</v>
      </c>
      <c r="B22" s="2055" t="s">
        <v>2969</v>
      </c>
      <c r="C22" s="2056"/>
      <c r="D22" s="2053"/>
      <c r="E22" s="2046"/>
      <c r="F22" s="2047"/>
      <c r="G22" s="2053"/>
      <c r="H22" s="2050"/>
      <c r="I22" s="2054"/>
      <c r="J22" s="2039"/>
    </row>
    <row r="23" spans="1:10" s="2013" customFormat="1" ht="12">
      <c r="A23" s="2026" t="s">
        <v>1207</v>
      </c>
      <c r="B23" s="2055" t="s">
        <v>2970</v>
      </c>
      <c r="C23" s="2056"/>
      <c r="D23" s="2053"/>
      <c r="E23" s="2046"/>
      <c r="F23" s="2047"/>
      <c r="G23" s="2053"/>
      <c r="H23" s="2050"/>
      <c r="I23" s="2054"/>
      <c r="J23" s="2039"/>
    </row>
    <row r="24" spans="1:10" s="2013" customFormat="1" ht="12">
      <c r="A24" s="2026" t="s">
        <v>1210</v>
      </c>
      <c r="B24" s="2055" t="s">
        <v>2971</v>
      </c>
      <c r="C24" s="2056"/>
      <c r="D24" s="2053"/>
      <c r="E24" s="2046"/>
      <c r="F24" s="2047"/>
      <c r="G24" s="2053"/>
      <c r="H24" s="2050"/>
      <c r="I24" s="2054"/>
      <c r="J24" s="2039"/>
    </row>
    <row r="25" spans="1:10" s="2013" customFormat="1" ht="12">
      <c r="A25" s="2026" t="s">
        <v>1213</v>
      </c>
      <c r="B25" s="2052" t="s">
        <v>2972</v>
      </c>
      <c r="C25" s="2046"/>
      <c r="D25" s="2047"/>
      <c r="E25" s="2046"/>
      <c r="F25" s="2047"/>
      <c r="G25" s="2053"/>
      <c r="H25" s="2050"/>
      <c r="I25" s="2054"/>
      <c r="J25" s="2039"/>
    </row>
    <row r="26" spans="1:10" s="2013" customFormat="1" ht="12">
      <c r="A26" s="2026" t="s">
        <v>692</v>
      </c>
      <c r="B26" s="2055" t="s">
        <v>2973</v>
      </c>
      <c r="C26" s="2056"/>
      <c r="D26" s="2053"/>
      <c r="E26" s="2046"/>
      <c r="F26" s="2047"/>
      <c r="G26" s="2053"/>
      <c r="H26" s="2050"/>
      <c r="I26" s="2054"/>
      <c r="J26" s="2039"/>
    </row>
    <row r="27" spans="1:10" s="2013" customFormat="1" ht="12">
      <c r="A27" s="2026" t="s">
        <v>695</v>
      </c>
      <c r="B27" s="2055" t="s">
        <v>2974</v>
      </c>
      <c r="C27" s="2056"/>
      <c r="D27" s="2053"/>
      <c r="E27" s="2046"/>
      <c r="F27" s="2047"/>
      <c r="G27" s="2053"/>
      <c r="H27" s="2050"/>
      <c r="I27" s="2054"/>
      <c r="J27" s="2039"/>
    </row>
    <row r="28" spans="1:10" s="2013" customFormat="1" ht="12">
      <c r="A28" s="2026" t="s">
        <v>698</v>
      </c>
      <c r="B28" s="2055" t="s">
        <v>2975</v>
      </c>
      <c r="C28" s="2056"/>
      <c r="D28" s="2053"/>
      <c r="E28" s="2046"/>
      <c r="F28" s="2047"/>
      <c r="G28" s="2053"/>
      <c r="H28" s="2050"/>
      <c r="I28" s="2054"/>
      <c r="J28" s="2039"/>
    </row>
    <row r="29" spans="1:10" s="2013" customFormat="1" ht="12">
      <c r="A29" s="2026" t="s">
        <v>701</v>
      </c>
      <c r="B29" s="2055" t="s">
        <v>2976</v>
      </c>
      <c r="C29" s="2056"/>
      <c r="D29" s="2053"/>
      <c r="E29" s="2046"/>
      <c r="F29" s="2047"/>
      <c r="G29" s="2053"/>
      <c r="H29" s="2050"/>
      <c r="I29" s="2054"/>
      <c r="J29" s="2039"/>
    </row>
    <row r="30" spans="1:10" s="2013" customFormat="1" ht="12">
      <c r="A30" s="2026" t="s">
        <v>1224</v>
      </c>
      <c r="B30" s="2055" t="s">
        <v>2977</v>
      </c>
      <c r="C30" s="2056"/>
      <c r="D30" s="2053"/>
      <c r="E30" s="2046"/>
      <c r="F30" s="2047"/>
      <c r="G30" s="2053"/>
      <c r="H30" s="2050"/>
      <c r="I30" s="2054"/>
      <c r="J30" s="2039"/>
    </row>
    <row r="31" spans="1:10" s="2013" customFormat="1" ht="12">
      <c r="A31" s="2026" t="s">
        <v>1227</v>
      </c>
      <c r="B31" s="2055" t="s">
        <v>2978</v>
      </c>
      <c r="C31" s="2056"/>
      <c r="D31" s="2053"/>
      <c r="E31" s="2046"/>
      <c r="F31" s="2047"/>
      <c r="G31" s="2053"/>
      <c r="H31" s="2050"/>
      <c r="I31" s="2054"/>
      <c r="J31" s="2039"/>
    </row>
    <row r="32" spans="1:10" s="2013" customFormat="1" ht="12">
      <c r="A32" s="2026" t="s">
        <v>1230</v>
      </c>
      <c r="B32" s="2055" t="s">
        <v>2979</v>
      </c>
      <c r="C32" s="2056"/>
      <c r="D32" s="2053"/>
      <c r="E32" s="2046"/>
      <c r="F32" s="2047"/>
      <c r="G32" s="2053"/>
      <c r="H32" s="2050"/>
      <c r="I32" s="2054"/>
      <c r="J32" s="2039"/>
    </row>
    <row r="33" spans="1:10" s="2013" customFormat="1" ht="12">
      <c r="A33" s="2026" t="s">
        <v>704</v>
      </c>
      <c r="B33" s="2055" t="s">
        <v>2980</v>
      </c>
      <c r="C33" s="2056"/>
      <c r="D33" s="2053"/>
      <c r="E33" s="2046"/>
      <c r="F33" s="2047"/>
      <c r="G33" s="2053"/>
      <c r="H33" s="2050"/>
      <c r="I33" s="2057"/>
      <c r="J33" s="2058"/>
    </row>
    <row r="34" spans="1:10" s="2013" customFormat="1" ht="12">
      <c r="A34" s="2026" t="s">
        <v>1237</v>
      </c>
      <c r="B34" s="2048" t="s">
        <v>2981</v>
      </c>
      <c r="C34" s="2046"/>
      <c r="D34" s="2059"/>
      <c r="E34" s="2046"/>
      <c r="F34" s="2047"/>
      <c r="G34" s="2047"/>
      <c r="H34" s="2050"/>
      <c r="I34" s="2051"/>
      <c r="J34" s="2039"/>
    </row>
    <row r="35" spans="1:10" s="2013" customFormat="1" ht="12">
      <c r="A35" s="2026" t="s">
        <v>1240</v>
      </c>
      <c r="B35" s="2052" t="s">
        <v>2963</v>
      </c>
      <c r="C35" s="2046"/>
      <c r="D35" s="2059"/>
      <c r="E35" s="2046"/>
      <c r="F35" s="2047"/>
      <c r="G35" s="2053"/>
      <c r="H35" s="2050"/>
      <c r="I35" s="2054"/>
      <c r="J35" s="2039"/>
    </row>
    <row r="36" spans="1:10" s="2013" customFormat="1" ht="12">
      <c r="A36" s="2026" t="s">
        <v>1242</v>
      </c>
      <c r="B36" s="2052" t="s">
        <v>2968</v>
      </c>
      <c r="C36" s="2046"/>
      <c r="D36" s="2059"/>
      <c r="E36" s="2046"/>
      <c r="F36" s="2047"/>
      <c r="G36" s="2053"/>
      <c r="H36" s="2050"/>
      <c r="I36" s="2054"/>
      <c r="J36" s="2039"/>
    </row>
    <row r="37" spans="1:10" s="2013" customFormat="1" ht="12">
      <c r="A37" s="2026" t="s">
        <v>1245</v>
      </c>
      <c r="B37" s="2052" t="s">
        <v>2972</v>
      </c>
      <c r="C37" s="2046"/>
      <c r="D37" s="2059"/>
      <c r="E37" s="2046"/>
      <c r="F37" s="2047"/>
      <c r="G37" s="2053"/>
      <c r="H37" s="2050"/>
      <c r="I37" s="2054"/>
      <c r="J37" s="2039"/>
    </row>
    <row r="38" spans="1:10" s="2013" customFormat="1" ht="12">
      <c r="A38" s="2026" t="s">
        <v>709</v>
      </c>
      <c r="B38" s="2060" t="s">
        <v>2982</v>
      </c>
      <c r="C38" s="2046"/>
      <c r="D38" s="2059"/>
      <c r="E38" s="2046"/>
      <c r="F38" s="2059"/>
      <c r="G38" s="2059"/>
      <c r="H38" s="2050"/>
      <c r="I38" s="2061">
        <f>+I39+I48+I49</f>
        <v>0</v>
      </c>
      <c r="J38" s="2039"/>
    </row>
    <row r="39" spans="1:10" s="2013" customFormat="1" ht="12">
      <c r="A39" s="2026">
        <v>251</v>
      </c>
      <c r="B39" s="2062" t="s">
        <v>2983</v>
      </c>
      <c r="C39" s="2056"/>
      <c r="D39" s="2029"/>
      <c r="E39" s="2056"/>
      <c r="F39" s="2053"/>
      <c r="G39" s="2053"/>
      <c r="H39" s="2050"/>
      <c r="I39" s="2061">
        <f>+I40+I41+I45+I46+I47</f>
        <v>0</v>
      </c>
      <c r="J39" s="2039"/>
    </row>
    <row r="40" spans="1:10" s="2013" customFormat="1" ht="24">
      <c r="A40" s="2026" t="s">
        <v>712</v>
      </c>
      <c r="B40" s="2063" t="s">
        <v>2984</v>
      </c>
      <c r="C40" s="2046"/>
      <c r="D40" s="2059"/>
      <c r="E40" s="2046"/>
      <c r="F40" s="2047"/>
      <c r="G40" s="2046"/>
      <c r="H40" s="2064">
        <v>0</v>
      </c>
      <c r="I40" s="2061">
        <f>+G40*0</f>
        <v>0</v>
      </c>
      <c r="J40" s="2039"/>
    </row>
    <row r="41" spans="1:10" s="2013" customFormat="1" ht="24">
      <c r="A41" s="2026" t="s">
        <v>715</v>
      </c>
      <c r="B41" s="2063" t="s">
        <v>2985</v>
      </c>
      <c r="C41" s="2046"/>
      <c r="D41" s="2059"/>
      <c r="E41" s="2046"/>
      <c r="F41" s="2047"/>
      <c r="G41" s="2047"/>
      <c r="H41" s="2064"/>
      <c r="I41" s="2061">
        <f>+I42+I43+I44</f>
        <v>0</v>
      </c>
      <c r="J41" s="2039"/>
    </row>
    <row r="42" spans="1:10" s="2013" customFormat="1" ht="12">
      <c r="A42" s="2026" t="s">
        <v>718</v>
      </c>
      <c r="B42" s="2065" t="s">
        <v>2986</v>
      </c>
      <c r="C42" s="2046"/>
      <c r="D42" s="2059"/>
      <c r="E42" s="2046"/>
      <c r="F42" s="2047"/>
      <c r="G42" s="2047"/>
      <c r="H42" s="2064">
        <v>0.25</v>
      </c>
      <c r="I42" s="2061">
        <f>+G42*0.0025</f>
        <v>0</v>
      </c>
      <c r="J42" s="2039"/>
    </row>
    <row r="43" spans="1:10" s="2013" customFormat="1" ht="12">
      <c r="A43" s="2026" t="s">
        <v>724</v>
      </c>
      <c r="B43" s="2065" t="s">
        <v>2987</v>
      </c>
      <c r="C43" s="2046"/>
      <c r="D43" s="2059"/>
      <c r="E43" s="2046"/>
      <c r="F43" s="2047"/>
      <c r="G43" s="2047"/>
      <c r="H43" s="2064">
        <v>1</v>
      </c>
      <c r="I43" s="2061">
        <f>+G43*0.01</f>
        <v>0</v>
      </c>
      <c r="J43" s="2039"/>
    </row>
    <row r="44" spans="1:10" s="2013" customFormat="1" ht="12">
      <c r="A44" s="2026" t="s">
        <v>727</v>
      </c>
      <c r="B44" s="2065" t="s">
        <v>2988</v>
      </c>
      <c r="C44" s="2046"/>
      <c r="D44" s="2059"/>
      <c r="E44" s="2046"/>
      <c r="F44" s="2047"/>
      <c r="G44" s="2047"/>
      <c r="H44" s="2064">
        <v>1.6</v>
      </c>
      <c r="I44" s="2061">
        <f>+G44*0.016</f>
        <v>0</v>
      </c>
      <c r="J44" s="2039"/>
    </row>
    <row r="45" spans="1:10" s="2013" customFormat="1" ht="24">
      <c r="A45" s="2026" t="s">
        <v>730</v>
      </c>
      <c r="B45" s="2063" t="s">
        <v>2989</v>
      </c>
      <c r="C45" s="2046"/>
      <c r="D45" s="2059"/>
      <c r="E45" s="2046"/>
      <c r="F45" s="2047"/>
      <c r="G45" s="2047"/>
      <c r="H45" s="2064">
        <v>8</v>
      </c>
      <c r="I45" s="2061">
        <f>+G45*0.08</f>
        <v>0</v>
      </c>
      <c r="J45" s="2039"/>
    </row>
    <row r="46" spans="1:10" s="2013" customFormat="1" ht="24">
      <c r="A46" s="2026" t="s">
        <v>733</v>
      </c>
      <c r="B46" s="2063" t="s">
        <v>2990</v>
      </c>
      <c r="C46" s="2046"/>
      <c r="D46" s="2059"/>
      <c r="E46" s="2046"/>
      <c r="F46" s="2047"/>
      <c r="G46" s="2047"/>
      <c r="H46" s="2064">
        <v>12</v>
      </c>
      <c r="I46" s="2061">
        <f>+G46*0.12</f>
        <v>0</v>
      </c>
      <c r="J46" s="2039"/>
    </row>
    <row r="47" spans="1:10" s="2013" customFormat="1" ht="12">
      <c r="A47" s="2026" t="s">
        <v>2991</v>
      </c>
      <c r="B47" s="2066" t="s">
        <v>2992</v>
      </c>
      <c r="C47" s="2046"/>
      <c r="D47" s="2059"/>
      <c r="E47" s="2046"/>
      <c r="F47" s="2047"/>
      <c r="G47" s="2047"/>
      <c r="H47" s="2064"/>
      <c r="I47" s="2051"/>
      <c r="J47" s="2067"/>
    </row>
    <row r="48" spans="1:10" s="2013" customFormat="1" ht="12">
      <c r="A48" s="2026">
        <v>325</v>
      </c>
      <c r="B48" s="2062" t="s">
        <v>2993</v>
      </c>
      <c r="C48" s="2046"/>
      <c r="D48" s="2047"/>
      <c r="E48" s="2046"/>
      <c r="F48" s="2047"/>
      <c r="G48" s="2049"/>
      <c r="H48" s="2064"/>
      <c r="I48" s="2051"/>
      <c r="J48" s="2067"/>
    </row>
    <row r="49" spans="1:10" s="2013" customFormat="1" ht="12">
      <c r="A49" s="2026">
        <v>326</v>
      </c>
      <c r="B49" s="2062" t="s">
        <v>2994</v>
      </c>
      <c r="C49" s="2046"/>
      <c r="D49" s="2047"/>
      <c r="E49" s="2046"/>
      <c r="F49" s="2047"/>
      <c r="G49" s="2049"/>
      <c r="H49" s="2064"/>
      <c r="I49" s="2051"/>
      <c r="J49" s="2067"/>
    </row>
    <row r="50" spans="1:10" s="2013" customFormat="1" ht="12">
      <c r="A50" s="2026">
        <v>330</v>
      </c>
      <c r="B50" s="2068"/>
      <c r="C50" s="2056"/>
      <c r="D50" s="2029"/>
      <c r="E50" s="2056"/>
      <c r="F50" s="2029"/>
      <c r="G50" s="2053"/>
      <c r="H50" s="2064"/>
      <c r="I50" s="2054"/>
      <c r="J50" s="2067"/>
    </row>
    <row r="51" spans="1:10" s="2013" customFormat="1" ht="12">
      <c r="A51" s="2026">
        <v>340</v>
      </c>
      <c r="B51" s="2055" t="s">
        <v>2995</v>
      </c>
      <c r="C51" s="2069"/>
      <c r="D51" s="2070"/>
      <c r="E51" s="2069"/>
      <c r="F51" s="2070"/>
      <c r="G51" s="2071"/>
      <c r="H51" s="2064"/>
      <c r="I51" s="2072"/>
      <c r="J51" s="2067"/>
    </row>
    <row r="52" spans="1:10" s="2013" customFormat="1" ht="12">
      <c r="A52" s="2026" t="s">
        <v>742</v>
      </c>
      <c r="B52" s="2055" t="s">
        <v>2996</v>
      </c>
      <c r="C52" s="2069"/>
      <c r="D52" s="2070"/>
      <c r="E52" s="2069"/>
      <c r="F52" s="2070"/>
      <c r="G52" s="2071"/>
      <c r="H52" s="2064"/>
      <c r="I52" s="2061">
        <f>I53+I54+I55</f>
        <v>0</v>
      </c>
      <c r="J52" s="2067"/>
    </row>
    <row r="53" spans="1:10" s="2013" customFormat="1" ht="12">
      <c r="A53" s="2026">
        <v>360</v>
      </c>
      <c r="B53" s="2073" t="s">
        <v>2997</v>
      </c>
      <c r="C53" s="2069"/>
      <c r="D53" s="2070"/>
      <c r="E53" s="2069"/>
      <c r="F53" s="2070"/>
      <c r="G53" s="2071"/>
      <c r="H53" s="2064"/>
      <c r="I53" s="2072"/>
      <c r="J53" s="2067"/>
    </row>
    <row r="54" spans="1:10" s="2013" customFormat="1" ht="12">
      <c r="A54" s="2026">
        <v>370</v>
      </c>
      <c r="B54" s="2073" t="s">
        <v>2998</v>
      </c>
      <c r="C54" s="2069"/>
      <c r="D54" s="2070"/>
      <c r="E54" s="2069"/>
      <c r="F54" s="2070"/>
      <c r="G54" s="2071"/>
      <c r="H54" s="2064"/>
      <c r="I54" s="2072"/>
      <c r="J54" s="2067"/>
    </row>
    <row r="55" spans="1:10" s="2013" customFormat="1" ht="12">
      <c r="A55" s="2026">
        <v>380</v>
      </c>
      <c r="B55" s="2073" t="s">
        <v>2999</v>
      </c>
      <c r="C55" s="2069"/>
      <c r="D55" s="2070"/>
      <c r="E55" s="2069"/>
      <c r="F55" s="2070"/>
      <c r="G55" s="2071"/>
      <c r="H55" s="2064"/>
      <c r="I55" s="2072"/>
      <c r="J55" s="2067"/>
    </row>
    <row r="56" spans="1:10" s="2013" customFormat="1" thickBot="1">
      <c r="A56" s="2074">
        <v>390</v>
      </c>
      <c r="B56" s="2075"/>
      <c r="C56" s="2076"/>
      <c r="D56" s="2077"/>
      <c r="E56" s="2076"/>
      <c r="F56" s="2077"/>
      <c r="G56" s="2078"/>
      <c r="H56" s="2079"/>
      <c r="I56" s="2080"/>
      <c r="J56" s="2081"/>
    </row>
    <row r="57" spans="1:10" s="2085" customFormat="1" ht="15">
      <c r="A57" s="2082"/>
      <c r="B57" s="2083"/>
      <c r="C57" s="2084"/>
      <c r="D57" s="2084"/>
      <c r="E57" s="2084"/>
      <c r="F57" s="2084"/>
      <c r="G57" s="2084"/>
      <c r="H57" s="2083"/>
      <c r="I57" s="2083"/>
      <c r="J57" s="2083"/>
    </row>
    <row r="58" spans="1:10" s="2085" customFormat="1" ht="15">
      <c r="A58" s="1997"/>
      <c r="B58" s="3" t="s">
        <v>1312</v>
      </c>
      <c r="C58" s="2086"/>
      <c r="D58" s="2086"/>
      <c r="E58" s="2086"/>
      <c r="F58" s="2086"/>
      <c r="G58" s="2086"/>
    </row>
    <row r="59" spans="1:10" ht="15">
      <c r="B59" s="2088"/>
    </row>
  </sheetData>
  <mergeCells count="7">
    <mergeCell ref="C7:G7"/>
    <mergeCell ref="H7:H9"/>
    <mergeCell ref="I7:I9"/>
    <mergeCell ref="J7:J9"/>
    <mergeCell ref="C8:D8"/>
    <mergeCell ref="E8:F8"/>
    <mergeCell ref="G8:G9"/>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9"/>
  <sheetViews>
    <sheetView topLeftCell="A7" workbookViewId="0">
      <selection activeCell="L19" sqref="L19"/>
    </sheetView>
  </sheetViews>
  <sheetFormatPr defaultColWidth="13.28515625" defaultRowHeight="12.75"/>
  <cols>
    <col min="1" max="1" width="5.5703125" style="2087" customWidth="1"/>
    <col min="2" max="2" width="41.7109375" style="2007" customWidth="1"/>
    <col min="3" max="3" width="17.140625" style="2089" customWidth="1"/>
    <col min="4" max="4" width="16.7109375" style="2089" customWidth="1"/>
    <col min="5" max="5" width="14.140625" style="2089" customWidth="1"/>
    <col min="6" max="6" width="14.5703125" style="2089" customWidth="1"/>
    <col min="7" max="7" width="15.140625" style="2089" customWidth="1"/>
    <col min="8" max="8" width="14.7109375" style="2007" customWidth="1"/>
    <col min="9" max="9" width="16.5703125" style="2007" customWidth="1"/>
    <col min="10" max="10" width="18" style="2007" customWidth="1"/>
    <col min="11" max="251" width="11.42578125" style="2007" customWidth="1"/>
    <col min="252" max="253" width="13.28515625" style="2007"/>
    <col min="254" max="254" width="8.7109375" style="2007" customWidth="1"/>
    <col min="255" max="255" width="13.28515625" style="2007" customWidth="1"/>
    <col min="256" max="256" width="35" style="2007" customWidth="1"/>
    <col min="257" max="257" width="14.85546875" style="2007" customWidth="1"/>
    <col min="258" max="258" width="67.85546875" style="2007" customWidth="1"/>
    <col min="259" max="259" width="24.42578125" style="2007" customWidth="1"/>
    <col min="260" max="260" width="25.85546875" style="2007" customWidth="1"/>
    <col min="261" max="261" width="22.7109375" style="2007" customWidth="1"/>
    <col min="262" max="262" width="25.28515625" style="2007" customWidth="1"/>
    <col min="263" max="265" width="22.7109375" style="2007" customWidth="1"/>
    <col min="266" max="266" width="24.7109375" style="2007" customWidth="1"/>
    <col min="267" max="507" width="11.42578125" style="2007" customWidth="1"/>
    <col min="508" max="509" width="13.28515625" style="2007"/>
    <col min="510" max="510" width="8.7109375" style="2007" customWidth="1"/>
    <col min="511" max="511" width="13.28515625" style="2007" customWidth="1"/>
    <col min="512" max="512" width="35" style="2007" customWidth="1"/>
    <col min="513" max="513" width="14.85546875" style="2007" customWidth="1"/>
    <col min="514" max="514" width="67.85546875" style="2007" customWidth="1"/>
    <col min="515" max="515" width="24.42578125" style="2007" customWidth="1"/>
    <col min="516" max="516" width="25.85546875" style="2007" customWidth="1"/>
    <col min="517" max="517" width="22.7109375" style="2007" customWidth="1"/>
    <col min="518" max="518" width="25.28515625" style="2007" customWidth="1"/>
    <col min="519" max="521" width="22.7109375" style="2007" customWidth="1"/>
    <col min="522" max="522" width="24.7109375" style="2007" customWidth="1"/>
    <col min="523" max="763" width="11.42578125" style="2007" customWidth="1"/>
    <col min="764" max="765" width="13.28515625" style="2007"/>
    <col min="766" max="766" width="8.7109375" style="2007" customWidth="1"/>
    <col min="767" max="767" width="13.28515625" style="2007" customWidth="1"/>
    <col min="768" max="768" width="35" style="2007" customWidth="1"/>
    <col min="769" max="769" width="14.85546875" style="2007" customWidth="1"/>
    <col min="770" max="770" width="67.85546875" style="2007" customWidth="1"/>
    <col min="771" max="771" width="24.42578125" style="2007" customWidth="1"/>
    <col min="772" max="772" width="25.85546875" style="2007" customWidth="1"/>
    <col min="773" max="773" width="22.7109375" style="2007" customWidth="1"/>
    <col min="774" max="774" width="25.28515625" style="2007" customWidth="1"/>
    <col min="775" max="777" width="22.7109375" style="2007" customWidth="1"/>
    <col min="778" max="778" width="24.7109375" style="2007" customWidth="1"/>
    <col min="779" max="1019" width="11.42578125" style="2007" customWidth="1"/>
    <col min="1020" max="1021" width="13.28515625" style="2007"/>
    <col min="1022" max="1022" width="8.7109375" style="2007" customWidth="1"/>
    <col min="1023" max="1023" width="13.28515625" style="2007" customWidth="1"/>
    <col min="1024" max="1024" width="35" style="2007" customWidth="1"/>
    <col min="1025" max="1025" width="14.85546875" style="2007" customWidth="1"/>
    <col min="1026" max="1026" width="67.85546875" style="2007" customWidth="1"/>
    <col min="1027" max="1027" width="24.42578125" style="2007" customWidth="1"/>
    <col min="1028" max="1028" width="25.85546875" style="2007" customWidth="1"/>
    <col min="1029" max="1029" width="22.7109375" style="2007" customWidth="1"/>
    <col min="1030" max="1030" width="25.28515625" style="2007" customWidth="1"/>
    <col min="1031" max="1033" width="22.7109375" style="2007" customWidth="1"/>
    <col min="1034" max="1034" width="24.7109375" style="2007" customWidth="1"/>
    <col min="1035" max="1275" width="11.42578125" style="2007" customWidth="1"/>
    <col min="1276" max="1277" width="13.28515625" style="2007"/>
    <col min="1278" max="1278" width="8.7109375" style="2007" customWidth="1"/>
    <col min="1279" max="1279" width="13.28515625" style="2007" customWidth="1"/>
    <col min="1280" max="1280" width="35" style="2007" customWidth="1"/>
    <col min="1281" max="1281" width="14.85546875" style="2007" customWidth="1"/>
    <col min="1282" max="1282" width="67.85546875" style="2007" customWidth="1"/>
    <col min="1283" max="1283" width="24.42578125" style="2007" customWidth="1"/>
    <col min="1284" max="1284" width="25.85546875" style="2007" customWidth="1"/>
    <col min="1285" max="1285" width="22.7109375" style="2007" customWidth="1"/>
    <col min="1286" max="1286" width="25.28515625" style="2007" customWidth="1"/>
    <col min="1287" max="1289" width="22.7109375" style="2007" customWidth="1"/>
    <col min="1290" max="1290" width="24.7109375" style="2007" customWidth="1"/>
    <col min="1291" max="1531" width="11.42578125" style="2007" customWidth="1"/>
    <col min="1532" max="1533" width="13.28515625" style="2007"/>
    <col min="1534" max="1534" width="8.7109375" style="2007" customWidth="1"/>
    <col min="1535" max="1535" width="13.28515625" style="2007" customWidth="1"/>
    <col min="1536" max="1536" width="35" style="2007" customWidth="1"/>
    <col min="1537" max="1537" width="14.85546875" style="2007" customWidth="1"/>
    <col min="1538" max="1538" width="67.85546875" style="2007" customWidth="1"/>
    <col min="1539" max="1539" width="24.42578125" style="2007" customWidth="1"/>
    <col min="1540" max="1540" width="25.85546875" style="2007" customWidth="1"/>
    <col min="1541" max="1541" width="22.7109375" style="2007" customWidth="1"/>
    <col min="1542" max="1542" width="25.28515625" style="2007" customWidth="1"/>
    <col min="1543" max="1545" width="22.7109375" style="2007" customWidth="1"/>
    <col min="1546" max="1546" width="24.7109375" style="2007" customWidth="1"/>
    <col min="1547" max="1787" width="11.42578125" style="2007" customWidth="1"/>
    <col min="1788" max="1789" width="13.28515625" style="2007"/>
    <col min="1790" max="1790" width="8.7109375" style="2007" customWidth="1"/>
    <col min="1791" max="1791" width="13.28515625" style="2007" customWidth="1"/>
    <col min="1792" max="1792" width="35" style="2007" customWidth="1"/>
    <col min="1793" max="1793" width="14.85546875" style="2007" customWidth="1"/>
    <col min="1794" max="1794" width="67.85546875" style="2007" customWidth="1"/>
    <col min="1795" max="1795" width="24.42578125" style="2007" customWidth="1"/>
    <col min="1796" max="1796" width="25.85546875" style="2007" customWidth="1"/>
    <col min="1797" max="1797" width="22.7109375" style="2007" customWidth="1"/>
    <col min="1798" max="1798" width="25.28515625" style="2007" customWidth="1"/>
    <col min="1799" max="1801" width="22.7109375" style="2007" customWidth="1"/>
    <col min="1802" max="1802" width="24.7109375" style="2007" customWidth="1"/>
    <col min="1803" max="2043" width="11.42578125" style="2007" customWidth="1"/>
    <col min="2044" max="2045" width="13.28515625" style="2007"/>
    <col min="2046" max="2046" width="8.7109375" style="2007" customWidth="1"/>
    <col min="2047" max="2047" width="13.28515625" style="2007" customWidth="1"/>
    <col min="2048" max="2048" width="35" style="2007" customWidth="1"/>
    <col min="2049" max="2049" width="14.85546875" style="2007" customWidth="1"/>
    <col min="2050" max="2050" width="67.85546875" style="2007" customWidth="1"/>
    <col min="2051" max="2051" width="24.42578125" style="2007" customWidth="1"/>
    <col min="2052" max="2052" width="25.85546875" style="2007" customWidth="1"/>
    <col min="2053" max="2053" width="22.7109375" style="2007" customWidth="1"/>
    <col min="2054" max="2054" width="25.28515625" style="2007" customWidth="1"/>
    <col min="2055" max="2057" width="22.7109375" style="2007" customWidth="1"/>
    <col min="2058" max="2058" width="24.7109375" style="2007" customWidth="1"/>
    <col min="2059" max="2299" width="11.42578125" style="2007" customWidth="1"/>
    <col min="2300" max="2301" width="13.28515625" style="2007"/>
    <col min="2302" max="2302" width="8.7109375" style="2007" customWidth="1"/>
    <col min="2303" max="2303" width="13.28515625" style="2007" customWidth="1"/>
    <col min="2304" max="2304" width="35" style="2007" customWidth="1"/>
    <col min="2305" max="2305" width="14.85546875" style="2007" customWidth="1"/>
    <col min="2306" max="2306" width="67.85546875" style="2007" customWidth="1"/>
    <col min="2307" max="2307" width="24.42578125" style="2007" customWidth="1"/>
    <col min="2308" max="2308" width="25.85546875" style="2007" customWidth="1"/>
    <col min="2309" max="2309" width="22.7109375" style="2007" customWidth="1"/>
    <col min="2310" max="2310" width="25.28515625" style="2007" customWidth="1"/>
    <col min="2311" max="2313" width="22.7109375" style="2007" customWidth="1"/>
    <col min="2314" max="2314" width="24.7109375" style="2007" customWidth="1"/>
    <col min="2315" max="2555" width="11.42578125" style="2007" customWidth="1"/>
    <col min="2556" max="2557" width="13.28515625" style="2007"/>
    <col min="2558" max="2558" width="8.7109375" style="2007" customWidth="1"/>
    <col min="2559" max="2559" width="13.28515625" style="2007" customWidth="1"/>
    <col min="2560" max="2560" width="35" style="2007" customWidth="1"/>
    <col min="2561" max="2561" width="14.85546875" style="2007" customWidth="1"/>
    <col min="2562" max="2562" width="67.85546875" style="2007" customWidth="1"/>
    <col min="2563" max="2563" width="24.42578125" style="2007" customWidth="1"/>
    <col min="2564" max="2564" width="25.85546875" style="2007" customWidth="1"/>
    <col min="2565" max="2565" width="22.7109375" style="2007" customWidth="1"/>
    <col min="2566" max="2566" width="25.28515625" style="2007" customWidth="1"/>
    <col min="2567" max="2569" width="22.7109375" style="2007" customWidth="1"/>
    <col min="2570" max="2570" width="24.7109375" style="2007" customWidth="1"/>
    <col min="2571" max="2811" width="11.42578125" style="2007" customWidth="1"/>
    <col min="2812" max="2813" width="13.28515625" style="2007"/>
    <col min="2814" max="2814" width="8.7109375" style="2007" customWidth="1"/>
    <col min="2815" max="2815" width="13.28515625" style="2007" customWidth="1"/>
    <col min="2816" max="2816" width="35" style="2007" customWidth="1"/>
    <col min="2817" max="2817" width="14.85546875" style="2007" customWidth="1"/>
    <col min="2818" max="2818" width="67.85546875" style="2007" customWidth="1"/>
    <col min="2819" max="2819" width="24.42578125" style="2007" customWidth="1"/>
    <col min="2820" max="2820" width="25.85546875" style="2007" customWidth="1"/>
    <col min="2821" max="2821" width="22.7109375" style="2007" customWidth="1"/>
    <col min="2822" max="2822" width="25.28515625" style="2007" customWidth="1"/>
    <col min="2823" max="2825" width="22.7109375" style="2007" customWidth="1"/>
    <col min="2826" max="2826" width="24.7109375" style="2007" customWidth="1"/>
    <col min="2827" max="3067" width="11.42578125" style="2007" customWidth="1"/>
    <col min="3068" max="3069" width="13.28515625" style="2007"/>
    <col min="3070" max="3070" width="8.7109375" style="2007" customWidth="1"/>
    <col min="3071" max="3071" width="13.28515625" style="2007" customWidth="1"/>
    <col min="3072" max="3072" width="35" style="2007" customWidth="1"/>
    <col min="3073" max="3073" width="14.85546875" style="2007" customWidth="1"/>
    <col min="3074" max="3074" width="67.85546875" style="2007" customWidth="1"/>
    <col min="3075" max="3075" width="24.42578125" style="2007" customWidth="1"/>
    <col min="3076" max="3076" width="25.85546875" style="2007" customWidth="1"/>
    <col min="3077" max="3077" width="22.7109375" style="2007" customWidth="1"/>
    <col min="3078" max="3078" width="25.28515625" style="2007" customWidth="1"/>
    <col min="3079" max="3081" width="22.7109375" style="2007" customWidth="1"/>
    <col min="3082" max="3082" width="24.7109375" style="2007" customWidth="1"/>
    <col min="3083" max="3323" width="11.42578125" style="2007" customWidth="1"/>
    <col min="3324" max="3325" width="13.28515625" style="2007"/>
    <col min="3326" max="3326" width="8.7109375" style="2007" customWidth="1"/>
    <col min="3327" max="3327" width="13.28515625" style="2007" customWidth="1"/>
    <col min="3328" max="3328" width="35" style="2007" customWidth="1"/>
    <col min="3329" max="3329" width="14.85546875" style="2007" customWidth="1"/>
    <col min="3330" max="3330" width="67.85546875" style="2007" customWidth="1"/>
    <col min="3331" max="3331" width="24.42578125" style="2007" customWidth="1"/>
    <col min="3332" max="3332" width="25.85546875" style="2007" customWidth="1"/>
    <col min="3333" max="3333" width="22.7109375" style="2007" customWidth="1"/>
    <col min="3334" max="3334" width="25.28515625" style="2007" customWidth="1"/>
    <col min="3335" max="3337" width="22.7109375" style="2007" customWidth="1"/>
    <col min="3338" max="3338" width="24.7109375" style="2007" customWidth="1"/>
    <col min="3339" max="3579" width="11.42578125" style="2007" customWidth="1"/>
    <col min="3580" max="3581" width="13.28515625" style="2007"/>
    <col min="3582" max="3582" width="8.7109375" style="2007" customWidth="1"/>
    <col min="3583" max="3583" width="13.28515625" style="2007" customWidth="1"/>
    <col min="3584" max="3584" width="35" style="2007" customWidth="1"/>
    <col min="3585" max="3585" width="14.85546875" style="2007" customWidth="1"/>
    <col min="3586" max="3586" width="67.85546875" style="2007" customWidth="1"/>
    <col min="3587" max="3587" width="24.42578125" style="2007" customWidth="1"/>
    <col min="3588" max="3588" width="25.85546875" style="2007" customWidth="1"/>
    <col min="3589" max="3589" width="22.7109375" style="2007" customWidth="1"/>
    <col min="3590" max="3590" width="25.28515625" style="2007" customWidth="1"/>
    <col min="3591" max="3593" width="22.7109375" style="2007" customWidth="1"/>
    <col min="3594" max="3594" width="24.7109375" style="2007" customWidth="1"/>
    <col min="3595" max="3835" width="11.42578125" style="2007" customWidth="1"/>
    <col min="3836" max="3837" width="13.28515625" style="2007"/>
    <col min="3838" max="3838" width="8.7109375" style="2007" customWidth="1"/>
    <col min="3839" max="3839" width="13.28515625" style="2007" customWidth="1"/>
    <col min="3840" max="3840" width="35" style="2007" customWidth="1"/>
    <col min="3841" max="3841" width="14.85546875" style="2007" customWidth="1"/>
    <col min="3842" max="3842" width="67.85546875" style="2007" customWidth="1"/>
    <col min="3843" max="3843" width="24.42578125" style="2007" customWidth="1"/>
    <col min="3844" max="3844" width="25.85546875" style="2007" customWidth="1"/>
    <col min="3845" max="3845" width="22.7109375" style="2007" customWidth="1"/>
    <col min="3846" max="3846" width="25.28515625" style="2007" customWidth="1"/>
    <col min="3847" max="3849" width="22.7109375" style="2007" customWidth="1"/>
    <col min="3850" max="3850" width="24.7109375" style="2007" customWidth="1"/>
    <col min="3851" max="4091" width="11.42578125" style="2007" customWidth="1"/>
    <col min="4092" max="4093" width="13.28515625" style="2007"/>
    <col min="4094" max="4094" width="8.7109375" style="2007" customWidth="1"/>
    <col min="4095" max="4095" width="13.28515625" style="2007" customWidth="1"/>
    <col min="4096" max="4096" width="35" style="2007" customWidth="1"/>
    <col min="4097" max="4097" width="14.85546875" style="2007" customWidth="1"/>
    <col min="4098" max="4098" width="67.85546875" style="2007" customWidth="1"/>
    <col min="4099" max="4099" width="24.42578125" style="2007" customWidth="1"/>
    <col min="4100" max="4100" width="25.85546875" style="2007" customWidth="1"/>
    <col min="4101" max="4101" width="22.7109375" style="2007" customWidth="1"/>
    <col min="4102" max="4102" width="25.28515625" style="2007" customWidth="1"/>
    <col min="4103" max="4105" width="22.7109375" style="2007" customWidth="1"/>
    <col min="4106" max="4106" width="24.7109375" style="2007" customWidth="1"/>
    <col min="4107" max="4347" width="11.42578125" style="2007" customWidth="1"/>
    <col min="4348" max="4349" width="13.28515625" style="2007"/>
    <col min="4350" max="4350" width="8.7109375" style="2007" customWidth="1"/>
    <col min="4351" max="4351" width="13.28515625" style="2007" customWidth="1"/>
    <col min="4352" max="4352" width="35" style="2007" customWidth="1"/>
    <col min="4353" max="4353" width="14.85546875" style="2007" customWidth="1"/>
    <col min="4354" max="4354" width="67.85546875" style="2007" customWidth="1"/>
    <col min="4355" max="4355" width="24.42578125" style="2007" customWidth="1"/>
    <col min="4356" max="4356" width="25.85546875" style="2007" customWidth="1"/>
    <col min="4357" max="4357" width="22.7109375" style="2007" customWidth="1"/>
    <col min="4358" max="4358" width="25.28515625" style="2007" customWidth="1"/>
    <col min="4359" max="4361" width="22.7109375" style="2007" customWidth="1"/>
    <col min="4362" max="4362" width="24.7109375" style="2007" customWidth="1"/>
    <col min="4363" max="4603" width="11.42578125" style="2007" customWidth="1"/>
    <col min="4604" max="4605" width="13.28515625" style="2007"/>
    <col min="4606" max="4606" width="8.7109375" style="2007" customWidth="1"/>
    <col min="4607" max="4607" width="13.28515625" style="2007" customWidth="1"/>
    <col min="4608" max="4608" width="35" style="2007" customWidth="1"/>
    <col min="4609" max="4609" width="14.85546875" style="2007" customWidth="1"/>
    <col min="4610" max="4610" width="67.85546875" style="2007" customWidth="1"/>
    <col min="4611" max="4611" width="24.42578125" style="2007" customWidth="1"/>
    <col min="4612" max="4612" width="25.85546875" style="2007" customWidth="1"/>
    <col min="4613" max="4613" width="22.7109375" style="2007" customWidth="1"/>
    <col min="4614" max="4614" width="25.28515625" style="2007" customWidth="1"/>
    <col min="4615" max="4617" width="22.7109375" style="2007" customWidth="1"/>
    <col min="4618" max="4618" width="24.7109375" style="2007" customWidth="1"/>
    <col min="4619" max="4859" width="11.42578125" style="2007" customWidth="1"/>
    <col min="4860" max="4861" width="13.28515625" style="2007"/>
    <col min="4862" max="4862" width="8.7109375" style="2007" customWidth="1"/>
    <col min="4863" max="4863" width="13.28515625" style="2007" customWidth="1"/>
    <col min="4864" max="4864" width="35" style="2007" customWidth="1"/>
    <col min="4865" max="4865" width="14.85546875" style="2007" customWidth="1"/>
    <col min="4866" max="4866" width="67.85546875" style="2007" customWidth="1"/>
    <col min="4867" max="4867" width="24.42578125" style="2007" customWidth="1"/>
    <col min="4868" max="4868" width="25.85546875" style="2007" customWidth="1"/>
    <col min="4869" max="4869" width="22.7109375" style="2007" customWidth="1"/>
    <col min="4870" max="4870" width="25.28515625" style="2007" customWidth="1"/>
    <col min="4871" max="4873" width="22.7109375" style="2007" customWidth="1"/>
    <col min="4874" max="4874" width="24.7109375" style="2007" customWidth="1"/>
    <col min="4875" max="5115" width="11.42578125" style="2007" customWidth="1"/>
    <col min="5116" max="5117" width="13.28515625" style="2007"/>
    <col min="5118" max="5118" width="8.7109375" style="2007" customWidth="1"/>
    <col min="5119" max="5119" width="13.28515625" style="2007" customWidth="1"/>
    <col min="5120" max="5120" width="35" style="2007" customWidth="1"/>
    <col min="5121" max="5121" width="14.85546875" style="2007" customWidth="1"/>
    <col min="5122" max="5122" width="67.85546875" style="2007" customWidth="1"/>
    <col min="5123" max="5123" width="24.42578125" style="2007" customWidth="1"/>
    <col min="5124" max="5124" width="25.85546875" style="2007" customWidth="1"/>
    <col min="5125" max="5125" width="22.7109375" style="2007" customWidth="1"/>
    <col min="5126" max="5126" width="25.28515625" style="2007" customWidth="1"/>
    <col min="5127" max="5129" width="22.7109375" style="2007" customWidth="1"/>
    <col min="5130" max="5130" width="24.7109375" style="2007" customWidth="1"/>
    <col min="5131" max="5371" width="11.42578125" style="2007" customWidth="1"/>
    <col min="5372" max="5373" width="13.28515625" style="2007"/>
    <col min="5374" max="5374" width="8.7109375" style="2007" customWidth="1"/>
    <col min="5375" max="5375" width="13.28515625" style="2007" customWidth="1"/>
    <col min="5376" max="5376" width="35" style="2007" customWidth="1"/>
    <col min="5377" max="5377" width="14.85546875" style="2007" customWidth="1"/>
    <col min="5378" max="5378" width="67.85546875" style="2007" customWidth="1"/>
    <col min="5379" max="5379" width="24.42578125" style="2007" customWidth="1"/>
    <col min="5380" max="5380" width="25.85546875" style="2007" customWidth="1"/>
    <col min="5381" max="5381" width="22.7109375" style="2007" customWidth="1"/>
    <col min="5382" max="5382" width="25.28515625" style="2007" customWidth="1"/>
    <col min="5383" max="5385" width="22.7109375" style="2007" customWidth="1"/>
    <col min="5386" max="5386" width="24.7109375" style="2007" customWidth="1"/>
    <col min="5387" max="5627" width="11.42578125" style="2007" customWidth="1"/>
    <col min="5628" max="5629" width="13.28515625" style="2007"/>
    <col min="5630" max="5630" width="8.7109375" style="2007" customWidth="1"/>
    <col min="5631" max="5631" width="13.28515625" style="2007" customWidth="1"/>
    <col min="5632" max="5632" width="35" style="2007" customWidth="1"/>
    <col min="5633" max="5633" width="14.85546875" style="2007" customWidth="1"/>
    <col min="5634" max="5634" width="67.85546875" style="2007" customWidth="1"/>
    <col min="5635" max="5635" width="24.42578125" style="2007" customWidth="1"/>
    <col min="5636" max="5636" width="25.85546875" style="2007" customWidth="1"/>
    <col min="5637" max="5637" width="22.7109375" style="2007" customWidth="1"/>
    <col min="5638" max="5638" width="25.28515625" style="2007" customWidth="1"/>
    <col min="5639" max="5641" width="22.7109375" style="2007" customWidth="1"/>
    <col min="5642" max="5642" width="24.7109375" style="2007" customWidth="1"/>
    <col min="5643" max="5883" width="11.42578125" style="2007" customWidth="1"/>
    <col min="5884" max="5885" width="13.28515625" style="2007"/>
    <col min="5886" max="5886" width="8.7109375" style="2007" customWidth="1"/>
    <col min="5887" max="5887" width="13.28515625" style="2007" customWidth="1"/>
    <col min="5888" max="5888" width="35" style="2007" customWidth="1"/>
    <col min="5889" max="5889" width="14.85546875" style="2007" customWidth="1"/>
    <col min="5890" max="5890" width="67.85546875" style="2007" customWidth="1"/>
    <col min="5891" max="5891" width="24.42578125" style="2007" customWidth="1"/>
    <col min="5892" max="5892" width="25.85546875" style="2007" customWidth="1"/>
    <col min="5893" max="5893" width="22.7109375" style="2007" customWidth="1"/>
    <col min="5894" max="5894" width="25.28515625" style="2007" customWidth="1"/>
    <col min="5895" max="5897" width="22.7109375" style="2007" customWidth="1"/>
    <col min="5898" max="5898" width="24.7109375" style="2007" customWidth="1"/>
    <col min="5899" max="6139" width="11.42578125" style="2007" customWidth="1"/>
    <col min="6140" max="6141" width="13.28515625" style="2007"/>
    <col min="6142" max="6142" width="8.7109375" style="2007" customWidth="1"/>
    <col min="6143" max="6143" width="13.28515625" style="2007" customWidth="1"/>
    <col min="6144" max="6144" width="35" style="2007" customWidth="1"/>
    <col min="6145" max="6145" width="14.85546875" style="2007" customWidth="1"/>
    <col min="6146" max="6146" width="67.85546875" style="2007" customWidth="1"/>
    <col min="6147" max="6147" width="24.42578125" style="2007" customWidth="1"/>
    <col min="6148" max="6148" width="25.85546875" style="2007" customWidth="1"/>
    <col min="6149" max="6149" width="22.7109375" style="2007" customWidth="1"/>
    <col min="6150" max="6150" width="25.28515625" style="2007" customWidth="1"/>
    <col min="6151" max="6153" width="22.7109375" style="2007" customWidth="1"/>
    <col min="6154" max="6154" width="24.7109375" style="2007" customWidth="1"/>
    <col min="6155" max="6395" width="11.42578125" style="2007" customWidth="1"/>
    <col min="6396" max="6397" width="13.28515625" style="2007"/>
    <col min="6398" max="6398" width="8.7109375" style="2007" customWidth="1"/>
    <col min="6399" max="6399" width="13.28515625" style="2007" customWidth="1"/>
    <col min="6400" max="6400" width="35" style="2007" customWidth="1"/>
    <col min="6401" max="6401" width="14.85546875" style="2007" customWidth="1"/>
    <col min="6402" max="6402" width="67.85546875" style="2007" customWidth="1"/>
    <col min="6403" max="6403" width="24.42578125" style="2007" customWidth="1"/>
    <col min="6404" max="6404" width="25.85546875" style="2007" customWidth="1"/>
    <col min="6405" max="6405" width="22.7109375" style="2007" customWidth="1"/>
    <col min="6406" max="6406" width="25.28515625" style="2007" customWidth="1"/>
    <col min="6407" max="6409" width="22.7109375" style="2007" customWidth="1"/>
    <col min="6410" max="6410" width="24.7109375" style="2007" customWidth="1"/>
    <col min="6411" max="6651" width="11.42578125" style="2007" customWidth="1"/>
    <col min="6652" max="6653" width="13.28515625" style="2007"/>
    <col min="6654" max="6654" width="8.7109375" style="2007" customWidth="1"/>
    <col min="6655" max="6655" width="13.28515625" style="2007" customWidth="1"/>
    <col min="6656" max="6656" width="35" style="2007" customWidth="1"/>
    <col min="6657" max="6657" width="14.85546875" style="2007" customWidth="1"/>
    <col min="6658" max="6658" width="67.85546875" style="2007" customWidth="1"/>
    <col min="6659" max="6659" width="24.42578125" style="2007" customWidth="1"/>
    <col min="6660" max="6660" width="25.85546875" style="2007" customWidth="1"/>
    <col min="6661" max="6661" width="22.7109375" style="2007" customWidth="1"/>
    <col min="6662" max="6662" width="25.28515625" style="2007" customWidth="1"/>
    <col min="6663" max="6665" width="22.7109375" style="2007" customWidth="1"/>
    <col min="6666" max="6666" width="24.7109375" style="2007" customWidth="1"/>
    <col min="6667" max="6907" width="11.42578125" style="2007" customWidth="1"/>
    <col min="6908" max="6909" width="13.28515625" style="2007"/>
    <col min="6910" max="6910" width="8.7109375" style="2007" customWidth="1"/>
    <col min="6911" max="6911" width="13.28515625" style="2007" customWidth="1"/>
    <col min="6912" max="6912" width="35" style="2007" customWidth="1"/>
    <col min="6913" max="6913" width="14.85546875" style="2007" customWidth="1"/>
    <col min="6914" max="6914" width="67.85546875" style="2007" customWidth="1"/>
    <col min="6915" max="6915" width="24.42578125" style="2007" customWidth="1"/>
    <col min="6916" max="6916" width="25.85546875" style="2007" customWidth="1"/>
    <col min="6917" max="6917" width="22.7109375" style="2007" customWidth="1"/>
    <col min="6918" max="6918" width="25.28515625" style="2007" customWidth="1"/>
    <col min="6919" max="6921" width="22.7109375" style="2007" customWidth="1"/>
    <col min="6922" max="6922" width="24.7109375" style="2007" customWidth="1"/>
    <col min="6923" max="7163" width="11.42578125" style="2007" customWidth="1"/>
    <col min="7164" max="7165" width="13.28515625" style="2007"/>
    <col min="7166" max="7166" width="8.7109375" style="2007" customWidth="1"/>
    <col min="7167" max="7167" width="13.28515625" style="2007" customWidth="1"/>
    <col min="7168" max="7168" width="35" style="2007" customWidth="1"/>
    <col min="7169" max="7169" width="14.85546875" style="2007" customWidth="1"/>
    <col min="7170" max="7170" width="67.85546875" style="2007" customWidth="1"/>
    <col min="7171" max="7171" width="24.42578125" style="2007" customWidth="1"/>
    <col min="7172" max="7172" width="25.85546875" style="2007" customWidth="1"/>
    <col min="7173" max="7173" width="22.7109375" style="2007" customWidth="1"/>
    <col min="7174" max="7174" width="25.28515625" style="2007" customWidth="1"/>
    <col min="7175" max="7177" width="22.7109375" style="2007" customWidth="1"/>
    <col min="7178" max="7178" width="24.7109375" style="2007" customWidth="1"/>
    <col min="7179" max="7419" width="11.42578125" style="2007" customWidth="1"/>
    <col min="7420" max="7421" width="13.28515625" style="2007"/>
    <col min="7422" max="7422" width="8.7109375" style="2007" customWidth="1"/>
    <col min="7423" max="7423" width="13.28515625" style="2007" customWidth="1"/>
    <col min="7424" max="7424" width="35" style="2007" customWidth="1"/>
    <col min="7425" max="7425" width="14.85546875" style="2007" customWidth="1"/>
    <col min="7426" max="7426" width="67.85546875" style="2007" customWidth="1"/>
    <col min="7427" max="7427" width="24.42578125" style="2007" customWidth="1"/>
    <col min="7428" max="7428" width="25.85546875" style="2007" customWidth="1"/>
    <col min="7429" max="7429" width="22.7109375" style="2007" customWidth="1"/>
    <col min="7430" max="7430" width="25.28515625" style="2007" customWidth="1"/>
    <col min="7431" max="7433" width="22.7109375" style="2007" customWidth="1"/>
    <col min="7434" max="7434" width="24.7109375" style="2007" customWidth="1"/>
    <col min="7435" max="7675" width="11.42578125" style="2007" customWidth="1"/>
    <col min="7676" max="7677" width="13.28515625" style="2007"/>
    <col min="7678" max="7678" width="8.7109375" style="2007" customWidth="1"/>
    <col min="7679" max="7679" width="13.28515625" style="2007" customWidth="1"/>
    <col min="7680" max="7680" width="35" style="2007" customWidth="1"/>
    <col min="7681" max="7681" width="14.85546875" style="2007" customWidth="1"/>
    <col min="7682" max="7682" width="67.85546875" style="2007" customWidth="1"/>
    <col min="7683" max="7683" width="24.42578125" style="2007" customWidth="1"/>
    <col min="7684" max="7684" width="25.85546875" style="2007" customWidth="1"/>
    <col min="7685" max="7685" width="22.7109375" style="2007" customWidth="1"/>
    <col min="7686" max="7686" width="25.28515625" style="2007" customWidth="1"/>
    <col min="7687" max="7689" width="22.7109375" style="2007" customWidth="1"/>
    <col min="7690" max="7690" width="24.7109375" style="2007" customWidth="1"/>
    <col min="7691" max="7931" width="11.42578125" style="2007" customWidth="1"/>
    <col min="7932" max="7933" width="13.28515625" style="2007"/>
    <col min="7934" max="7934" width="8.7109375" style="2007" customWidth="1"/>
    <col min="7935" max="7935" width="13.28515625" style="2007" customWidth="1"/>
    <col min="7936" max="7936" width="35" style="2007" customWidth="1"/>
    <col min="7937" max="7937" width="14.85546875" style="2007" customWidth="1"/>
    <col min="7938" max="7938" width="67.85546875" style="2007" customWidth="1"/>
    <col min="7939" max="7939" width="24.42578125" style="2007" customWidth="1"/>
    <col min="7940" max="7940" width="25.85546875" style="2007" customWidth="1"/>
    <col min="7941" max="7941" width="22.7109375" style="2007" customWidth="1"/>
    <col min="7942" max="7942" width="25.28515625" style="2007" customWidth="1"/>
    <col min="7943" max="7945" width="22.7109375" style="2007" customWidth="1"/>
    <col min="7946" max="7946" width="24.7109375" style="2007" customWidth="1"/>
    <col min="7947" max="8187" width="11.42578125" style="2007" customWidth="1"/>
    <col min="8188" max="8189" width="13.28515625" style="2007"/>
    <col min="8190" max="8190" width="8.7109375" style="2007" customWidth="1"/>
    <col min="8191" max="8191" width="13.28515625" style="2007" customWidth="1"/>
    <col min="8192" max="8192" width="35" style="2007" customWidth="1"/>
    <col min="8193" max="8193" width="14.85546875" style="2007" customWidth="1"/>
    <col min="8194" max="8194" width="67.85546875" style="2007" customWidth="1"/>
    <col min="8195" max="8195" width="24.42578125" style="2007" customWidth="1"/>
    <col min="8196" max="8196" width="25.85546875" style="2007" customWidth="1"/>
    <col min="8197" max="8197" width="22.7109375" style="2007" customWidth="1"/>
    <col min="8198" max="8198" width="25.28515625" style="2007" customWidth="1"/>
    <col min="8199" max="8201" width="22.7109375" style="2007" customWidth="1"/>
    <col min="8202" max="8202" width="24.7109375" style="2007" customWidth="1"/>
    <col min="8203" max="8443" width="11.42578125" style="2007" customWidth="1"/>
    <col min="8444" max="8445" width="13.28515625" style="2007"/>
    <col min="8446" max="8446" width="8.7109375" style="2007" customWidth="1"/>
    <col min="8447" max="8447" width="13.28515625" style="2007" customWidth="1"/>
    <col min="8448" max="8448" width="35" style="2007" customWidth="1"/>
    <col min="8449" max="8449" width="14.85546875" style="2007" customWidth="1"/>
    <col min="8450" max="8450" width="67.85546875" style="2007" customWidth="1"/>
    <col min="8451" max="8451" width="24.42578125" style="2007" customWidth="1"/>
    <col min="8452" max="8452" width="25.85546875" style="2007" customWidth="1"/>
    <col min="8453" max="8453" width="22.7109375" style="2007" customWidth="1"/>
    <col min="8454" max="8454" width="25.28515625" style="2007" customWidth="1"/>
    <col min="8455" max="8457" width="22.7109375" style="2007" customWidth="1"/>
    <col min="8458" max="8458" width="24.7109375" style="2007" customWidth="1"/>
    <col min="8459" max="8699" width="11.42578125" style="2007" customWidth="1"/>
    <col min="8700" max="8701" width="13.28515625" style="2007"/>
    <col min="8702" max="8702" width="8.7109375" style="2007" customWidth="1"/>
    <col min="8703" max="8703" width="13.28515625" style="2007" customWidth="1"/>
    <col min="8704" max="8704" width="35" style="2007" customWidth="1"/>
    <col min="8705" max="8705" width="14.85546875" style="2007" customWidth="1"/>
    <col min="8706" max="8706" width="67.85546875" style="2007" customWidth="1"/>
    <col min="8707" max="8707" width="24.42578125" style="2007" customWidth="1"/>
    <col min="8708" max="8708" width="25.85546875" style="2007" customWidth="1"/>
    <col min="8709" max="8709" width="22.7109375" style="2007" customWidth="1"/>
    <col min="8710" max="8710" width="25.28515625" style="2007" customWidth="1"/>
    <col min="8711" max="8713" width="22.7109375" style="2007" customWidth="1"/>
    <col min="8714" max="8714" width="24.7109375" style="2007" customWidth="1"/>
    <col min="8715" max="8955" width="11.42578125" style="2007" customWidth="1"/>
    <col min="8956" max="8957" width="13.28515625" style="2007"/>
    <col min="8958" max="8958" width="8.7109375" style="2007" customWidth="1"/>
    <col min="8959" max="8959" width="13.28515625" style="2007" customWidth="1"/>
    <col min="8960" max="8960" width="35" style="2007" customWidth="1"/>
    <col min="8961" max="8961" width="14.85546875" style="2007" customWidth="1"/>
    <col min="8962" max="8962" width="67.85546875" style="2007" customWidth="1"/>
    <col min="8963" max="8963" width="24.42578125" style="2007" customWidth="1"/>
    <col min="8964" max="8964" width="25.85546875" style="2007" customWidth="1"/>
    <col min="8965" max="8965" width="22.7109375" style="2007" customWidth="1"/>
    <col min="8966" max="8966" width="25.28515625" style="2007" customWidth="1"/>
    <col min="8967" max="8969" width="22.7109375" style="2007" customWidth="1"/>
    <col min="8970" max="8970" width="24.7109375" style="2007" customWidth="1"/>
    <col min="8971" max="9211" width="11.42578125" style="2007" customWidth="1"/>
    <col min="9212" max="9213" width="13.28515625" style="2007"/>
    <col min="9214" max="9214" width="8.7109375" style="2007" customWidth="1"/>
    <col min="9215" max="9215" width="13.28515625" style="2007" customWidth="1"/>
    <col min="9216" max="9216" width="35" style="2007" customWidth="1"/>
    <col min="9217" max="9217" width="14.85546875" style="2007" customWidth="1"/>
    <col min="9218" max="9218" width="67.85546875" style="2007" customWidth="1"/>
    <col min="9219" max="9219" width="24.42578125" style="2007" customWidth="1"/>
    <col min="9220" max="9220" width="25.85546875" style="2007" customWidth="1"/>
    <col min="9221" max="9221" width="22.7109375" style="2007" customWidth="1"/>
    <col min="9222" max="9222" width="25.28515625" style="2007" customWidth="1"/>
    <col min="9223" max="9225" width="22.7109375" style="2007" customWidth="1"/>
    <col min="9226" max="9226" width="24.7109375" style="2007" customWidth="1"/>
    <col min="9227" max="9467" width="11.42578125" style="2007" customWidth="1"/>
    <col min="9468" max="9469" width="13.28515625" style="2007"/>
    <col min="9470" max="9470" width="8.7109375" style="2007" customWidth="1"/>
    <col min="9471" max="9471" width="13.28515625" style="2007" customWidth="1"/>
    <col min="9472" max="9472" width="35" style="2007" customWidth="1"/>
    <col min="9473" max="9473" width="14.85546875" style="2007" customWidth="1"/>
    <col min="9474" max="9474" width="67.85546875" style="2007" customWidth="1"/>
    <col min="9475" max="9475" width="24.42578125" style="2007" customWidth="1"/>
    <col min="9476" max="9476" width="25.85546875" style="2007" customWidth="1"/>
    <col min="9477" max="9477" width="22.7109375" style="2007" customWidth="1"/>
    <col min="9478" max="9478" width="25.28515625" style="2007" customWidth="1"/>
    <col min="9479" max="9481" width="22.7109375" style="2007" customWidth="1"/>
    <col min="9482" max="9482" width="24.7109375" style="2007" customWidth="1"/>
    <col min="9483" max="9723" width="11.42578125" style="2007" customWidth="1"/>
    <col min="9724" max="9725" width="13.28515625" style="2007"/>
    <col min="9726" max="9726" width="8.7109375" style="2007" customWidth="1"/>
    <col min="9727" max="9727" width="13.28515625" style="2007" customWidth="1"/>
    <col min="9728" max="9728" width="35" style="2007" customWidth="1"/>
    <col min="9729" max="9729" width="14.85546875" style="2007" customWidth="1"/>
    <col min="9730" max="9730" width="67.85546875" style="2007" customWidth="1"/>
    <col min="9731" max="9731" width="24.42578125" style="2007" customWidth="1"/>
    <col min="9732" max="9732" width="25.85546875" style="2007" customWidth="1"/>
    <col min="9733" max="9733" width="22.7109375" style="2007" customWidth="1"/>
    <col min="9734" max="9734" width="25.28515625" style="2007" customWidth="1"/>
    <col min="9735" max="9737" width="22.7109375" style="2007" customWidth="1"/>
    <col min="9738" max="9738" width="24.7109375" style="2007" customWidth="1"/>
    <col min="9739" max="9979" width="11.42578125" style="2007" customWidth="1"/>
    <col min="9980" max="9981" width="13.28515625" style="2007"/>
    <col min="9982" max="9982" width="8.7109375" style="2007" customWidth="1"/>
    <col min="9983" max="9983" width="13.28515625" style="2007" customWidth="1"/>
    <col min="9984" max="9984" width="35" style="2007" customWidth="1"/>
    <col min="9985" max="9985" width="14.85546875" style="2007" customWidth="1"/>
    <col min="9986" max="9986" width="67.85546875" style="2007" customWidth="1"/>
    <col min="9987" max="9987" width="24.42578125" style="2007" customWidth="1"/>
    <col min="9988" max="9988" width="25.85546875" style="2007" customWidth="1"/>
    <col min="9989" max="9989" width="22.7109375" style="2007" customWidth="1"/>
    <col min="9990" max="9990" width="25.28515625" style="2007" customWidth="1"/>
    <col min="9991" max="9993" width="22.7109375" style="2007" customWidth="1"/>
    <col min="9994" max="9994" width="24.7109375" style="2007" customWidth="1"/>
    <col min="9995" max="10235" width="11.42578125" style="2007" customWidth="1"/>
    <col min="10236" max="10237" width="13.28515625" style="2007"/>
    <col min="10238" max="10238" width="8.7109375" style="2007" customWidth="1"/>
    <col min="10239" max="10239" width="13.28515625" style="2007" customWidth="1"/>
    <col min="10240" max="10240" width="35" style="2007" customWidth="1"/>
    <col min="10241" max="10241" width="14.85546875" style="2007" customWidth="1"/>
    <col min="10242" max="10242" width="67.85546875" style="2007" customWidth="1"/>
    <col min="10243" max="10243" width="24.42578125" style="2007" customWidth="1"/>
    <col min="10244" max="10244" width="25.85546875" style="2007" customWidth="1"/>
    <col min="10245" max="10245" width="22.7109375" style="2007" customWidth="1"/>
    <col min="10246" max="10246" width="25.28515625" style="2007" customWidth="1"/>
    <col min="10247" max="10249" width="22.7109375" style="2007" customWidth="1"/>
    <col min="10250" max="10250" width="24.7109375" style="2007" customWidth="1"/>
    <col min="10251" max="10491" width="11.42578125" style="2007" customWidth="1"/>
    <col min="10492" max="10493" width="13.28515625" style="2007"/>
    <col min="10494" max="10494" width="8.7109375" style="2007" customWidth="1"/>
    <col min="10495" max="10495" width="13.28515625" style="2007" customWidth="1"/>
    <col min="10496" max="10496" width="35" style="2007" customWidth="1"/>
    <col min="10497" max="10497" width="14.85546875" style="2007" customWidth="1"/>
    <col min="10498" max="10498" width="67.85546875" style="2007" customWidth="1"/>
    <col min="10499" max="10499" width="24.42578125" style="2007" customWidth="1"/>
    <col min="10500" max="10500" width="25.85546875" style="2007" customWidth="1"/>
    <col min="10501" max="10501" width="22.7109375" style="2007" customWidth="1"/>
    <col min="10502" max="10502" width="25.28515625" style="2007" customWidth="1"/>
    <col min="10503" max="10505" width="22.7109375" style="2007" customWidth="1"/>
    <col min="10506" max="10506" width="24.7109375" style="2007" customWidth="1"/>
    <col min="10507" max="10747" width="11.42578125" style="2007" customWidth="1"/>
    <col min="10748" max="10749" width="13.28515625" style="2007"/>
    <col min="10750" max="10750" width="8.7109375" style="2007" customWidth="1"/>
    <col min="10751" max="10751" width="13.28515625" style="2007" customWidth="1"/>
    <col min="10752" max="10752" width="35" style="2007" customWidth="1"/>
    <col min="10753" max="10753" width="14.85546875" style="2007" customWidth="1"/>
    <col min="10754" max="10754" width="67.85546875" style="2007" customWidth="1"/>
    <col min="10755" max="10755" width="24.42578125" style="2007" customWidth="1"/>
    <col min="10756" max="10756" width="25.85546875" style="2007" customWidth="1"/>
    <col min="10757" max="10757" width="22.7109375" style="2007" customWidth="1"/>
    <col min="10758" max="10758" width="25.28515625" style="2007" customWidth="1"/>
    <col min="10759" max="10761" width="22.7109375" style="2007" customWidth="1"/>
    <col min="10762" max="10762" width="24.7109375" style="2007" customWidth="1"/>
    <col min="10763" max="11003" width="11.42578125" style="2007" customWidth="1"/>
    <col min="11004" max="11005" width="13.28515625" style="2007"/>
    <col min="11006" max="11006" width="8.7109375" style="2007" customWidth="1"/>
    <col min="11007" max="11007" width="13.28515625" style="2007" customWidth="1"/>
    <col min="11008" max="11008" width="35" style="2007" customWidth="1"/>
    <col min="11009" max="11009" width="14.85546875" style="2007" customWidth="1"/>
    <col min="11010" max="11010" width="67.85546875" style="2007" customWidth="1"/>
    <col min="11011" max="11011" width="24.42578125" style="2007" customWidth="1"/>
    <col min="11012" max="11012" width="25.85546875" style="2007" customWidth="1"/>
    <col min="11013" max="11013" width="22.7109375" style="2007" customWidth="1"/>
    <col min="11014" max="11014" width="25.28515625" style="2007" customWidth="1"/>
    <col min="11015" max="11017" width="22.7109375" style="2007" customWidth="1"/>
    <col min="11018" max="11018" width="24.7109375" style="2007" customWidth="1"/>
    <col min="11019" max="11259" width="11.42578125" style="2007" customWidth="1"/>
    <col min="11260" max="11261" width="13.28515625" style="2007"/>
    <col min="11262" max="11262" width="8.7109375" style="2007" customWidth="1"/>
    <col min="11263" max="11263" width="13.28515625" style="2007" customWidth="1"/>
    <col min="11264" max="11264" width="35" style="2007" customWidth="1"/>
    <col min="11265" max="11265" width="14.85546875" style="2007" customWidth="1"/>
    <col min="11266" max="11266" width="67.85546875" style="2007" customWidth="1"/>
    <col min="11267" max="11267" width="24.42578125" style="2007" customWidth="1"/>
    <col min="11268" max="11268" width="25.85546875" style="2007" customWidth="1"/>
    <col min="11269" max="11269" width="22.7109375" style="2007" customWidth="1"/>
    <col min="11270" max="11270" width="25.28515625" style="2007" customWidth="1"/>
    <col min="11271" max="11273" width="22.7109375" style="2007" customWidth="1"/>
    <col min="11274" max="11274" width="24.7109375" style="2007" customWidth="1"/>
    <col min="11275" max="11515" width="11.42578125" style="2007" customWidth="1"/>
    <col min="11516" max="11517" width="13.28515625" style="2007"/>
    <col min="11518" max="11518" width="8.7109375" style="2007" customWidth="1"/>
    <col min="11519" max="11519" width="13.28515625" style="2007" customWidth="1"/>
    <col min="11520" max="11520" width="35" style="2007" customWidth="1"/>
    <col min="11521" max="11521" width="14.85546875" style="2007" customWidth="1"/>
    <col min="11522" max="11522" width="67.85546875" style="2007" customWidth="1"/>
    <col min="11523" max="11523" width="24.42578125" style="2007" customWidth="1"/>
    <col min="11524" max="11524" width="25.85546875" style="2007" customWidth="1"/>
    <col min="11525" max="11525" width="22.7109375" style="2007" customWidth="1"/>
    <col min="11526" max="11526" width="25.28515625" style="2007" customWidth="1"/>
    <col min="11527" max="11529" width="22.7109375" style="2007" customWidth="1"/>
    <col min="11530" max="11530" width="24.7109375" style="2007" customWidth="1"/>
    <col min="11531" max="11771" width="11.42578125" style="2007" customWidth="1"/>
    <col min="11772" max="11773" width="13.28515625" style="2007"/>
    <col min="11774" max="11774" width="8.7109375" style="2007" customWidth="1"/>
    <col min="11775" max="11775" width="13.28515625" style="2007" customWidth="1"/>
    <col min="11776" max="11776" width="35" style="2007" customWidth="1"/>
    <col min="11777" max="11777" width="14.85546875" style="2007" customWidth="1"/>
    <col min="11778" max="11778" width="67.85546875" style="2007" customWidth="1"/>
    <col min="11779" max="11779" width="24.42578125" style="2007" customWidth="1"/>
    <col min="11780" max="11780" width="25.85546875" style="2007" customWidth="1"/>
    <col min="11781" max="11781" width="22.7109375" style="2007" customWidth="1"/>
    <col min="11782" max="11782" width="25.28515625" style="2007" customWidth="1"/>
    <col min="11783" max="11785" width="22.7109375" style="2007" customWidth="1"/>
    <col min="11786" max="11786" width="24.7109375" style="2007" customWidth="1"/>
    <col min="11787" max="12027" width="11.42578125" style="2007" customWidth="1"/>
    <col min="12028" max="12029" width="13.28515625" style="2007"/>
    <col min="12030" max="12030" width="8.7109375" style="2007" customWidth="1"/>
    <col min="12031" max="12031" width="13.28515625" style="2007" customWidth="1"/>
    <col min="12032" max="12032" width="35" style="2007" customWidth="1"/>
    <col min="12033" max="12033" width="14.85546875" style="2007" customWidth="1"/>
    <col min="12034" max="12034" width="67.85546875" style="2007" customWidth="1"/>
    <col min="12035" max="12035" width="24.42578125" style="2007" customWidth="1"/>
    <col min="12036" max="12036" width="25.85546875" style="2007" customWidth="1"/>
    <col min="12037" max="12037" width="22.7109375" style="2007" customWidth="1"/>
    <col min="12038" max="12038" width="25.28515625" style="2007" customWidth="1"/>
    <col min="12039" max="12041" width="22.7109375" style="2007" customWidth="1"/>
    <col min="12042" max="12042" width="24.7109375" style="2007" customWidth="1"/>
    <col min="12043" max="12283" width="11.42578125" style="2007" customWidth="1"/>
    <col min="12284" max="12285" width="13.28515625" style="2007"/>
    <col min="12286" max="12286" width="8.7109375" style="2007" customWidth="1"/>
    <col min="12287" max="12287" width="13.28515625" style="2007" customWidth="1"/>
    <col min="12288" max="12288" width="35" style="2007" customWidth="1"/>
    <col min="12289" max="12289" width="14.85546875" style="2007" customWidth="1"/>
    <col min="12290" max="12290" width="67.85546875" style="2007" customWidth="1"/>
    <col min="12291" max="12291" width="24.42578125" style="2007" customWidth="1"/>
    <col min="12292" max="12292" width="25.85546875" style="2007" customWidth="1"/>
    <col min="12293" max="12293" width="22.7109375" style="2007" customWidth="1"/>
    <col min="12294" max="12294" width="25.28515625" style="2007" customWidth="1"/>
    <col min="12295" max="12297" width="22.7109375" style="2007" customWidth="1"/>
    <col min="12298" max="12298" width="24.7109375" style="2007" customWidth="1"/>
    <col min="12299" max="12539" width="11.42578125" style="2007" customWidth="1"/>
    <col min="12540" max="12541" width="13.28515625" style="2007"/>
    <col min="12542" max="12542" width="8.7109375" style="2007" customWidth="1"/>
    <col min="12543" max="12543" width="13.28515625" style="2007" customWidth="1"/>
    <col min="12544" max="12544" width="35" style="2007" customWidth="1"/>
    <col min="12545" max="12545" width="14.85546875" style="2007" customWidth="1"/>
    <col min="12546" max="12546" width="67.85546875" style="2007" customWidth="1"/>
    <col min="12547" max="12547" width="24.42578125" style="2007" customWidth="1"/>
    <col min="12548" max="12548" width="25.85546875" style="2007" customWidth="1"/>
    <col min="12549" max="12549" width="22.7109375" style="2007" customWidth="1"/>
    <col min="12550" max="12550" width="25.28515625" style="2007" customWidth="1"/>
    <col min="12551" max="12553" width="22.7109375" style="2007" customWidth="1"/>
    <col min="12554" max="12554" width="24.7109375" style="2007" customWidth="1"/>
    <col min="12555" max="12795" width="11.42578125" style="2007" customWidth="1"/>
    <col min="12796" max="12797" width="13.28515625" style="2007"/>
    <col min="12798" max="12798" width="8.7109375" style="2007" customWidth="1"/>
    <col min="12799" max="12799" width="13.28515625" style="2007" customWidth="1"/>
    <col min="12800" max="12800" width="35" style="2007" customWidth="1"/>
    <col min="12801" max="12801" width="14.85546875" style="2007" customWidth="1"/>
    <col min="12802" max="12802" width="67.85546875" style="2007" customWidth="1"/>
    <col min="12803" max="12803" width="24.42578125" style="2007" customWidth="1"/>
    <col min="12804" max="12804" width="25.85546875" style="2007" customWidth="1"/>
    <col min="12805" max="12805" width="22.7109375" style="2007" customWidth="1"/>
    <col min="12806" max="12806" width="25.28515625" style="2007" customWidth="1"/>
    <col min="12807" max="12809" width="22.7109375" style="2007" customWidth="1"/>
    <col min="12810" max="12810" width="24.7109375" style="2007" customWidth="1"/>
    <col min="12811" max="13051" width="11.42578125" style="2007" customWidth="1"/>
    <col min="13052" max="13053" width="13.28515625" style="2007"/>
    <col min="13054" max="13054" width="8.7109375" style="2007" customWidth="1"/>
    <col min="13055" max="13055" width="13.28515625" style="2007" customWidth="1"/>
    <col min="13056" max="13056" width="35" style="2007" customWidth="1"/>
    <col min="13057" max="13057" width="14.85546875" style="2007" customWidth="1"/>
    <col min="13058" max="13058" width="67.85546875" style="2007" customWidth="1"/>
    <col min="13059" max="13059" width="24.42578125" style="2007" customWidth="1"/>
    <col min="13060" max="13060" width="25.85546875" style="2007" customWidth="1"/>
    <col min="13061" max="13061" width="22.7109375" style="2007" customWidth="1"/>
    <col min="13062" max="13062" width="25.28515625" style="2007" customWidth="1"/>
    <col min="13063" max="13065" width="22.7109375" style="2007" customWidth="1"/>
    <col min="13066" max="13066" width="24.7109375" style="2007" customWidth="1"/>
    <col min="13067" max="13307" width="11.42578125" style="2007" customWidth="1"/>
    <col min="13308" max="13309" width="13.28515625" style="2007"/>
    <col min="13310" max="13310" width="8.7109375" style="2007" customWidth="1"/>
    <col min="13311" max="13311" width="13.28515625" style="2007" customWidth="1"/>
    <col min="13312" max="13312" width="35" style="2007" customWidth="1"/>
    <col min="13313" max="13313" width="14.85546875" style="2007" customWidth="1"/>
    <col min="13314" max="13314" width="67.85546875" style="2007" customWidth="1"/>
    <col min="13315" max="13315" width="24.42578125" style="2007" customWidth="1"/>
    <col min="13316" max="13316" width="25.85546875" style="2007" customWidth="1"/>
    <col min="13317" max="13317" width="22.7109375" style="2007" customWidth="1"/>
    <col min="13318" max="13318" width="25.28515625" style="2007" customWidth="1"/>
    <col min="13319" max="13321" width="22.7109375" style="2007" customWidth="1"/>
    <col min="13322" max="13322" width="24.7109375" style="2007" customWidth="1"/>
    <col min="13323" max="13563" width="11.42578125" style="2007" customWidth="1"/>
    <col min="13564" max="13565" width="13.28515625" style="2007"/>
    <col min="13566" max="13566" width="8.7109375" style="2007" customWidth="1"/>
    <col min="13567" max="13567" width="13.28515625" style="2007" customWidth="1"/>
    <col min="13568" max="13568" width="35" style="2007" customWidth="1"/>
    <col min="13569" max="13569" width="14.85546875" style="2007" customWidth="1"/>
    <col min="13570" max="13570" width="67.85546875" style="2007" customWidth="1"/>
    <col min="13571" max="13571" width="24.42578125" style="2007" customWidth="1"/>
    <col min="13572" max="13572" width="25.85546875" style="2007" customWidth="1"/>
    <col min="13573" max="13573" width="22.7109375" style="2007" customWidth="1"/>
    <col min="13574" max="13574" width="25.28515625" style="2007" customWidth="1"/>
    <col min="13575" max="13577" width="22.7109375" style="2007" customWidth="1"/>
    <col min="13578" max="13578" width="24.7109375" style="2007" customWidth="1"/>
    <col min="13579" max="13819" width="11.42578125" style="2007" customWidth="1"/>
    <col min="13820" max="13821" width="13.28515625" style="2007"/>
    <col min="13822" max="13822" width="8.7109375" style="2007" customWidth="1"/>
    <col min="13823" max="13823" width="13.28515625" style="2007" customWidth="1"/>
    <col min="13824" max="13824" width="35" style="2007" customWidth="1"/>
    <col min="13825" max="13825" width="14.85546875" style="2007" customWidth="1"/>
    <col min="13826" max="13826" width="67.85546875" style="2007" customWidth="1"/>
    <col min="13827" max="13827" width="24.42578125" style="2007" customWidth="1"/>
    <col min="13828" max="13828" width="25.85546875" style="2007" customWidth="1"/>
    <col min="13829" max="13829" width="22.7109375" style="2007" customWidth="1"/>
    <col min="13830" max="13830" width="25.28515625" style="2007" customWidth="1"/>
    <col min="13831" max="13833" width="22.7109375" style="2007" customWidth="1"/>
    <col min="13834" max="13834" width="24.7109375" style="2007" customWidth="1"/>
    <col min="13835" max="14075" width="11.42578125" style="2007" customWidth="1"/>
    <col min="14076" max="14077" width="13.28515625" style="2007"/>
    <col min="14078" max="14078" width="8.7109375" style="2007" customWidth="1"/>
    <col min="14079" max="14079" width="13.28515625" style="2007" customWidth="1"/>
    <col min="14080" max="14080" width="35" style="2007" customWidth="1"/>
    <col min="14081" max="14081" width="14.85546875" style="2007" customWidth="1"/>
    <col min="14082" max="14082" width="67.85546875" style="2007" customWidth="1"/>
    <col min="14083" max="14083" width="24.42578125" style="2007" customWidth="1"/>
    <col min="14084" max="14084" width="25.85546875" style="2007" customWidth="1"/>
    <col min="14085" max="14085" width="22.7109375" style="2007" customWidth="1"/>
    <col min="14086" max="14086" width="25.28515625" style="2007" customWidth="1"/>
    <col min="14087" max="14089" width="22.7109375" style="2007" customWidth="1"/>
    <col min="14090" max="14090" width="24.7109375" style="2007" customWidth="1"/>
    <col min="14091" max="14331" width="11.42578125" style="2007" customWidth="1"/>
    <col min="14332" max="14333" width="13.28515625" style="2007"/>
    <col min="14334" max="14334" width="8.7109375" style="2007" customWidth="1"/>
    <col min="14335" max="14335" width="13.28515625" style="2007" customWidth="1"/>
    <col min="14336" max="14336" width="35" style="2007" customWidth="1"/>
    <col min="14337" max="14337" width="14.85546875" style="2007" customWidth="1"/>
    <col min="14338" max="14338" width="67.85546875" style="2007" customWidth="1"/>
    <col min="14339" max="14339" width="24.42578125" style="2007" customWidth="1"/>
    <col min="14340" max="14340" width="25.85546875" style="2007" customWidth="1"/>
    <col min="14341" max="14341" width="22.7109375" style="2007" customWidth="1"/>
    <col min="14342" max="14342" width="25.28515625" style="2007" customWidth="1"/>
    <col min="14343" max="14345" width="22.7109375" style="2007" customWidth="1"/>
    <col min="14346" max="14346" width="24.7109375" style="2007" customWidth="1"/>
    <col min="14347" max="14587" width="11.42578125" style="2007" customWidth="1"/>
    <col min="14588" max="14589" width="13.28515625" style="2007"/>
    <col min="14590" max="14590" width="8.7109375" style="2007" customWidth="1"/>
    <col min="14591" max="14591" width="13.28515625" style="2007" customWidth="1"/>
    <col min="14592" max="14592" width="35" style="2007" customWidth="1"/>
    <col min="14593" max="14593" width="14.85546875" style="2007" customWidth="1"/>
    <col min="14594" max="14594" width="67.85546875" style="2007" customWidth="1"/>
    <col min="14595" max="14595" width="24.42578125" style="2007" customWidth="1"/>
    <col min="14596" max="14596" width="25.85546875" style="2007" customWidth="1"/>
    <col min="14597" max="14597" width="22.7109375" style="2007" customWidth="1"/>
    <col min="14598" max="14598" width="25.28515625" style="2007" customWidth="1"/>
    <col min="14599" max="14601" width="22.7109375" style="2007" customWidth="1"/>
    <col min="14602" max="14602" width="24.7109375" style="2007" customWidth="1"/>
    <col min="14603" max="14843" width="11.42578125" style="2007" customWidth="1"/>
    <col min="14844" max="14845" width="13.28515625" style="2007"/>
    <col min="14846" max="14846" width="8.7109375" style="2007" customWidth="1"/>
    <col min="14847" max="14847" width="13.28515625" style="2007" customWidth="1"/>
    <col min="14848" max="14848" width="35" style="2007" customWidth="1"/>
    <col min="14849" max="14849" width="14.85546875" style="2007" customWidth="1"/>
    <col min="14850" max="14850" width="67.85546875" style="2007" customWidth="1"/>
    <col min="14851" max="14851" width="24.42578125" style="2007" customWidth="1"/>
    <col min="14852" max="14852" width="25.85546875" style="2007" customWidth="1"/>
    <col min="14853" max="14853" width="22.7109375" style="2007" customWidth="1"/>
    <col min="14854" max="14854" width="25.28515625" style="2007" customWidth="1"/>
    <col min="14855" max="14857" width="22.7109375" style="2007" customWidth="1"/>
    <col min="14858" max="14858" width="24.7109375" style="2007" customWidth="1"/>
    <col min="14859" max="15099" width="11.42578125" style="2007" customWidth="1"/>
    <col min="15100" max="15101" width="13.28515625" style="2007"/>
    <col min="15102" max="15102" width="8.7109375" style="2007" customWidth="1"/>
    <col min="15103" max="15103" width="13.28515625" style="2007" customWidth="1"/>
    <col min="15104" max="15104" width="35" style="2007" customWidth="1"/>
    <col min="15105" max="15105" width="14.85546875" style="2007" customWidth="1"/>
    <col min="15106" max="15106" width="67.85546875" style="2007" customWidth="1"/>
    <col min="15107" max="15107" width="24.42578125" style="2007" customWidth="1"/>
    <col min="15108" max="15108" width="25.85546875" style="2007" customWidth="1"/>
    <col min="15109" max="15109" width="22.7109375" style="2007" customWidth="1"/>
    <col min="15110" max="15110" width="25.28515625" style="2007" customWidth="1"/>
    <col min="15111" max="15113" width="22.7109375" style="2007" customWidth="1"/>
    <col min="15114" max="15114" width="24.7109375" style="2007" customWidth="1"/>
    <col min="15115" max="15355" width="11.42578125" style="2007" customWidth="1"/>
    <col min="15356" max="15357" width="13.28515625" style="2007"/>
    <col min="15358" max="15358" width="8.7109375" style="2007" customWidth="1"/>
    <col min="15359" max="15359" width="13.28515625" style="2007" customWidth="1"/>
    <col min="15360" max="15360" width="35" style="2007" customWidth="1"/>
    <col min="15361" max="15361" width="14.85546875" style="2007" customWidth="1"/>
    <col min="15362" max="15362" width="67.85546875" style="2007" customWidth="1"/>
    <col min="15363" max="15363" width="24.42578125" style="2007" customWidth="1"/>
    <col min="15364" max="15364" width="25.85546875" style="2007" customWidth="1"/>
    <col min="15365" max="15365" width="22.7109375" style="2007" customWidth="1"/>
    <col min="15366" max="15366" width="25.28515625" style="2007" customWidth="1"/>
    <col min="15367" max="15369" width="22.7109375" style="2007" customWidth="1"/>
    <col min="15370" max="15370" width="24.7109375" style="2007" customWidth="1"/>
    <col min="15371" max="15611" width="11.42578125" style="2007" customWidth="1"/>
    <col min="15612" max="15613" width="13.28515625" style="2007"/>
    <col min="15614" max="15614" width="8.7109375" style="2007" customWidth="1"/>
    <col min="15615" max="15615" width="13.28515625" style="2007" customWidth="1"/>
    <col min="15616" max="15616" width="35" style="2007" customWidth="1"/>
    <col min="15617" max="15617" width="14.85546875" style="2007" customWidth="1"/>
    <col min="15618" max="15618" width="67.85546875" style="2007" customWidth="1"/>
    <col min="15619" max="15619" width="24.42578125" style="2007" customWidth="1"/>
    <col min="15620" max="15620" width="25.85546875" style="2007" customWidth="1"/>
    <col min="15621" max="15621" width="22.7109375" style="2007" customWidth="1"/>
    <col min="15622" max="15622" width="25.28515625" style="2007" customWidth="1"/>
    <col min="15623" max="15625" width="22.7109375" style="2007" customWidth="1"/>
    <col min="15626" max="15626" width="24.7109375" style="2007" customWidth="1"/>
    <col min="15627" max="15867" width="11.42578125" style="2007" customWidth="1"/>
    <col min="15868" max="15869" width="13.28515625" style="2007"/>
    <col min="15870" max="15870" width="8.7109375" style="2007" customWidth="1"/>
    <col min="15871" max="15871" width="13.28515625" style="2007" customWidth="1"/>
    <col min="15872" max="15872" width="35" style="2007" customWidth="1"/>
    <col min="15873" max="15873" width="14.85546875" style="2007" customWidth="1"/>
    <col min="15874" max="15874" width="67.85546875" style="2007" customWidth="1"/>
    <col min="15875" max="15875" width="24.42578125" style="2007" customWidth="1"/>
    <col min="15876" max="15876" width="25.85546875" style="2007" customWidth="1"/>
    <col min="15877" max="15877" width="22.7109375" style="2007" customWidth="1"/>
    <col min="15878" max="15878" width="25.28515625" style="2007" customWidth="1"/>
    <col min="15879" max="15881" width="22.7109375" style="2007" customWidth="1"/>
    <col min="15882" max="15882" width="24.7109375" style="2007" customWidth="1"/>
    <col min="15883" max="16123" width="11.42578125" style="2007" customWidth="1"/>
    <col min="16124" max="16125" width="13.28515625" style="2007"/>
    <col min="16126" max="16126" width="8.7109375" style="2007" customWidth="1"/>
    <col min="16127" max="16127" width="13.28515625" style="2007" customWidth="1"/>
    <col min="16128" max="16128" width="35" style="2007" customWidth="1"/>
    <col min="16129" max="16129" width="14.85546875" style="2007" customWidth="1"/>
    <col min="16130" max="16130" width="67.85546875" style="2007" customWidth="1"/>
    <col min="16131" max="16131" width="24.42578125" style="2007" customWidth="1"/>
    <col min="16132" max="16132" width="25.85546875" style="2007" customWidth="1"/>
    <col min="16133" max="16133" width="22.7109375" style="2007" customWidth="1"/>
    <col min="16134" max="16134" width="25.28515625" style="2007" customWidth="1"/>
    <col min="16135" max="16137" width="22.7109375" style="2007" customWidth="1"/>
    <col min="16138" max="16138" width="24.7109375" style="2007" customWidth="1"/>
    <col min="16139" max="16379" width="11.42578125" style="2007" customWidth="1"/>
    <col min="16380" max="16384" width="13.28515625" style="2007"/>
  </cols>
  <sheetData>
    <row r="1" spans="1:10" s="2000" customFormat="1" ht="15">
      <c r="A1" s="1997"/>
      <c r="B1" s="5" t="s">
        <v>2</v>
      </c>
      <c r="C1" s="5" t="s">
        <v>3003</v>
      </c>
      <c r="D1" s="1998"/>
      <c r="E1" s="548"/>
      <c r="F1" s="1998"/>
      <c r="G1" s="1999"/>
    </row>
    <row r="2" spans="1:10" s="2000" customFormat="1" ht="15">
      <c r="A2" s="1997"/>
      <c r="B2" s="5" t="s">
        <v>4</v>
      </c>
      <c r="C2" s="2001" t="s">
        <v>2944</v>
      </c>
      <c r="D2" s="2002"/>
      <c r="E2" s="1998"/>
      <c r="F2" s="1998"/>
      <c r="G2" s="1999"/>
    </row>
    <row r="3" spans="1:10" s="2000" customFormat="1" ht="15">
      <c r="A3" s="1997"/>
      <c r="B3" s="5" t="s">
        <v>6</v>
      </c>
      <c r="C3" s="5" t="s">
        <v>2950</v>
      </c>
      <c r="D3" s="2000" t="s">
        <v>2951</v>
      </c>
      <c r="E3" s="1999"/>
      <c r="F3" s="1999"/>
      <c r="G3" s="1999"/>
    </row>
    <row r="4" spans="1:10" ht="15.75">
      <c r="A4" s="2003"/>
      <c r="B4" s="5" t="s">
        <v>8</v>
      </c>
      <c r="C4" s="5" t="s">
        <v>9</v>
      </c>
      <c r="D4" s="2004"/>
      <c r="E4" s="2005"/>
      <c r="F4" s="2005"/>
      <c r="G4" s="2005"/>
      <c r="H4" s="2006"/>
      <c r="I4" s="2006"/>
      <c r="J4" s="2006"/>
    </row>
    <row r="5" spans="1:10" ht="18">
      <c r="A5" s="2003"/>
      <c r="B5" s="5" t="s">
        <v>10</v>
      </c>
      <c r="C5" s="5" t="s">
        <v>11</v>
      </c>
      <c r="D5" s="2008"/>
      <c r="E5" s="2005"/>
      <c r="F5" s="2005"/>
      <c r="G5" s="2005"/>
      <c r="H5" s="2006"/>
      <c r="I5" s="2006"/>
      <c r="J5" s="2006"/>
    </row>
    <row r="6" spans="1:10" ht="18.75" thickBot="1">
      <c r="A6" s="2003"/>
      <c r="B6" s="2009"/>
      <c r="C6" s="2010"/>
      <c r="D6" s="2005"/>
      <c r="E6" s="2005"/>
      <c r="F6" s="2005"/>
      <c r="G6" s="2005"/>
      <c r="H6" s="2006"/>
      <c r="I6" s="2006"/>
      <c r="J6" s="2006"/>
    </row>
    <row r="7" spans="1:10" s="2013" customFormat="1" ht="12" customHeight="1">
      <c r="A7" s="2011"/>
      <c r="B7" s="2012"/>
      <c r="C7" s="2962" t="s">
        <v>2952</v>
      </c>
      <c r="D7" s="2963"/>
      <c r="E7" s="2963"/>
      <c r="F7" s="2963"/>
      <c r="G7" s="2964"/>
      <c r="H7" s="2965" t="s">
        <v>2953</v>
      </c>
      <c r="I7" s="2965" t="s">
        <v>2954</v>
      </c>
      <c r="J7" s="2968" t="s">
        <v>2955</v>
      </c>
    </row>
    <row r="8" spans="1:10" s="2013" customFormat="1" ht="12">
      <c r="A8" s="2014"/>
      <c r="B8" s="2015"/>
      <c r="C8" s="2970" t="s">
        <v>2956</v>
      </c>
      <c r="D8" s="2971"/>
      <c r="E8" s="2970" t="s">
        <v>2957</v>
      </c>
      <c r="F8" s="2971"/>
      <c r="G8" s="2972" t="s">
        <v>2958</v>
      </c>
      <c r="H8" s="2966"/>
      <c r="I8" s="2966"/>
      <c r="J8" s="2969"/>
    </row>
    <row r="9" spans="1:10" s="2013" customFormat="1" ht="12">
      <c r="A9" s="2014"/>
      <c r="B9" s="2015"/>
      <c r="C9" s="2016" t="s">
        <v>1355</v>
      </c>
      <c r="D9" s="2017" t="s">
        <v>1356</v>
      </c>
      <c r="E9" s="2018" t="s">
        <v>1355</v>
      </c>
      <c r="F9" s="2018" t="s">
        <v>1356</v>
      </c>
      <c r="G9" s="2973"/>
      <c r="H9" s="2967"/>
      <c r="I9" s="2967"/>
      <c r="J9" s="2969"/>
    </row>
    <row r="10" spans="1:10" s="2013" customFormat="1" thickBot="1">
      <c r="A10" s="2019"/>
      <c r="B10" s="2020"/>
      <c r="C10" s="2021" t="s">
        <v>659</v>
      </c>
      <c r="D10" s="2021" t="s">
        <v>664</v>
      </c>
      <c r="E10" s="2022" t="s">
        <v>667</v>
      </c>
      <c r="F10" s="2022" t="s">
        <v>670</v>
      </c>
      <c r="G10" s="2023" t="s">
        <v>672</v>
      </c>
      <c r="H10" s="2024"/>
      <c r="I10" s="2021" t="s">
        <v>675</v>
      </c>
      <c r="J10" s="2025" t="s">
        <v>677</v>
      </c>
    </row>
    <row r="11" spans="1:10" s="2035" customFormat="1" ht="12">
      <c r="A11" s="2026" t="s">
        <v>659</v>
      </c>
      <c r="B11" s="2027" t="s">
        <v>2959</v>
      </c>
      <c r="C11" s="2028"/>
      <c r="D11" s="2029"/>
      <c r="E11" s="2030"/>
      <c r="F11" s="2031"/>
      <c r="G11" s="2031"/>
      <c r="H11" s="2032"/>
      <c r="I11" s="2033">
        <f>I12+I38+I51+I52</f>
        <v>0</v>
      </c>
      <c r="J11" s="2034">
        <f>I11*12.5</f>
        <v>0</v>
      </c>
    </row>
    <row r="12" spans="1:10" s="2035" customFormat="1" ht="12">
      <c r="A12" s="2036" t="s">
        <v>1300</v>
      </c>
      <c r="B12" s="2037" t="s">
        <v>2960</v>
      </c>
      <c r="C12" s="2028"/>
      <c r="D12" s="2029"/>
      <c r="E12" s="2030"/>
      <c r="F12" s="2031"/>
      <c r="G12" s="2031"/>
      <c r="H12" s="2032"/>
      <c r="I12" s="2038">
        <f>I15+I34</f>
        <v>0</v>
      </c>
      <c r="J12" s="2039"/>
    </row>
    <row r="13" spans="1:10" s="2035" customFormat="1" ht="12">
      <c r="A13" s="2036" t="s">
        <v>1301</v>
      </c>
      <c r="B13" s="2040" t="s">
        <v>1913</v>
      </c>
      <c r="C13" s="2041"/>
      <c r="D13" s="2042"/>
      <c r="E13" s="2030"/>
      <c r="F13" s="2031"/>
      <c r="G13" s="2031"/>
      <c r="H13" s="2032"/>
      <c r="I13" s="2043"/>
      <c r="J13" s="2044"/>
    </row>
    <row r="14" spans="1:10" s="2035" customFormat="1" ht="12">
      <c r="A14" s="2036" t="s">
        <v>1302</v>
      </c>
      <c r="B14" s="2045" t="s">
        <v>2961</v>
      </c>
      <c r="C14" s="2046"/>
      <c r="D14" s="2047"/>
      <c r="E14" s="2030"/>
      <c r="F14" s="2031"/>
      <c r="G14" s="2031"/>
      <c r="H14" s="2032"/>
      <c r="I14" s="2043"/>
      <c r="J14" s="2044"/>
    </row>
    <row r="15" spans="1:10" s="2013" customFormat="1" ht="12">
      <c r="A15" s="2026" t="s">
        <v>664</v>
      </c>
      <c r="B15" s="2048" t="s">
        <v>2962</v>
      </c>
      <c r="C15" s="2046"/>
      <c r="D15" s="2049"/>
      <c r="E15" s="2049"/>
      <c r="F15" s="2047"/>
      <c r="G15" s="2047"/>
      <c r="H15" s="2050"/>
      <c r="I15" s="2051"/>
      <c r="J15" s="2039"/>
    </row>
    <row r="16" spans="1:10" s="2013" customFormat="1" ht="12">
      <c r="A16" s="2026" t="s">
        <v>667</v>
      </c>
      <c r="B16" s="2052" t="s">
        <v>2963</v>
      </c>
      <c r="C16" s="2046"/>
      <c r="D16" s="2049"/>
      <c r="E16" s="2049"/>
      <c r="F16" s="2047"/>
      <c r="G16" s="2053"/>
      <c r="H16" s="2050"/>
      <c r="I16" s="2054"/>
      <c r="J16" s="2039"/>
    </row>
    <row r="17" spans="1:10" s="2013" customFormat="1" ht="12">
      <c r="A17" s="2026" t="s">
        <v>670</v>
      </c>
      <c r="B17" s="2055" t="s">
        <v>2964</v>
      </c>
      <c r="C17" s="2056"/>
      <c r="D17" s="2053"/>
      <c r="E17" s="2046"/>
      <c r="F17" s="2047"/>
      <c r="G17" s="2053"/>
      <c r="H17" s="2050"/>
      <c r="I17" s="2054"/>
      <c r="J17" s="2039"/>
    </row>
    <row r="18" spans="1:10" s="2013" customFormat="1" ht="12">
      <c r="A18" s="2026" t="s">
        <v>672</v>
      </c>
      <c r="B18" s="2055" t="s">
        <v>2965</v>
      </c>
      <c r="C18" s="2056"/>
      <c r="D18" s="2053"/>
      <c r="E18" s="2046"/>
      <c r="F18" s="2047"/>
      <c r="G18" s="2053"/>
      <c r="H18" s="2050"/>
      <c r="I18" s="2054"/>
      <c r="J18" s="2039"/>
    </row>
    <row r="19" spans="1:10" s="2013" customFormat="1" ht="12">
      <c r="A19" s="2026" t="s">
        <v>675</v>
      </c>
      <c r="B19" s="2055" t="s">
        <v>2966</v>
      </c>
      <c r="C19" s="2056"/>
      <c r="D19" s="2053"/>
      <c r="E19" s="2046"/>
      <c r="F19" s="2047"/>
      <c r="G19" s="2053"/>
      <c r="H19" s="2050"/>
      <c r="I19" s="2054"/>
      <c r="J19" s="2039"/>
    </row>
    <row r="20" spans="1:10" s="2013" customFormat="1" ht="12">
      <c r="A20" s="2026" t="s">
        <v>677</v>
      </c>
      <c r="B20" s="2055" t="s">
        <v>2967</v>
      </c>
      <c r="C20" s="2056"/>
      <c r="D20" s="2053"/>
      <c r="E20" s="2046"/>
      <c r="F20" s="2047"/>
      <c r="G20" s="2053"/>
      <c r="H20" s="2050"/>
      <c r="I20" s="2054"/>
      <c r="J20" s="2039"/>
    </row>
    <row r="21" spans="1:10" s="2013" customFormat="1" ht="12">
      <c r="A21" s="2026" t="s">
        <v>680</v>
      </c>
      <c r="B21" s="2052" t="s">
        <v>2968</v>
      </c>
      <c r="C21" s="2046"/>
      <c r="D21" s="2047"/>
      <c r="E21" s="2046"/>
      <c r="F21" s="2047"/>
      <c r="G21" s="2053"/>
      <c r="H21" s="2050"/>
      <c r="I21" s="2054"/>
      <c r="J21" s="2039"/>
    </row>
    <row r="22" spans="1:10" s="2013" customFormat="1" ht="12">
      <c r="A22" s="2026" t="s">
        <v>683</v>
      </c>
      <c r="B22" s="2055" t="s">
        <v>2969</v>
      </c>
      <c r="C22" s="2056"/>
      <c r="D22" s="2053"/>
      <c r="E22" s="2046"/>
      <c r="F22" s="2047"/>
      <c r="G22" s="2053"/>
      <c r="H22" s="2050"/>
      <c r="I22" s="2054"/>
      <c r="J22" s="2039"/>
    </row>
    <row r="23" spans="1:10" s="2013" customFormat="1" ht="12">
      <c r="A23" s="2026" t="s">
        <v>1207</v>
      </c>
      <c r="B23" s="2055" t="s">
        <v>2970</v>
      </c>
      <c r="C23" s="2056"/>
      <c r="D23" s="2053"/>
      <c r="E23" s="2046"/>
      <c r="F23" s="2047"/>
      <c r="G23" s="2053"/>
      <c r="H23" s="2050"/>
      <c r="I23" s="2054"/>
      <c r="J23" s="2039"/>
    </row>
    <row r="24" spans="1:10" s="2013" customFormat="1" ht="12">
      <c r="A24" s="2026" t="s">
        <v>1210</v>
      </c>
      <c r="B24" s="2055" t="s">
        <v>2971</v>
      </c>
      <c r="C24" s="2056"/>
      <c r="D24" s="2053"/>
      <c r="E24" s="2046"/>
      <c r="F24" s="2047"/>
      <c r="G24" s="2053"/>
      <c r="H24" s="2050"/>
      <c r="I24" s="2054"/>
      <c r="J24" s="2039"/>
    </row>
    <row r="25" spans="1:10" s="2013" customFormat="1" ht="12">
      <c r="A25" s="2026" t="s">
        <v>1213</v>
      </c>
      <c r="B25" s="2052" t="s">
        <v>2972</v>
      </c>
      <c r="C25" s="2046"/>
      <c r="D25" s="2047"/>
      <c r="E25" s="2046"/>
      <c r="F25" s="2047"/>
      <c r="G25" s="2053"/>
      <c r="H25" s="2050"/>
      <c r="I25" s="2054"/>
      <c r="J25" s="2039"/>
    </row>
    <row r="26" spans="1:10" s="2013" customFormat="1" ht="12">
      <c r="A26" s="2026" t="s">
        <v>692</v>
      </c>
      <c r="B26" s="2055" t="s">
        <v>2973</v>
      </c>
      <c r="C26" s="2056"/>
      <c r="D26" s="2053"/>
      <c r="E26" s="2046"/>
      <c r="F26" s="2047"/>
      <c r="G26" s="2053"/>
      <c r="H26" s="2050"/>
      <c r="I26" s="2054"/>
      <c r="J26" s="2039"/>
    </row>
    <row r="27" spans="1:10" s="2013" customFormat="1" ht="12">
      <c r="A27" s="2026" t="s">
        <v>695</v>
      </c>
      <c r="B27" s="2055" t="s">
        <v>2974</v>
      </c>
      <c r="C27" s="2056"/>
      <c r="D27" s="2053"/>
      <c r="E27" s="2046"/>
      <c r="F27" s="2047"/>
      <c r="G27" s="2053"/>
      <c r="H27" s="2050"/>
      <c r="I27" s="2054"/>
      <c r="J27" s="2039"/>
    </row>
    <row r="28" spans="1:10" s="2013" customFormat="1" ht="12">
      <c r="A28" s="2026" t="s">
        <v>698</v>
      </c>
      <c r="B28" s="2055" t="s">
        <v>2975</v>
      </c>
      <c r="C28" s="2056"/>
      <c r="D28" s="2053"/>
      <c r="E28" s="2046"/>
      <c r="F28" s="2047"/>
      <c r="G28" s="2053"/>
      <c r="H28" s="2050"/>
      <c r="I28" s="2054"/>
      <c r="J28" s="2039"/>
    </row>
    <row r="29" spans="1:10" s="2013" customFormat="1" ht="12">
      <c r="A29" s="2026" t="s">
        <v>701</v>
      </c>
      <c r="B29" s="2055" t="s">
        <v>2976</v>
      </c>
      <c r="C29" s="2056"/>
      <c r="D29" s="2053"/>
      <c r="E29" s="2046"/>
      <c r="F29" s="2047"/>
      <c r="G29" s="2053"/>
      <c r="H29" s="2050"/>
      <c r="I29" s="2054"/>
      <c r="J29" s="2039"/>
    </row>
    <row r="30" spans="1:10" s="2013" customFormat="1" ht="12">
      <c r="A30" s="2026" t="s">
        <v>1224</v>
      </c>
      <c r="B30" s="2055" t="s">
        <v>2977</v>
      </c>
      <c r="C30" s="2056"/>
      <c r="D30" s="2053"/>
      <c r="E30" s="2046"/>
      <c r="F30" s="2047"/>
      <c r="G30" s="2053"/>
      <c r="H30" s="2050"/>
      <c r="I30" s="2054"/>
      <c r="J30" s="2039"/>
    </row>
    <row r="31" spans="1:10" s="2013" customFormat="1" ht="12">
      <c r="A31" s="2026" t="s">
        <v>1227</v>
      </c>
      <c r="B31" s="2055" t="s">
        <v>2978</v>
      </c>
      <c r="C31" s="2056"/>
      <c r="D31" s="2053"/>
      <c r="E31" s="2046"/>
      <c r="F31" s="2047"/>
      <c r="G31" s="2053"/>
      <c r="H31" s="2050"/>
      <c r="I31" s="2054"/>
      <c r="J31" s="2039"/>
    </row>
    <row r="32" spans="1:10" s="2013" customFormat="1" ht="12">
      <c r="A32" s="2026" t="s">
        <v>1230</v>
      </c>
      <c r="B32" s="2055" t="s">
        <v>2979</v>
      </c>
      <c r="C32" s="2056"/>
      <c r="D32" s="2053"/>
      <c r="E32" s="2046"/>
      <c r="F32" s="2047"/>
      <c r="G32" s="2053"/>
      <c r="H32" s="2050"/>
      <c r="I32" s="2054"/>
      <c r="J32" s="2039"/>
    </row>
    <row r="33" spans="1:10" s="2013" customFormat="1" ht="12">
      <c r="A33" s="2026" t="s">
        <v>704</v>
      </c>
      <c r="B33" s="2055" t="s">
        <v>2980</v>
      </c>
      <c r="C33" s="2056"/>
      <c r="D33" s="2053"/>
      <c r="E33" s="2046"/>
      <c r="F33" s="2047"/>
      <c r="G33" s="2053"/>
      <c r="H33" s="2050"/>
      <c r="I33" s="2057"/>
      <c r="J33" s="2058"/>
    </row>
    <row r="34" spans="1:10" s="2013" customFormat="1" ht="12">
      <c r="A34" s="2026" t="s">
        <v>1237</v>
      </c>
      <c r="B34" s="2048" t="s">
        <v>2981</v>
      </c>
      <c r="C34" s="2046"/>
      <c r="D34" s="2059"/>
      <c r="E34" s="2046"/>
      <c r="F34" s="2047"/>
      <c r="G34" s="2047"/>
      <c r="H34" s="2050"/>
      <c r="I34" s="2051"/>
      <c r="J34" s="2039"/>
    </row>
    <row r="35" spans="1:10" s="2013" customFormat="1" ht="12">
      <c r="A35" s="2026" t="s">
        <v>1240</v>
      </c>
      <c r="B35" s="2052" t="s">
        <v>2963</v>
      </c>
      <c r="C35" s="2046"/>
      <c r="D35" s="2059"/>
      <c r="E35" s="2046"/>
      <c r="F35" s="2047"/>
      <c r="G35" s="2053"/>
      <c r="H35" s="2050"/>
      <c r="I35" s="2054"/>
      <c r="J35" s="2039"/>
    </row>
    <row r="36" spans="1:10" s="2013" customFormat="1" ht="12">
      <c r="A36" s="2026" t="s">
        <v>1242</v>
      </c>
      <c r="B36" s="2052" t="s">
        <v>2968</v>
      </c>
      <c r="C36" s="2046"/>
      <c r="D36" s="2059"/>
      <c r="E36" s="2046"/>
      <c r="F36" s="2047"/>
      <c r="G36" s="2053"/>
      <c r="H36" s="2050"/>
      <c r="I36" s="2054"/>
      <c r="J36" s="2039"/>
    </row>
    <row r="37" spans="1:10" s="2013" customFormat="1" ht="12">
      <c r="A37" s="2026" t="s">
        <v>1245</v>
      </c>
      <c r="B37" s="2052" t="s">
        <v>2972</v>
      </c>
      <c r="C37" s="2046"/>
      <c r="D37" s="2059"/>
      <c r="E37" s="2046"/>
      <c r="F37" s="2047"/>
      <c r="G37" s="2053"/>
      <c r="H37" s="2050"/>
      <c r="I37" s="2054"/>
      <c r="J37" s="2039"/>
    </row>
    <row r="38" spans="1:10" s="2013" customFormat="1" ht="12">
      <c r="A38" s="2026" t="s">
        <v>709</v>
      </c>
      <c r="B38" s="2060" t="s">
        <v>2982</v>
      </c>
      <c r="C38" s="2046"/>
      <c r="D38" s="2059"/>
      <c r="E38" s="2046"/>
      <c r="F38" s="2059"/>
      <c r="G38" s="2059"/>
      <c r="H38" s="2050"/>
      <c r="I38" s="2061">
        <f>+I39+I48+I49</f>
        <v>0</v>
      </c>
      <c r="J38" s="2039"/>
    </row>
    <row r="39" spans="1:10" s="2013" customFormat="1" ht="12">
      <c r="A39" s="2026">
        <v>251</v>
      </c>
      <c r="B39" s="2062" t="s">
        <v>2983</v>
      </c>
      <c r="C39" s="2056"/>
      <c r="D39" s="2029"/>
      <c r="E39" s="2056"/>
      <c r="F39" s="2053"/>
      <c r="G39" s="2053"/>
      <c r="H39" s="2050"/>
      <c r="I39" s="2061">
        <f>+I40+I41+I45+I46+I47</f>
        <v>0</v>
      </c>
      <c r="J39" s="2039"/>
    </row>
    <row r="40" spans="1:10" s="2013" customFormat="1" ht="24">
      <c r="A40" s="2026" t="s">
        <v>712</v>
      </c>
      <c r="B40" s="2063" t="s">
        <v>2984</v>
      </c>
      <c r="C40" s="2046"/>
      <c r="D40" s="2059"/>
      <c r="E40" s="2046"/>
      <c r="F40" s="2047"/>
      <c r="G40" s="2046"/>
      <c r="H40" s="2064">
        <v>0</v>
      </c>
      <c r="I40" s="2061">
        <f>+G40*0</f>
        <v>0</v>
      </c>
      <c r="J40" s="2039"/>
    </row>
    <row r="41" spans="1:10" s="2013" customFormat="1" ht="24">
      <c r="A41" s="2026" t="s">
        <v>715</v>
      </c>
      <c r="B41" s="2063" t="s">
        <v>2985</v>
      </c>
      <c r="C41" s="2046"/>
      <c r="D41" s="2059"/>
      <c r="E41" s="2046"/>
      <c r="F41" s="2047"/>
      <c r="G41" s="2047"/>
      <c r="H41" s="2064"/>
      <c r="I41" s="2061">
        <f>+I42+I43+I44</f>
        <v>0</v>
      </c>
      <c r="J41" s="2039"/>
    </row>
    <row r="42" spans="1:10" s="2013" customFormat="1" ht="12">
      <c r="A42" s="2026" t="s">
        <v>718</v>
      </c>
      <c r="B42" s="2065" t="s">
        <v>2986</v>
      </c>
      <c r="C42" s="2046"/>
      <c r="D42" s="2059"/>
      <c r="E42" s="2046"/>
      <c r="F42" s="2047"/>
      <c r="G42" s="2047"/>
      <c r="H42" s="2064">
        <v>0.25</v>
      </c>
      <c r="I42" s="2061">
        <f>+G42*0.0025</f>
        <v>0</v>
      </c>
      <c r="J42" s="2039"/>
    </row>
    <row r="43" spans="1:10" s="2013" customFormat="1" ht="12">
      <c r="A43" s="2026" t="s">
        <v>724</v>
      </c>
      <c r="B43" s="2065" t="s">
        <v>2987</v>
      </c>
      <c r="C43" s="2046"/>
      <c r="D43" s="2059"/>
      <c r="E43" s="2046"/>
      <c r="F43" s="2047"/>
      <c r="G43" s="2047"/>
      <c r="H43" s="2064">
        <v>1</v>
      </c>
      <c r="I43" s="2061">
        <f>+G43*0.01</f>
        <v>0</v>
      </c>
      <c r="J43" s="2039"/>
    </row>
    <row r="44" spans="1:10" s="2013" customFormat="1" ht="12">
      <c r="A44" s="2026" t="s">
        <v>727</v>
      </c>
      <c r="B44" s="2065" t="s">
        <v>2988</v>
      </c>
      <c r="C44" s="2046"/>
      <c r="D44" s="2059"/>
      <c r="E44" s="2046"/>
      <c r="F44" s="2047"/>
      <c r="G44" s="2047"/>
      <c r="H44" s="2064">
        <v>1.6</v>
      </c>
      <c r="I44" s="2061">
        <f>+G44*0.016</f>
        <v>0</v>
      </c>
      <c r="J44" s="2039"/>
    </row>
    <row r="45" spans="1:10" s="2013" customFormat="1" ht="24">
      <c r="A45" s="2026" t="s">
        <v>730</v>
      </c>
      <c r="B45" s="2063" t="s">
        <v>2989</v>
      </c>
      <c r="C45" s="2046"/>
      <c r="D45" s="2059"/>
      <c r="E45" s="2046"/>
      <c r="F45" s="2047"/>
      <c r="G45" s="2047"/>
      <c r="H45" s="2064">
        <v>8</v>
      </c>
      <c r="I45" s="2061">
        <f>+G45*0.08</f>
        <v>0</v>
      </c>
      <c r="J45" s="2039"/>
    </row>
    <row r="46" spans="1:10" s="2013" customFormat="1" ht="24">
      <c r="A46" s="2026" t="s">
        <v>733</v>
      </c>
      <c r="B46" s="2063" t="s">
        <v>2990</v>
      </c>
      <c r="C46" s="2046"/>
      <c r="D46" s="2059"/>
      <c r="E46" s="2046"/>
      <c r="F46" s="2047"/>
      <c r="G46" s="2047"/>
      <c r="H46" s="2064">
        <v>12</v>
      </c>
      <c r="I46" s="2061">
        <f>+G46*0.12</f>
        <v>0</v>
      </c>
      <c r="J46" s="2039"/>
    </row>
    <row r="47" spans="1:10" s="2013" customFormat="1" ht="12">
      <c r="A47" s="2026" t="s">
        <v>2991</v>
      </c>
      <c r="B47" s="2066" t="s">
        <v>2992</v>
      </c>
      <c r="C47" s="2046"/>
      <c r="D47" s="2059"/>
      <c r="E47" s="2046"/>
      <c r="F47" s="2047"/>
      <c r="G47" s="2047"/>
      <c r="H47" s="2064"/>
      <c r="I47" s="2051"/>
      <c r="J47" s="2067"/>
    </row>
    <row r="48" spans="1:10" s="2013" customFormat="1" ht="12">
      <c r="A48" s="2026">
        <v>325</v>
      </c>
      <c r="B48" s="2062" t="s">
        <v>2993</v>
      </c>
      <c r="C48" s="2046"/>
      <c r="D48" s="2047"/>
      <c r="E48" s="2046"/>
      <c r="F48" s="2047"/>
      <c r="G48" s="2049"/>
      <c r="H48" s="2064"/>
      <c r="I48" s="2061">
        <f>[36]MKR_SA_SEC!AY10</f>
        <v>0</v>
      </c>
      <c r="J48" s="2067"/>
    </row>
    <row r="49" spans="1:10" s="2013" customFormat="1" ht="12">
      <c r="A49" s="2026">
        <v>326</v>
      </c>
      <c r="B49" s="2062" t="s">
        <v>2994</v>
      </c>
      <c r="C49" s="2046"/>
      <c r="D49" s="2047"/>
      <c r="E49" s="2046"/>
      <c r="F49" s="2047"/>
      <c r="G49" s="2049"/>
      <c r="H49" s="2064"/>
      <c r="I49" s="2061">
        <f>[36]MKR_SA_CTP!AL10</f>
        <v>0</v>
      </c>
      <c r="J49" s="2067"/>
    </row>
    <row r="50" spans="1:10" s="2013" customFormat="1" ht="12">
      <c r="A50" s="2026">
        <v>330</v>
      </c>
      <c r="B50" s="2068"/>
      <c r="C50" s="2056"/>
      <c r="D50" s="2029"/>
      <c r="E50" s="2056"/>
      <c r="F50" s="2029"/>
      <c r="G50" s="2053"/>
      <c r="H50" s="2064"/>
      <c r="I50" s="2054"/>
      <c r="J50" s="2067"/>
    </row>
    <row r="51" spans="1:10" s="2013" customFormat="1" ht="12">
      <c r="A51" s="2026">
        <v>340</v>
      </c>
      <c r="B51" s="2055" t="s">
        <v>2995</v>
      </c>
      <c r="C51" s="2069"/>
      <c r="D51" s="2070"/>
      <c r="E51" s="2069"/>
      <c r="F51" s="2070"/>
      <c r="G51" s="2071"/>
      <c r="H51" s="2064"/>
      <c r="I51" s="2072"/>
      <c r="J51" s="2067"/>
    </row>
    <row r="52" spans="1:10" s="2013" customFormat="1" ht="12">
      <c r="A52" s="2026" t="s">
        <v>742</v>
      </c>
      <c r="B52" s="2055" t="s">
        <v>2996</v>
      </c>
      <c r="C52" s="2069"/>
      <c r="D52" s="2070"/>
      <c r="E52" s="2069"/>
      <c r="F52" s="2070"/>
      <c r="G52" s="2071"/>
      <c r="H52" s="2064"/>
      <c r="I52" s="2061">
        <f>I53+I54+I55</f>
        <v>0</v>
      </c>
      <c r="J52" s="2067"/>
    </row>
    <row r="53" spans="1:10" s="2013" customFormat="1" ht="12">
      <c r="A53" s="2026">
        <v>360</v>
      </c>
      <c r="B53" s="2073" t="s">
        <v>2997</v>
      </c>
      <c r="C53" s="2069"/>
      <c r="D53" s="2070"/>
      <c r="E53" s="2069"/>
      <c r="F53" s="2070"/>
      <c r="G53" s="2071"/>
      <c r="H53" s="2064"/>
      <c r="I53" s="2072"/>
      <c r="J53" s="2067"/>
    </row>
    <row r="54" spans="1:10" s="2013" customFormat="1" ht="12">
      <c r="A54" s="2026">
        <v>370</v>
      </c>
      <c r="B54" s="2073" t="s">
        <v>2998</v>
      </c>
      <c r="C54" s="2069"/>
      <c r="D54" s="2070"/>
      <c r="E54" s="2069"/>
      <c r="F54" s="2070"/>
      <c r="G54" s="2071"/>
      <c r="H54" s="2064"/>
      <c r="I54" s="2072"/>
      <c r="J54" s="2067"/>
    </row>
    <row r="55" spans="1:10" s="2013" customFormat="1" ht="12">
      <c r="A55" s="2026">
        <v>380</v>
      </c>
      <c r="B55" s="2073" t="s">
        <v>2999</v>
      </c>
      <c r="C55" s="2069"/>
      <c r="D55" s="2070"/>
      <c r="E55" s="2069"/>
      <c r="F55" s="2070"/>
      <c r="G55" s="2071"/>
      <c r="H55" s="2064"/>
      <c r="I55" s="2072"/>
      <c r="J55" s="2067"/>
    </row>
    <row r="56" spans="1:10" s="2013" customFormat="1" thickBot="1">
      <c r="A56" s="2074">
        <v>390</v>
      </c>
      <c r="B56" s="2075"/>
      <c r="C56" s="2076"/>
      <c r="D56" s="2077"/>
      <c r="E56" s="2076"/>
      <c r="F56" s="2077"/>
      <c r="G56" s="2078"/>
      <c r="H56" s="2079"/>
      <c r="I56" s="2080"/>
      <c r="J56" s="2081"/>
    </row>
    <row r="57" spans="1:10" s="2085" customFormat="1" ht="15">
      <c r="A57" s="2082"/>
      <c r="B57" s="2083"/>
      <c r="C57" s="2084"/>
      <c r="D57" s="2084"/>
      <c r="E57" s="2084"/>
      <c r="F57" s="2084"/>
      <c r="G57" s="2084"/>
      <c r="H57" s="2083"/>
      <c r="I57" s="2083"/>
      <c r="J57" s="2083"/>
    </row>
    <row r="58" spans="1:10" s="2085" customFormat="1" ht="15">
      <c r="A58" s="1997"/>
      <c r="B58" s="3" t="s">
        <v>1312</v>
      </c>
      <c r="C58" s="2086"/>
      <c r="D58" s="2086"/>
      <c r="E58" s="2086"/>
      <c r="F58" s="2086"/>
      <c r="G58" s="2086"/>
    </row>
    <row r="59" spans="1:10" ht="15">
      <c r="B59" s="2088"/>
    </row>
  </sheetData>
  <mergeCells count="7">
    <mergeCell ref="C7:G7"/>
    <mergeCell ref="H7:H9"/>
    <mergeCell ref="I7:I9"/>
    <mergeCell ref="J7:J9"/>
    <mergeCell ref="C8:D8"/>
    <mergeCell ref="E8:F8"/>
    <mergeCell ref="G8:G9"/>
  </mergeCells>
  <pageMargins left="0.7" right="0.7" top="0.75" bottom="0.75" header="0.3" footer="0.3"/>
  <pageSetup paperSize="9" orientation="portrait" r:id="rId1"/>
  <legacy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1"/>
  <sheetViews>
    <sheetView workbookViewId="0">
      <selection activeCell="L19" sqref="L19"/>
    </sheetView>
  </sheetViews>
  <sheetFormatPr defaultColWidth="11.42578125" defaultRowHeight="12.75"/>
  <cols>
    <col min="1" max="1" width="4.7109375" style="2156" customWidth="1"/>
    <col min="2" max="2" width="42.5703125" style="2156" customWidth="1"/>
    <col min="3" max="3" width="14" style="2161" customWidth="1"/>
    <col min="4" max="4" width="13.140625" style="2161" customWidth="1"/>
    <col min="5" max="5" width="14" style="2161" customWidth="1"/>
    <col min="6" max="6" width="12.140625" style="2161" customWidth="1"/>
    <col min="7" max="7" width="17.140625" style="2161" customWidth="1"/>
    <col min="8" max="8" width="13.28515625" style="2161" customWidth="1"/>
    <col min="9" max="9" width="13" style="2161" customWidth="1"/>
    <col min="10" max="10" width="19.42578125" style="2156" customWidth="1"/>
    <col min="11" max="11" width="29" style="2156" customWidth="1"/>
    <col min="12" max="256" width="11.42578125" style="2156"/>
    <col min="257" max="257" width="11.140625" style="2156" customWidth="1"/>
    <col min="258" max="258" width="111.140625" style="2156" customWidth="1"/>
    <col min="259" max="259" width="23.28515625" style="2156" customWidth="1"/>
    <col min="260" max="260" width="21.5703125" style="2156" customWidth="1"/>
    <col min="261" max="261" width="24.140625" style="2156" customWidth="1"/>
    <col min="262" max="263" width="22.7109375" style="2156" customWidth="1"/>
    <col min="264" max="265" width="25.5703125" style="2156" customWidth="1"/>
    <col min="266" max="266" width="27.85546875" style="2156" customWidth="1"/>
    <col min="267" max="267" width="29" style="2156" customWidth="1"/>
    <col min="268" max="512" width="11.42578125" style="2156"/>
    <col min="513" max="513" width="11.140625" style="2156" customWidth="1"/>
    <col min="514" max="514" width="111.140625" style="2156" customWidth="1"/>
    <col min="515" max="515" width="23.28515625" style="2156" customWidth="1"/>
    <col min="516" max="516" width="21.5703125" style="2156" customWidth="1"/>
    <col min="517" max="517" width="24.140625" style="2156" customWidth="1"/>
    <col min="518" max="519" width="22.7109375" style="2156" customWidth="1"/>
    <col min="520" max="521" width="25.5703125" style="2156" customWidth="1"/>
    <col min="522" max="522" width="27.85546875" style="2156" customWidth="1"/>
    <col min="523" max="523" width="29" style="2156" customWidth="1"/>
    <col min="524" max="768" width="11.42578125" style="2156"/>
    <col min="769" max="769" width="11.140625" style="2156" customWidth="1"/>
    <col min="770" max="770" width="111.140625" style="2156" customWidth="1"/>
    <col min="771" max="771" width="23.28515625" style="2156" customWidth="1"/>
    <col min="772" max="772" width="21.5703125" style="2156" customWidth="1"/>
    <col min="773" max="773" width="24.140625" style="2156" customWidth="1"/>
    <col min="774" max="775" width="22.7109375" style="2156" customWidth="1"/>
    <col min="776" max="777" width="25.5703125" style="2156" customWidth="1"/>
    <col min="778" max="778" width="27.85546875" style="2156" customWidth="1"/>
    <col min="779" max="779" width="29" style="2156" customWidth="1"/>
    <col min="780" max="1024" width="11.42578125" style="2156"/>
    <col min="1025" max="1025" width="11.140625" style="2156" customWidth="1"/>
    <col min="1026" max="1026" width="111.140625" style="2156" customWidth="1"/>
    <col min="1027" max="1027" width="23.28515625" style="2156" customWidth="1"/>
    <col min="1028" max="1028" width="21.5703125" style="2156" customWidth="1"/>
    <col min="1029" max="1029" width="24.140625" style="2156" customWidth="1"/>
    <col min="1030" max="1031" width="22.7109375" style="2156" customWidth="1"/>
    <col min="1032" max="1033" width="25.5703125" style="2156" customWidth="1"/>
    <col min="1034" max="1034" width="27.85546875" style="2156" customWidth="1"/>
    <col min="1035" max="1035" width="29" style="2156" customWidth="1"/>
    <col min="1036" max="1280" width="11.42578125" style="2156"/>
    <col min="1281" max="1281" width="11.140625" style="2156" customWidth="1"/>
    <col min="1282" max="1282" width="111.140625" style="2156" customWidth="1"/>
    <col min="1283" max="1283" width="23.28515625" style="2156" customWidth="1"/>
    <col min="1284" max="1284" width="21.5703125" style="2156" customWidth="1"/>
    <col min="1285" max="1285" width="24.140625" style="2156" customWidth="1"/>
    <col min="1286" max="1287" width="22.7109375" style="2156" customWidth="1"/>
    <col min="1288" max="1289" width="25.5703125" style="2156" customWidth="1"/>
    <col min="1290" max="1290" width="27.85546875" style="2156" customWidth="1"/>
    <col min="1291" max="1291" width="29" style="2156" customWidth="1"/>
    <col min="1292" max="1536" width="11.42578125" style="2156"/>
    <col min="1537" max="1537" width="11.140625" style="2156" customWidth="1"/>
    <col min="1538" max="1538" width="111.140625" style="2156" customWidth="1"/>
    <col min="1539" max="1539" width="23.28515625" style="2156" customWidth="1"/>
    <col min="1540" max="1540" width="21.5703125" style="2156" customWidth="1"/>
    <col min="1541" max="1541" width="24.140625" style="2156" customWidth="1"/>
    <col min="1542" max="1543" width="22.7109375" style="2156" customWidth="1"/>
    <col min="1544" max="1545" width="25.5703125" style="2156" customWidth="1"/>
    <col min="1546" max="1546" width="27.85546875" style="2156" customWidth="1"/>
    <col min="1547" max="1547" width="29" style="2156" customWidth="1"/>
    <col min="1548" max="1792" width="11.42578125" style="2156"/>
    <col min="1793" max="1793" width="11.140625" style="2156" customWidth="1"/>
    <col min="1794" max="1794" width="111.140625" style="2156" customWidth="1"/>
    <col min="1795" max="1795" width="23.28515625" style="2156" customWidth="1"/>
    <col min="1796" max="1796" width="21.5703125" style="2156" customWidth="1"/>
    <col min="1797" max="1797" width="24.140625" style="2156" customWidth="1"/>
    <col min="1798" max="1799" width="22.7109375" style="2156" customWidth="1"/>
    <col min="1800" max="1801" width="25.5703125" style="2156" customWidth="1"/>
    <col min="1802" max="1802" width="27.85546875" style="2156" customWidth="1"/>
    <col min="1803" max="1803" width="29" style="2156" customWidth="1"/>
    <col min="1804" max="2048" width="11.42578125" style="2156"/>
    <col min="2049" max="2049" width="11.140625" style="2156" customWidth="1"/>
    <col min="2050" max="2050" width="111.140625" style="2156" customWidth="1"/>
    <col min="2051" max="2051" width="23.28515625" style="2156" customWidth="1"/>
    <col min="2052" max="2052" width="21.5703125" style="2156" customWidth="1"/>
    <col min="2053" max="2053" width="24.140625" style="2156" customWidth="1"/>
    <col min="2054" max="2055" width="22.7109375" style="2156" customWidth="1"/>
    <col min="2056" max="2057" width="25.5703125" style="2156" customWidth="1"/>
    <col min="2058" max="2058" width="27.85546875" style="2156" customWidth="1"/>
    <col min="2059" max="2059" width="29" style="2156" customWidth="1"/>
    <col min="2060" max="2304" width="11.42578125" style="2156"/>
    <col min="2305" max="2305" width="11.140625" style="2156" customWidth="1"/>
    <col min="2306" max="2306" width="111.140625" style="2156" customWidth="1"/>
    <col min="2307" max="2307" width="23.28515625" style="2156" customWidth="1"/>
    <col min="2308" max="2308" width="21.5703125" style="2156" customWidth="1"/>
    <col min="2309" max="2309" width="24.140625" style="2156" customWidth="1"/>
    <col min="2310" max="2311" width="22.7109375" style="2156" customWidth="1"/>
    <col min="2312" max="2313" width="25.5703125" style="2156" customWidth="1"/>
    <col min="2314" max="2314" width="27.85546875" style="2156" customWidth="1"/>
    <col min="2315" max="2315" width="29" style="2156" customWidth="1"/>
    <col min="2316" max="2560" width="11.42578125" style="2156"/>
    <col min="2561" max="2561" width="11.140625" style="2156" customWidth="1"/>
    <col min="2562" max="2562" width="111.140625" style="2156" customWidth="1"/>
    <col min="2563" max="2563" width="23.28515625" style="2156" customWidth="1"/>
    <col min="2564" max="2564" width="21.5703125" style="2156" customWidth="1"/>
    <col min="2565" max="2565" width="24.140625" style="2156" customWidth="1"/>
    <col min="2566" max="2567" width="22.7109375" style="2156" customWidth="1"/>
    <col min="2568" max="2569" width="25.5703125" style="2156" customWidth="1"/>
    <col min="2570" max="2570" width="27.85546875" style="2156" customWidth="1"/>
    <col min="2571" max="2571" width="29" style="2156" customWidth="1"/>
    <col min="2572" max="2816" width="11.42578125" style="2156"/>
    <col min="2817" max="2817" width="11.140625" style="2156" customWidth="1"/>
    <col min="2818" max="2818" width="111.140625" style="2156" customWidth="1"/>
    <col min="2819" max="2819" width="23.28515625" style="2156" customWidth="1"/>
    <col min="2820" max="2820" width="21.5703125" style="2156" customWidth="1"/>
    <col min="2821" max="2821" width="24.140625" style="2156" customWidth="1"/>
    <col min="2822" max="2823" width="22.7109375" style="2156" customWidth="1"/>
    <col min="2824" max="2825" width="25.5703125" style="2156" customWidth="1"/>
    <col min="2826" max="2826" width="27.85546875" style="2156" customWidth="1"/>
    <col min="2827" max="2827" width="29" style="2156" customWidth="1"/>
    <col min="2828" max="3072" width="11.42578125" style="2156"/>
    <col min="3073" max="3073" width="11.140625" style="2156" customWidth="1"/>
    <col min="3074" max="3074" width="111.140625" style="2156" customWidth="1"/>
    <col min="3075" max="3075" width="23.28515625" style="2156" customWidth="1"/>
    <col min="3076" max="3076" width="21.5703125" style="2156" customWidth="1"/>
    <col min="3077" max="3077" width="24.140625" style="2156" customWidth="1"/>
    <col min="3078" max="3079" width="22.7109375" style="2156" customWidth="1"/>
    <col min="3080" max="3081" width="25.5703125" style="2156" customWidth="1"/>
    <col min="3082" max="3082" width="27.85546875" style="2156" customWidth="1"/>
    <col min="3083" max="3083" width="29" style="2156" customWidth="1"/>
    <col min="3084" max="3328" width="11.42578125" style="2156"/>
    <col min="3329" max="3329" width="11.140625" style="2156" customWidth="1"/>
    <col min="3330" max="3330" width="111.140625" style="2156" customWidth="1"/>
    <col min="3331" max="3331" width="23.28515625" style="2156" customWidth="1"/>
    <col min="3332" max="3332" width="21.5703125" style="2156" customWidth="1"/>
    <col min="3333" max="3333" width="24.140625" style="2156" customWidth="1"/>
    <col min="3334" max="3335" width="22.7109375" style="2156" customWidth="1"/>
    <col min="3336" max="3337" width="25.5703125" style="2156" customWidth="1"/>
    <col min="3338" max="3338" width="27.85546875" style="2156" customWidth="1"/>
    <col min="3339" max="3339" width="29" style="2156" customWidth="1"/>
    <col min="3340" max="3584" width="11.42578125" style="2156"/>
    <col min="3585" max="3585" width="11.140625" style="2156" customWidth="1"/>
    <col min="3586" max="3586" width="111.140625" style="2156" customWidth="1"/>
    <col min="3587" max="3587" width="23.28515625" style="2156" customWidth="1"/>
    <col min="3588" max="3588" width="21.5703125" style="2156" customWidth="1"/>
    <col min="3589" max="3589" width="24.140625" style="2156" customWidth="1"/>
    <col min="3590" max="3591" width="22.7109375" style="2156" customWidth="1"/>
    <col min="3592" max="3593" width="25.5703125" style="2156" customWidth="1"/>
    <col min="3594" max="3594" width="27.85546875" style="2156" customWidth="1"/>
    <col min="3595" max="3595" width="29" style="2156" customWidth="1"/>
    <col min="3596" max="3840" width="11.42578125" style="2156"/>
    <col min="3841" max="3841" width="11.140625" style="2156" customWidth="1"/>
    <col min="3842" max="3842" width="111.140625" style="2156" customWidth="1"/>
    <col min="3843" max="3843" width="23.28515625" style="2156" customWidth="1"/>
    <col min="3844" max="3844" width="21.5703125" style="2156" customWidth="1"/>
    <col min="3845" max="3845" width="24.140625" style="2156" customWidth="1"/>
    <col min="3846" max="3847" width="22.7109375" style="2156" customWidth="1"/>
    <col min="3848" max="3849" width="25.5703125" style="2156" customWidth="1"/>
    <col min="3850" max="3850" width="27.85546875" style="2156" customWidth="1"/>
    <col min="3851" max="3851" width="29" style="2156" customWidth="1"/>
    <col min="3852" max="4096" width="11.42578125" style="2156"/>
    <col min="4097" max="4097" width="11.140625" style="2156" customWidth="1"/>
    <col min="4098" max="4098" width="111.140625" style="2156" customWidth="1"/>
    <col min="4099" max="4099" width="23.28515625" style="2156" customWidth="1"/>
    <col min="4100" max="4100" width="21.5703125" style="2156" customWidth="1"/>
    <col min="4101" max="4101" width="24.140625" style="2156" customWidth="1"/>
    <col min="4102" max="4103" width="22.7109375" style="2156" customWidth="1"/>
    <col min="4104" max="4105" width="25.5703125" style="2156" customWidth="1"/>
    <col min="4106" max="4106" width="27.85546875" style="2156" customWidth="1"/>
    <col min="4107" max="4107" width="29" style="2156" customWidth="1"/>
    <col min="4108" max="4352" width="11.42578125" style="2156"/>
    <col min="4353" max="4353" width="11.140625" style="2156" customWidth="1"/>
    <col min="4354" max="4354" width="111.140625" style="2156" customWidth="1"/>
    <col min="4355" max="4355" width="23.28515625" style="2156" customWidth="1"/>
    <col min="4356" max="4356" width="21.5703125" style="2156" customWidth="1"/>
    <col min="4357" max="4357" width="24.140625" style="2156" customWidth="1"/>
    <col min="4358" max="4359" width="22.7109375" style="2156" customWidth="1"/>
    <col min="4360" max="4361" width="25.5703125" style="2156" customWidth="1"/>
    <col min="4362" max="4362" width="27.85546875" style="2156" customWidth="1"/>
    <col min="4363" max="4363" width="29" style="2156" customWidth="1"/>
    <col min="4364" max="4608" width="11.42578125" style="2156"/>
    <col min="4609" max="4609" width="11.140625" style="2156" customWidth="1"/>
    <col min="4610" max="4610" width="111.140625" style="2156" customWidth="1"/>
    <col min="4611" max="4611" width="23.28515625" style="2156" customWidth="1"/>
    <col min="4612" max="4612" width="21.5703125" style="2156" customWidth="1"/>
    <col min="4613" max="4613" width="24.140625" style="2156" customWidth="1"/>
    <col min="4614" max="4615" width="22.7109375" style="2156" customWidth="1"/>
    <col min="4616" max="4617" width="25.5703125" style="2156" customWidth="1"/>
    <col min="4618" max="4618" width="27.85546875" style="2156" customWidth="1"/>
    <col min="4619" max="4619" width="29" style="2156" customWidth="1"/>
    <col min="4620" max="4864" width="11.42578125" style="2156"/>
    <col min="4865" max="4865" width="11.140625" style="2156" customWidth="1"/>
    <col min="4866" max="4866" width="111.140625" style="2156" customWidth="1"/>
    <col min="4867" max="4867" width="23.28515625" style="2156" customWidth="1"/>
    <col min="4868" max="4868" width="21.5703125" style="2156" customWidth="1"/>
    <col min="4869" max="4869" width="24.140625" style="2156" customWidth="1"/>
    <col min="4870" max="4871" width="22.7109375" style="2156" customWidth="1"/>
    <col min="4872" max="4873" width="25.5703125" style="2156" customWidth="1"/>
    <col min="4874" max="4874" width="27.85546875" style="2156" customWidth="1"/>
    <col min="4875" max="4875" width="29" style="2156" customWidth="1"/>
    <col min="4876" max="5120" width="11.42578125" style="2156"/>
    <col min="5121" max="5121" width="11.140625" style="2156" customWidth="1"/>
    <col min="5122" max="5122" width="111.140625" style="2156" customWidth="1"/>
    <col min="5123" max="5123" width="23.28515625" style="2156" customWidth="1"/>
    <col min="5124" max="5124" width="21.5703125" style="2156" customWidth="1"/>
    <col min="5125" max="5125" width="24.140625" style="2156" customWidth="1"/>
    <col min="5126" max="5127" width="22.7109375" style="2156" customWidth="1"/>
    <col min="5128" max="5129" width="25.5703125" style="2156" customWidth="1"/>
    <col min="5130" max="5130" width="27.85546875" style="2156" customWidth="1"/>
    <col min="5131" max="5131" width="29" style="2156" customWidth="1"/>
    <col min="5132" max="5376" width="11.42578125" style="2156"/>
    <col min="5377" max="5377" width="11.140625" style="2156" customWidth="1"/>
    <col min="5378" max="5378" width="111.140625" style="2156" customWidth="1"/>
    <col min="5379" max="5379" width="23.28515625" style="2156" customWidth="1"/>
    <col min="5380" max="5380" width="21.5703125" style="2156" customWidth="1"/>
    <col min="5381" max="5381" width="24.140625" style="2156" customWidth="1"/>
    <col min="5382" max="5383" width="22.7109375" style="2156" customWidth="1"/>
    <col min="5384" max="5385" width="25.5703125" style="2156" customWidth="1"/>
    <col min="5386" max="5386" width="27.85546875" style="2156" customWidth="1"/>
    <col min="5387" max="5387" width="29" style="2156" customWidth="1"/>
    <col min="5388" max="5632" width="11.42578125" style="2156"/>
    <col min="5633" max="5633" width="11.140625" style="2156" customWidth="1"/>
    <col min="5634" max="5634" width="111.140625" style="2156" customWidth="1"/>
    <col min="5635" max="5635" width="23.28515625" style="2156" customWidth="1"/>
    <col min="5636" max="5636" width="21.5703125" style="2156" customWidth="1"/>
    <col min="5637" max="5637" width="24.140625" style="2156" customWidth="1"/>
    <col min="5638" max="5639" width="22.7109375" style="2156" customWidth="1"/>
    <col min="5640" max="5641" width="25.5703125" style="2156" customWidth="1"/>
    <col min="5642" max="5642" width="27.85546875" style="2156" customWidth="1"/>
    <col min="5643" max="5643" width="29" style="2156" customWidth="1"/>
    <col min="5644" max="5888" width="11.42578125" style="2156"/>
    <col min="5889" max="5889" width="11.140625" style="2156" customWidth="1"/>
    <col min="5890" max="5890" width="111.140625" style="2156" customWidth="1"/>
    <col min="5891" max="5891" width="23.28515625" style="2156" customWidth="1"/>
    <col min="5892" max="5892" width="21.5703125" style="2156" customWidth="1"/>
    <col min="5893" max="5893" width="24.140625" style="2156" customWidth="1"/>
    <col min="5894" max="5895" width="22.7109375" style="2156" customWidth="1"/>
    <col min="5896" max="5897" width="25.5703125" style="2156" customWidth="1"/>
    <col min="5898" max="5898" width="27.85546875" style="2156" customWidth="1"/>
    <col min="5899" max="5899" width="29" style="2156" customWidth="1"/>
    <col min="5900" max="6144" width="11.42578125" style="2156"/>
    <col min="6145" max="6145" width="11.140625" style="2156" customWidth="1"/>
    <col min="6146" max="6146" width="111.140625" style="2156" customWidth="1"/>
    <col min="6147" max="6147" width="23.28515625" style="2156" customWidth="1"/>
    <col min="6148" max="6148" width="21.5703125" style="2156" customWidth="1"/>
    <col min="6149" max="6149" width="24.140625" style="2156" customWidth="1"/>
    <col min="6150" max="6151" width="22.7109375" style="2156" customWidth="1"/>
    <col min="6152" max="6153" width="25.5703125" style="2156" customWidth="1"/>
    <col min="6154" max="6154" width="27.85546875" style="2156" customWidth="1"/>
    <col min="6155" max="6155" width="29" style="2156" customWidth="1"/>
    <col min="6156" max="6400" width="11.42578125" style="2156"/>
    <col min="6401" max="6401" width="11.140625" style="2156" customWidth="1"/>
    <col min="6402" max="6402" width="111.140625" style="2156" customWidth="1"/>
    <col min="6403" max="6403" width="23.28515625" style="2156" customWidth="1"/>
    <col min="6404" max="6404" width="21.5703125" style="2156" customWidth="1"/>
    <col min="6405" max="6405" width="24.140625" style="2156" customWidth="1"/>
    <col min="6406" max="6407" width="22.7109375" style="2156" customWidth="1"/>
    <col min="6408" max="6409" width="25.5703125" style="2156" customWidth="1"/>
    <col min="6410" max="6410" width="27.85546875" style="2156" customWidth="1"/>
    <col min="6411" max="6411" width="29" style="2156" customWidth="1"/>
    <col min="6412" max="6656" width="11.42578125" style="2156"/>
    <col min="6657" max="6657" width="11.140625" style="2156" customWidth="1"/>
    <col min="6658" max="6658" width="111.140625" style="2156" customWidth="1"/>
    <col min="6659" max="6659" width="23.28515625" style="2156" customWidth="1"/>
    <col min="6660" max="6660" width="21.5703125" style="2156" customWidth="1"/>
    <col min="6661" max="6661" width="24.140625" style="2156" customWidth="1"/>
    <col min="6662" max="6663" width="22.7109375" style="2156" customWidth="1"/>
    <col min="6664" max="6665" width="25.5703125" style="2156" customWidth="1"/>
    <col min="6666" max="6666" width="27.85546875" style="2156" customWidth="1"/>
    <col min="6667" max="6667" width="29" style="2156" customWidth="1"/>
    <col min="6668" max="6912" width="11.42578125" style="2156"/>
    <col min="6913" max="6913" width="11.140625" style="2156" customWidth="1"/>
    <col min="6914" max="6914" width="111.140625" style="2156" customWidth="1"/>
    <col min="6915" max="6915" width="23.28515625" style="2156" customWidth="1"/>
    <col min="6916" max="6916" width="21.5703125" style="2156" customWidth="1"/>
    <col min="6917" max="6917" width="24.140625" style="2156" customWidth="1"/>
    <col min="6918" max="6919" width="22.7109375" style="2156" customWidth="1"/>
    <col min="6920" max="6921" width="25.5703125" style="2156" customWidth="1"/>
    <col min="6922" max="6922" width="27.85546875" style="2156" customWidth="1"/>
    <col min="6923" max="6923" width="29" style="2156" customWidth="1"/>
    <col min="6924" max="7168" width="11.42578125" style="2156"/>
    <col min="7169" max="7169" width="11.140625" style="2156" customWidth="1"/>
    <col min="7170" max="7170" width="111.140625" style="2156" customWidth="1"/>
    <col min="7171" max="7171" width="23.28515625" style="2156" customWidth="1"/>
    <col min="7172" max="7172" width="21.5703125" style="2156" customWidth="1"/>
    <col min="7173" max="7173" width="24.140625" style="2156" customWidth="1"/>
    <col min="7174" max="7175" width="22.7109375" style="2156" customWidth="1"/>
    <col min="7176" max="7177" width="25.5703125" style="2156" customWidth="1"/>
    <col min="7178" max="7178" width="27.85546875" style="2156" customWidth="1"/>
    <col min="7179" max="7179" width="29" style="2156" customWidth="1"/>
    <col min="7180" max="7424" width="11.42578125" style="2156"/>
    <col min="7425" max="7425" width="11.140625" style="2156" customWidth="1"/>
    <col min="7426" max="7426" width="111.140625" style="2156" customWidth="1"/>
    <col min="7427" max="7427" width="23.28515625" style="2156" customWidth="1"/>
    <col min="7428" max="7428" width="21.5703125" style="2156" customWidth="1"/>
    <col min="7429" max="7429" width="24.140625" style="2156" customWidth="1"/>
    <col min="7430" max="7431" width="22.7109375" style="2156" customWidth="1"/>
    <col min="7432" max="7433" width="25.5703125" style="2156" customWidth="1"/>
    <col min="7434" max="7434" width="27.85546875" style="2156" customWidth="1"/>
    <col min="7435" max="7435" width="29" style="2156" customWidth="1"/>
    <col min="7436" max="7680" width="11.42578125" style="2156"/>
    <col min="7681" max="7681" width="11.140625" style="2156" customWidth="1"/>
    <col min="7682" max="7682" width="111.140625" style="2156" customWidth="1"/>
    <col min="7683" max="7683" width="23.28515625" style="2156" customWidth="1"/>
    <col min="7684" max="7684" width="21.5703125" style="2156" customWidth="1"/>
    <col min="7685" max="7685" width="24.140625" style="2156" customWidth="1"/>
    <col min="7686" max="7687" width="22.7109375" style="2156" customWidth="1"/>
    <col min="7688" max="7689" width="25.5703125" style="2156" customWidth="1"/>
    <col min="7690" max="7690" width="27.85546875" style="2156" customWidth="1"/>
    <col min="7691" max="7691" width="29" style="2156" customWidth="1"/>
    <col min="7692" max="7936" width="11.42578125" style="2156"/>
    <col min="7937" max="7937" width="11.140625" style="2156" customWidth="1"/>
    <col min="7938" max="7938" width="111.140625" style="2156" customWidth="1"/>
    <col min="7939" max="7939" width="23.28515625" style="2156" customWidth="1"/>
    <col min="7940" max="7940" width="21.5703125" style="2156" customWidth="1"/>
    <col min="7941" max="7941" width="24.140625" style="2156" customWidth="1"/>
    <col min="7942" max="7943" width="22.7109375" style="2156" customWidth="1"/>
    <col min="7944" max="7945" width="25.5703125" style="2156" customWidth="1"/>
    <col min="7946" max="7946" width="27.85546875" style="2156" customWidth="1"/>
    <col min="7947" max="7947" width="29" style="2156" customWidth="1"/>
    <col min="7948" max="8192" width="11.42578125" style="2156"/>
    <col min="8193" max="8193" width="11.140625" style="2156" customWidth="1"/>
    <col min="8194" max="8194" width="111.140625" style="2156" customWidth="1"/>
    <col min="8195" max="8195" width="23.28515625" style="2156" customWidth="1"/>
    <col min="8196" max="8196" width="21.5703125" style="2156" customWidth="1"/>
    <col min="8197" max="8197" width="24.140625" style="2156" customWidth="1"/>
    <col min="8198" max="8199" width="22.7109375" style="2156" customWidth="1"/>
    <col min="8200" max="8201" width="25.5703125" style="2156" customWidth="1"/>
    <col min="8202" max="8202" width="27.85546875" style="2156" customWidth="1"/>
    <col min="8203" max="8203" width="29" style="2156" customWidth="1"/>
    <col min="8204" max="8448" width="11.42578125" style="2156"/>
    <col min="8449" max="8449" width="11.140625" style="2156" customWidth="1"/>
    <col min="8450" max="8450" width="111.140625" style="2156" customWidth="1"/>
    <col min="8451" max="8451" width="23.28515625" style="2156" customWidth="1"/>
    <col min="8452" max="8452" width="21.5703125" style="2156" customWidth="1"/>
    <col min="8453" max="8453" width="24.140625" style="2156" customWidth="1"/>
    <col min="8454" max="8455" width="22.7109375" style="2156" customWidth="1"/>
    <col min="8456" max="8457" width="25.5703125" style="2156" customWidth="1"/>
    <col min="8458" max="8458" width="27.85546875" style="2156" customWidth="1"/>
    <col min="8459" max="8459" width="29" style="2156" customWidth="1"/>
    <col min="8460" max="8704" width="11.42578125" style="2156"/>
    <col min="8705" max="8705" width="11.140625" style="2156" customWidth="1"/>
    <col min="8706" max="8706" width="111.140625" style="2156" customWidth="1"/>
    <col min="8707" max="8707" width="23.28515625" style="2156" customWidth="1"/>
    <col min="8708" max="8708" width="21.5703125" style="2156" customWidth="1"/>
    <col min="8709" max="8709" width="24.140625" style="2156" customWidth="1"/>
    <col min="8710" max="8711" width="22.7109375" style="2156" customWidth="1"/>
    <col min="8712" max="8713" width="25.5703125" style="2156" customWidth="1"/>
    <col min="8714" max="8714" width="27.85546875" style="2156" customWidth="1"/>
    <col min="8715" max="8715" width="29" style="2156" customWidth="1"/>
    <col min="8716" max="8960" width="11.42578125" style="2156"/>
    <col min="8961" max="8961" width="11.140625" style="2156" customWidth="1"/>
    <col min="8962" max="8962" width="111.140625" style="2156" customWidth="1"/>
    <col min="8963" max="8963" width="23.28515625" style="2156" customWidth="1"/>
    <col min="8964" max="8964" width="21.5703125" style="2156" customWidth="1"/>
    <col min="8965" max="8965" width="24.140625" style="2156" customWidth="1"/>
    <col min="8966" max="8967" width="22.7109375" style="2156" customWidth="1"/>
    <col min="8968" max="8969" width="25.5703125" style="2156" customWidth="1"/>
    <col min="8970" max="8970" width="27.85546875" style="2156" customWidth="1"/>
    <col min="8971" max="8971" width="29" style="2156" customWidth="1"/>
    <col min="8972" max="9216" width="11.42578125" style="2156"/>
    <col min="9217" max="9217" width="11.140625" style="2156" customWidth="1"/>
    <col min="9218" max="9218" width="111.140625" style="2156" customWidth="1"/>
    <col min="9219" max="9219" width="23.28515625" style="2156" customWidth="1"/>
    <col min="9220" max="9220" width="21.5703125" style="2156" customWidth="1"/>
    <col min="9221" max="9221" width="24.140625" style="2156" customWidth="1"/>
    <col min="9222" max="9223" width="22.7109375" style="2156" customWidth="1"/>
    <col min="9224" max="9225" width="25.5703125" style="2156" customWidth="1"/>
    <col min="9226" max="9226" width="27.85546875" style="2156" customWidth="1"/>
    <col min="9227" max="9227" width="29" style="2156" customWidth="1"/>
    <col min="9228" max="9472" width="11.42578125" style="2156"/>
    <col min="9473" max="9473" width="11.140625" style="2156" customWidth="1"/>
    <col min="9474" max="9474" width="111.140625" style="2156" customWidth="1"/>
    <col min="9475" max="9475" width="23.28515625" style="2156" customWidth="1"/>
    <col min="9476" max="9476" width="21.5703125" style="2156" customWidth="1"/>
    <col min="9477" max="9477" width="24.140625" style="2156" customWidth="1"/>
    <col min="9478" max="9479" width="22.7109375" style="2156" customWidth="1"/>
    <col min="9480" max="9481" width="25.5703125" style="2156" customWidth="1"/>
    <col min="9482" max="9482" width="27.85546875" style="2156" customWidth="1"/>
    <col min="9483" max="9483" width="29" style="2156" customWidth="1"/>
    <col min="9484" max="9728" width="11.42578125" style="2156"/>
    <col min="9729" max="9729" width="11.140625" style="2156" customWidth="1"/>
    <col min="9730" max="9730" width="111.140625" style="2156" customWidth="1"/>
    <col min="9731" max="9731" width="23.28515625" style="2156" customWidth="1"/>
    <col min="9732" max="9732" width="21.5703125" style="2156" customWidth="1"/>
    <col min="9733" max="9733" width="24.140625" style="2156" customWidth="1"/>
    <col min="9734" max="9735" width="22.7109375" style="2156" customWidth="1"/>
    <col min="9736" max="9737" width="25.5703125" style="2156" customWidth="1"/>
    <col min="9738" max="9738" width="27.85546875" style="2156" customWidth="1"/>
    <col min="9739" max="9739" width="29" style="2156" customWidth="1"/>
    <col min="9740" max="9984" width="11.42578125" style="2156"/>
    <col min="9985" max="9985" width="11.140625" style="2156" customWidth="1"/>
    <col min="9986" max="9986" width="111.140625" style="2156" customWidth="1"/>
    <col min="9987" max="9987" width="23.28515625" style="2156" customWidth="1"/>
    <col min="9988" max="9988" width="21.5703125" style="2156" customWidth="1"/>
    <col min="9989" max="9989" width="24.140625" style="2156" customWidth="1"/>
    <col min="9990" max="9991" width="22.7109375" style="2156" customWidth="1"/>
    <col min="9992" max="9993" width="25.5703125" style="2156" customWidth="1"/>
    <col min="9994" max="9994" width="27.85546875" style="2156" customWidth="1"/>
    <col min="9995" max="9995" width="29" style="2156" customWidth="1"/>
    <col min="9996" max="10240" width="11.42578125" style="2156"/>
    <col min="10241" max="10241" width="11.140625" style="2156" customWidth="1"/>
    <col min="10242" max="10242" width="111.140625" style="2156" customWidth="1"/>
    <col min="10243" max="10243" width="23.28515625" style="2156" customWidth="1"/>
    <col min="10244" max="10244" width="21.5703125" style="2156" customWidth="1"/>
    <col min="10245" max="10245" width="24.140625" style="2156" customWidth="1"/>
    <col min="10246" max="10247" width="22.7109375" style="2156" customWidth="1"/>
    <col min="10248" max="10249" width="25.5703125" style="2156" customWidth="1"/>
    <col min="10250" max="10250" width="27.85546875" style="2156" customWidth="1"/>
    <col min="10251" max="10251" width="29" style="2156" customWidth="1"/>
    <col min="10252" max="10496" width="11.42578125" style="2156"/>
    <col min="10497" max="10497" width="11.140625" style="2156" customWidth="1"/>
    <col min="10498" max="10498" width="111.140625" style="2156" customWidth="1"/>
    <col min="10499" max="10499" width="23.28515625" style="2156" customWidth="1"/>
    <col min="10500" max="10500" width="21.5703125" style="2156" customWidth="1"/>
    <col min="10501" max="10501" width="24.140625" style="2156" customWidth="1"/>
    <col min="10502" max="10503" width="22.7109375" style="2156" customWidth="1"/>
    <col min="10504" max="10505" width="25.5703125" style="2156" customWidth="1"/>
    <col min="10506" max="10506" width="27.85546875" style="2156" customWidth="1"/>
    <col min="10507" max="10507" width="29" style="2156" customWidth="1"/>
    <col min="10508" max="10752" width="11.42578125" style="2156"/>
    <col min="10753" max="10753" width="11.140625" style="2156" customWidth="1"/>
    <col min="10754" max="10754" width="111.140625" style="2156" customWidth="1"/>
    <col min="10755" max="10755" width="23.28515625" style="2156" customWidth="1"/>
    <col min="10756" max="10756" width="21.5703125" style="2156" customWidth="1"/>
    <col min="10757" max="10757" width="24.140625" style="2156" customWidth="1"/>
    <col min="10758" max="10759" width="22.7109375" style="2156" customWidth="1"/>
    <col min="10760" max="10761" width="25.5703125" style="2156" customWidth="1"/>
    <col min="10762" max="10762" width="27.85546875" style="2156" customWidth="1"/>
    <col min="10763" max="10763" width="29" style="2156" customWidth="1"/>
    <col min="10764" max="11008" width="11.42578125" style="2156"/>
    <col min="11009" max="11009" width="11.140625" style="2156" customWidth="1"/>
    <col min="11010" max="11010" width="111.140625" style="2156" customWidth="1"/>
    <col min="11011" max="11011" width="23.28515625" style="2156" customWidth="1"/>
    <col min="11012" max="11012" width="21.5703125" style="2156" customWidth="1"/>
    <col min="11013" max="11013" width="24.140625" style="2156" customWidth="1"/>
    <col min="11014" max="11015" width="22.7109375" style="2156" customWidth="1"/>
    <col min="11016" max="11017" width="25.5703125" style="2156" customWidth="1"/>
    <col min="11018" max="11018" width="27.85546875" style="2156" customWidth="1"/>
    <col min="11019" max="11019" width="29" style="2156" customWidth="1"/>
    <col min="11020" max="11264" width="11.42578125" style="2156"/>
    <col min="11265" max="11265" width="11.140625" style="2156" customWidth="1"/>
    <col min="11266" max="11266" width="111.140625" style="2156" customWidth="1"/>
    <col min="11267" max="11267" width="23.28515625" style="2156" customWidth="1"/>
    <col min="11268" max="11268" width="21.5703125" style="2156" customWidth="1"/>
    <col min="11269" max="11269" width="24.140625" style="2156" customWidth="1"/>
    <col min="11270" max="11271" width="22.7109375" style="2156" customWidth="1"/>
    <col min="11272" max="11273" width="25.5703125" style="2156" customWidth="1"/>
    <col min="11274" max="11274" width="27.85546875" style="2156" customWidth="1"/>
    <col min="11275" max="11275" width="29" style="2156" customWidth="1"/>
    <col min="11276" max="11520" width="11.42578125" style="2156"/>
    <col min="11521" max="11521" width="11.140625" style="2156" customWidth="1"/>
    <col min="11522" max="11522" width="111.140625" style="2156" customWidth="1"/>
    <col min="11523" max="11523" width="23.28515625" style="2156" customWidth="1"/>
    <col min="11524" max="11524" width="21.5703125" style="2156" customWidth="1"/>
    <col min="11525" max="11525" width="24.140625" style="2156" customWidth="1"/>
    <col min="11526" max="11527" width="22.7109375" style="2156" customWidth="1"/>
    <col min="11528" max="11529" width="25.5703125" style="2156" customWidth="1"/>
    <col min="11530" max="11530" width="27.85546875" style="2156" customWidth="1"/>
    <col min="11531" max="11531" width="29" style="2156" customWidth="1"/>
    <col min="11532" max="11776" width="11.42578125" style="2156"/>
    <col min="11777" max="11777" width="11.140625" style="2156" customWidth="1"/>
    <col min="11778" max="11778" width="111.140625" style="2156" customWidth="1"/>
    <col min="11779" max="11779" width="23.28515625" style="2156" customWidth="1"/>
    <col min="11780" max="11780" width="21.5703125" style="2156" customWidth="1"/>
    <col min="11781" max="11781" width="24.140625" style="2156" customWidth="1"/>
    <col min="11782" max="11783" width="22.7109375" style="2156" customWidth="1"/>
    <col min="11784" max="11785" width="25.5703125" style="2156" customWidth="1"/>
    <col min="11786" max="11786" width="27.85546875" style="2156" customWidth="1"/>
    <col min="11787" max="11787" width="29" style="2156" customWidth="1"/>
    <col min="11788" max="12032" width="11.42578125" style="2156"/>
    <col min="12033" max="12033" width="11.140625" style="2156" customWidth="1"/>
    <col min="12034" max="12034" width="111.140625" style="2156" customWidth="1"/>
    <col min="12035" max="12035" width="23.28515625" style="2156" customWidth="1"/>
    <col min="12036" max="12036" width="21.5703125" style="2156" customWidth="1"/>
    <col min="12037" max="12037" width="24.140625" style="2156" customWidth="1"/>
    <col min="12038" max="12039" width="22.7109375" style="2156" customWidth="1"/>
    <col min="12040" max="12041" width="25.5703125" style="2156" customWidth="1"/>
    <col min="12042" max="12042" width="27.85546875" style="2156" customWidth="1"/>
    <col min="12043" max="12043" width="29" style="2156" customWidth="1"/>
    <col min="12044" max="12288" width="11.42578125" style="2156"/>
    <col min="12289" max="12289" width="11.140625" style="2156" customWidth="1"/>
    <col min="12290" max="12290" width="111.140625" style="2156" customWidth="1"/>
    <col min="12291" max="12291" width="23.28515625" style="2156" customWidth="1"/>
    <col min="12292" max="12292" width="21.5703125" style="2156" customWidth="1"/>
    <col min="12293" max="12293" width="24.140625" style="2156" customWidth="1"/>
    <col min="12294" max="12295" width="22.7109375" style="2156" customWidth="1"/>
    <col min="12296" max="12297" width="25.5703125" style="2156" customWidth="1"/>
    <col min="12298" max="12298" width="27.85546875" style="2156" customWidth="1"/>
    <col min="12299" max="12299" width="29" style="2156" customWidth="1"/>
    <col min="12300" max="12544" width="11.42578125" style="2156"/>
    <col min="12545" max="12545" width="11.140625" style="2156" customWidth="1"/>
    <col min="12546" max="12546" width="111.140625" style="2156" customWidth="1"/>
    <col min="12547" max="12547" width="23.28515625" style="2156" customWidth="1"/>
    <col min="12548" max="12548" width="21.5703125" style="2156" customWidth="1"/>
    <col min="12549" max="12549" width="24.140625" style="2156" customWidth="1"/>
    <col min="12550" max="12551" width="22.7109375" style="2156" customWidth="1"/>
    <col min="12552" max="12553" width="25.5703125" style="2156" customWidth="1"/>
    <col min="12554" max="12554" width="27.85546875" style="2156" customWidth="1"/>
    <col min="12555" max="12555" width="29" style="2156" customWidth="1"/>
    <col min="12556" max="12800" width="11.42578125" style="2156"/>
    <col min="12801" max="12801" width="11.140625" style="2156" customWidth="1"/>
    <col min="12802" max="12802" width="111.140625" style="2156" customWidth="1"/>
    <col min="12803" max="12803" width="23.28515625" style="2156" customWidth="1"/>
    <col min="12804" max="12804" width="21.5703125" style="2156" customWidth="1"/>
    <col min="12805" max="12805" width="24.140625" style="2156" customWidth="1"/>
    <col min="12806" max="12807" width="22.7109375" style="2156" customWidth="1"/>
    <col min="12808" max="12809" width="25.5703125" style="2156" customWidth="1"/>
    <col min="12810" max="12810" width="27.85546875" style="2156" customWidth="1"/>
    <col min="12811" max="12811" width="29" style="2156" customWidth="1"/>
    <col min="12812" max="13056" width="11.42578125" style="2156"/>
    <col min="13057" max="13057" width="11.140625" style="2156" customWidth="1"/>
    <col min="13058" max="13058" width="111.140625" style="2156" customWidth="1"/>
    <col min="13059" max="13059" width="23.28515625" style="2156" customWidth="1"/>
    <col min="13060" max="13060" width="21.5703125" style="2156" customWidth="1"/>
    <col min="13061" max="13061" width="24.140625" style="2156" customWidth="1"/>
    <col min="13062" max="13063" width="22.7109375" style="2156" customWidth="1"/>
    <col min="13064" max="13065" width="25.5703125" style="2156" customWidth="1"/>
    <col min="13066" max="13066" width="27.85546875" style="2156" customWidth="1"/>
    <col min="13067" max="13067" width="29" style="2156" customWidth="1"/>
    <col min="13068" max="13312" width="11.42578125" style="2156"/>
    <col min="13313" max="13313" width="11.140625" style="2156" customWidth="1"/>
    <col min="13314" max="13314" width="111.140625" style="2156" customWidth="1"/>
    <col min="13315" max="13315" width="23.28515625" style="2156" customWidth="1"/>
    <col min="13316" max="13316" width="21.5703125" style="2156" customWidth="1"/>
    <col min="13317" max="13317" width="24.140625" style="2156" customWidth="1"/>
    <col min="13318" max="13319" width="22.7109375" style="2156" customWidth="1"/>
    <col min="13320" max="13321" width="25.5703125" style="2156" customWidth="1"/>
    <col min="13322" max="13322" width="27.85546875" style="2156" customWidth="1"/>
    <col min="13323" max="13323" width="29" style="2156" customWidth="1"/>
    <col min="13324" max="13568" width="11.42578125" style="2156"/>
    <col min="13569" max="13569" width="11.140625" style="2156" customWidth="1"/>
    <col min="13570" max="13570" width="111.140625" style="2156" customWidth="1"/>
    <col min="13571" max="13571" width="23.28515625" style="2156" customWidth="1"/>
    <col min="13572" max="13572" width="21.5703125" style="2156" customWidth="1"/>
    <col min="13573" max="13573" width="24.140625" style="2156" customWidth="1"/>
    <col min="13574" max="13575" width="22.7109375" style="2156" customWidth="1"/>
    <col min="13576" max="13577" width="25.5703125" style="2156" customWidth="1"/>
    <col min="13578" max="13578" width="27.85546875" style="2156" customWidth="1"/>
    <col min="13579" max="13579" width="29" style="2156" customWidth="1"/>
    <col min="13580" max="13824" width="11.42578125" style="2156"/>
    <col min="13825" max="13825" width="11.140625" style="2156" customWidth="1"/>
    <col min="13826" max="13826" width="111.140625" style="2156" customWidth="1"/>
    <col min="13827" max="13827" width="23.28515625" style="2156" customWidth="1"/>
    <col min="13828" max="13828" width="21.5703125" style="2156" customWidth="1"/>
    <col min="13829" max="13829" width="24.140625" style="2156" customWidth="1"/>
    <col min="13830" max="13831" width="22.7109375" style="2156" customWidth="1"/>
    <col min="13832" max="13833" width="25.5703125" style="2156" customWidth="1"/>
    <col min="13834" max="13834" width="27.85546875" style="2156" customWidth="1"/>
    <col min="13835" max="13835" width="29" style="2156" customWidth="1"/>
    <col min="13836" max="14080" width="11.42578125" style="2156"/>
    <col min="14081" max="14081" width="11.140625" style="2156" customWidth="1"/>
    <col min="14082" max="14082" width="111.140625" style="2156" customWidth="1"/>
    <col min="14083" max="14083" width="23.28515625" style="2156" customWidth="1"/>
    <col min="14084" max="14084" width="21.5703125" style="2156" customWidth="1"/>
    <col min="14085" max="14085" width="24.140625" style="2156" customWidth="1"/>
    <col min="14086" max="14087" width="22.7109375" style="2156" customWidth="1"/>
    <col min="14088" max="14089" width="25.5703125" style="2156" customWidth="1"/>
    <col min="14090" max="14090" width="27.85546875" style="2156" customWidth="1"/>
    <col min="14091" max="14091" width="29" style="2156" customWidth="1"/>
    <col min="14092" max="14336" width="11.42578125" style="2156"/>
    <col min="14337" max="14337" width="11.140625" style="2156" customWidth="1"/>
    <col min="14338" max="14338" width="111.140625" style="2156" customWidth="1"/>
    <col min="14339" max="14339" width="23.28515625" style="2156" customWidth="1"/>
    <col min="14340" max="14340" width="21.5703125" style="2156" customWidth="1"/>
    <col min="14341" max="14341" width="24.140625" style="2156" customWidth="1"/>
    <col min="14342" max="14343" width="22.7109375" style="2156" customWidth="1"/>
    <col min="14344" max="14345" width="25.5703125" style="2156" customWidth="1"/>
    <col min="14346" max="14346" width="27.85546875" style="2156" customWidth="1"/>
    <col min="14347" max="14347" width="29" style="2156" customWidth="1"/>
    <col min="14348" max="14592" width="11.42578125" style="2156"/>
    <col min="14593" max="14593" width="11.140625" style="2156" customWidth="1"/>
    <col min="14594" max="14594" width="111.140625" style="2156" customWidth="1"/>
    <col min="14595" max="14595" width="23.28515625" style="2156" customWidth="1"/>
    <col min="14596" max="14596" width="21.5703125" style="2156" customWidth="1"/>
    <col min="14597" max="14597" width="24.140625" style="2156" customWidth="1"/>
    <col min="14598" max="14599" width="22.7109375" style="2156" customWidth="1"/>
    <col min="14600" max="14601" width="25.5703125" style="2156" customWidth="1"/>
    <col min="14602" max="14602" width="27.85546875" style="2156" customWidth="1"/>
    <col min="14603" max="14603" width="29" style="2156" customWidth="1"/>
    <col min="14604" max="14848" width="11.42578125" style="2156"/>
    <col min="14849" max="14849" width="11.140625" style="2156" customWidth="1"/>
    <col min="14850" max="14850" width="111.140625" style="2156" customWidth="1"/>
    <col min="14851" max="14851" width="23.28515625" style="2156" customWidth="1"/>
    <col min="14852" max="14852" width="21.5703125" style="2156" customWidth="1"/>
    <col min="14853" max="14853" width="24.140625" style="2156" customWidth="1"/>
    <col min="14854" max="14855" width="22.7109375" style="2156" customWidth="1"/>
    <col min="14856" max="14857" width="25.5703125" style="2156" customWidth="1"/>
    <col min="14858" max="14858" width="27.85546875" style="2156" customWidth="1"/>
    <col min="14859" max="14859" width="29" style="2156" customWidth="1"/>
    <col min="14860" max="15104" width="11.42578125" style="2156"/>
    <col min="15105" max="15105" width="11.140625" style="2156" customWidth="1"/>
    <col min="15106" max="15106" width="111.140625" style="2156" customWidth="1"/>
    <col min="15107" max="15107" width="23.28515625" style="2156" customWidth="1"/>
    <col min="15108" max="15108" width="21.5703125" style="2156" customWidth="1"/>
    <col min="15109" max="15109" width="24.140625" style="2156" customWidth="1"/>
    <col min="15110" max="15111" width="22.7109375" style="2156" customWidth="1"/>
    <col min="15112" max="15113" width="25.5703125" style="2156" customWidth="1"/>
    <col min="15114" max="15114" width="27.85546875" style="2156" customWidth="1"/>
    <col min="15115" max="15115" width="29" style="2156" customWidth="1"/>
    <col min="15116" max="15360" width="11.42578125" style="2156"/>
    <col min="15361" max="15361" width="11.140625" style="2156" customWidth="1"/>
    <col min="15362" max="15362" width="111.140625" style="2156" customWidth="1"/>
    <col min="15363" max="15363" width="23.28515625" style="2156" customWidth="1"/>
    <col min="15364" max="15364" width="21.5703125" style="2156" customWidth="1"/>
    <col min="15365" max="15365" width="24.140625" style="2156" customWidth="1"/>
    <col min="15366" max="15367" width="22.7109375" style="2156" customWidth="1"/>
    <col min="15368" max="15369" width="25.5703125" style="2156" customWidth="1"/>
    <col min="15370" max="15370" width="27.85546875" style="2156" customWidth="1"/>
    <col min="15371" max="15371" width="29" style="2156" customWidth="1"/>
    <col min="15372" max="15616" width="11.42578125" style="2156"/>
    <col min="15617" max="15617" width="11.140625" style="2156" customWidth="1"/>
    <col min="15618" max="15618" width="111.140625" style="2156" customWidth="1"/>
    <col min="15619" max="15619" width="23.28515625" style="2156" customWidth="1"/>
    <col min="15620" max="15620" width="21.5703125" style="2156" customWidth="1"/>
    <col min="15621" max="15621" width="24.140625" style="2156" customWidth="1"/>
    <col min="15622" max="15623" width="22.7109375" style="2156" customWidth="1"/>
    <col min="15624" max="15625" width="25.5703125" style="2156" customWidth="1"/>
    <col min="15626" max="15626" width="27.85546875" style="2156" customWidth="1"/>
    <col min="15627" max="15627" width="29" style="2156" customWidth="1"/>
    <col min="15628" max="15872" width="11.42578125" style="2156"/>
    <col min="15873" max="15873" width="11.140625" style="2156" customWidth="1"/>
    <col min="15874" max="15874" width="111.140625" style="2156" customWidth="1"/>
    <col min="15875" max="15875" width="23.28515625" style="2156" customWidth="1"/>
    <col min="15876" max="15876" width="21.5703125" style="2156" customWidth="1"/>
    <col min="15877" max="15877" width="24.140625" style="2156" customWidth="1"/>
    <col min="15878" max="15879" width="22.7109375" style="2156" customWidth="1"/>
    <col min="15880" max="15881" width="25.5703125" style="2156" customWidth="1"/>
    <col min="15882" max="15882" width="27.85546875" style="2156" customWidth="1"/>
    <col min="15883" max="15883" width="29" style="2156" customWidth="1"/>
    <col min="15884" max="16128" width="11.42578125" style="2156"/>
    <col min="16129" max="16129" width="11.140625" style="2156" customWidth="1"/>
    <col min="16130" max="16130" width="111.140625" style="2156" customWidth="1"/>
    <col min="16131" max="16131" width="23.28515625" style="2156" customWidth="1"/>
    <col min="16132" max="16132" width="21.5703125" style="2156" customWidth="1"/>
    <col min="16133" max="16133" width="24.140625" style="2156" customWidth="1"/>
    <col min="16134" max="16135" width="22.7109375" style="2156" customWidth="1"/>
    <col min="16136" max="16137" width="25.5703125" style="2156" customWidth="1"/>
    <col min="16138" max="16138" width="27.85546875" style="2156" customWidth="1"/>
    <col min="16139" max="16139" width="29" style="2156" customWidth="1"/>
    <col min="16140" max="16384" width="11.42578125" style="2156"/>
  </cols>
  <sheetData>
    <row r="1" spans="1:11" s="2090" customFormat="1" ht="15">
      <c r="B1" s="5" t="s">
        <v>2</v>
      </c>
      <c r="C1" s="5" t="s">
        <v>3004</v>
      </c>
      <c r="D1" s="2091"/>
      <c r="E1" s="2091"/>
      <c r="F1" s="2091"/>
      <c r="G1" s="548"/>
      <c r="H1" s="548"/>
      <c r="I1" s="2091"/>
    </row>
    <row r="2" spans="1:11" s="2092" customFormat="1" ht="26.25">
      <c r="B2" s="5" t="s">
        <v>4</v>
      </c>
      <c r="C2" s="2001" t="s">
        <v>1250</v>
      </c>
      <c r="D2" s="2093"/>
      <c r="E2" s="2094"/>
      <c r="F2" s="2095"/>
      <c r="G2" s="2096"/>
      <c r="H2" s="2096"/>
      <c r="I2" s="2097"/>
    </row>
    <row r="3" spans="1:11" s="2090" customFormat="1" ht="18.75">
      <c r="B3" s="5" t="s">
        <v>6</v>
      </c>
      <c r="C3" s="5" t="s">
        <v>2950</v>
      </c>
      <c r="D3" s="2000" t="s">
        <v>2951</v>
      </c>
      <c r="E3" s="2098"/>
      <c r="F3" s="2098"/>
      <c r="G3" s="2098"/>
      <c r="H3" s="2098"/>
      <c r="I3" s="2098"/>
      <c r="J3" s="2099"/>
      <c r="K3" s="2100"/>
    </row>
    <row r="4" spans="1:11" s="2090" customFormat="1" ht="18.75">
      <c r="B4" s="5" t="s">
        <v>8</v>
      </c>
      <c r="C4" s="5" t="s">
        <v>9</v>
      </c>
      <c r="D4" s="2098"/>
      <c r="E4" s="2098"/>
      <c r="F4" s="2098"/>
      <c r="G4" s="2098"/>
      <c r="H4" s="2098"/>
      <c r="I4" s="2098"/>
      <c r="J4" s="2099"/>
      <c r="K4" s="2100"/>
    </row>
    <row r="5" spans="1:11" s="2090" customFormat="1" ht="18.75">
      <c r="B5" s="5" t="s">
        <v>10</v>
      </c>
      <c r="C5" s="5" t="s">
        <v>11</v>
      </c>
      <c r="D5" s="2098"/>
      <c r="E5" s="2098"/>
      <c r="F5" s="2098"/>
      <c r="G5" s="2098"/>
      <c r="H5" s="2098"/>
      <c r="I5" s="2098"/>
      <c r="J5" s="2099"/>
      <c r="K5" s="2100"/>
    </row>
    <row r="6" spans="1:11" s="2090" customFormat="1" ht="19.5" thickBot="1">
      <c r="C6" s="2101"/>
      <c r="D6" s="2098"/>
      <c r="E6" s="2098"/>
      <c r="F6" s="2098"/>
      <c r="G6" s="2098"/>
      <c r="H6" s="2098"/>
      <c r="I6" s="2098"/>
      <c r="J6" s="2099"/>
      <c r="K6" s="2100"/>
    </row>
    <row r="7" spans="1:11" s="2090" customFormat="1" ht="13.5" customHeight="1" thickBot="1">
      <c r="A7" s="2102"/>
      <c r="B7" s="2103"/>
      <c r="C7" s="2974" t="s">
        <v>2952</v>
      </c>
      <c r="D7" s="2975"/>
      <c r="E7" s="2975"/>
      <c r="F7" s="2975"/>
      <c r="G7" s="2976"/>
      <c r="H7" s="2977" t="s">
        <v>2953</v>
      </c>
      <c r="I7" s="2980" t="s">
        <v>2954</v>
      </c>
      <c r="J7" s="2983" t="s">
        <v>3005</v>
      </c>
    </row>
    <row r="8" spans="1:11" s="2090" customFormat="1" ht="39" thickBot="1">
      <c r="A8" s="2104"/>
      <c r="B8" s="2105"/>
      <c r="C8" s="2986" t="s">
        <v>2956</v>
      </c>
      <c r="D8" s="2987"/>
      <c r="E8" s="2988" t="s">
        <v>2957</v>
      </c>
      <c r="F8" s="2987"/>
      <c r="G8" s="2106" t="s">
        <v>2958</v>
      </c>
      <c r="H8" s="2978"/>
      <c r="I8" s="2981"/>
      <c r="J8" s="2984"/>
    </row>
    <row r="9" spans="1:11" s="2090" customFormat="1" ht="13.5" thickBot="1">
      <c r="A9" s="2104"/>
      <c r="B9" s="2105"/>
      <c r="C9" s="2107" t="s">
        <v>3006</v>
      </c>
      <c r="D9" s="2108" t="s">
        <v>1356</v>
      </c>
      <c r="E9" s="2107" t="s">
        <v>1355</v>
      </c>
      <c r="F9" s="2108" t="s">
        <v>1356</v>
      </c>
      <c r="G9" s="2109"/>
      <c r="H9" s="2979"/>
      <c r="I9" s="2982"/>
      <c r="J9" s="2985"/>
    </row>
    <row r="10" spans="1:11" s="2090" customFormat="1" ht="13.5" thickBot="1">
      <c r="A10" s="2104"/>
      <c r="B10" s="2110"/>
      <c r="C10" s="2111" t="s">
        <v>659</v>
      </c>
      <c r="D10" s="2112" t="s">
        <v>664</v>
      </c>
      <c r="E10" s="2112" t="s">
        <v>667</v>
      </c>
      <c r="F10" s="2113" t="s">
        <v>670</v>
      </c>
      <c r="G10" s="2113" t="s">
        <v>672</v>
      </c>
      <c r="H10" s="2114"/>
      <c r="I10" s="2115" t="s">
        <v>675</v>
      </c>
      <c r="J10" s="2116" t="s">
        <v>677</v>
      </c>
    </row>
    <row r="11" spans="1:11" s="2090" customFormat="1">
      <c r="A11" s="2117" t="s">
        <v>659</v>
      </c>
      <c r="B11" s="2118" t="s">
        <v>3007</v>
      </c>
      <c r="C11" s="2119"/>
      <c r="D11" s="2119"/>
      <c r="E11" s="2119"/>
      <c r="F11" s="2119"/>
      <c r="G11" s="2119"/>
      <c r="H11" s="2120"/>
      <c r="I11" s="2121">
        <f>I12+I17+I18+I19</f>
        <v>0</v>
      </c>
      <c r="J11" s="2122">
        <f>I11*12.5</f>
        <v>0</v>
      </c>
    </row>
    <row r="12" spans="1:11" s="2090" customFormat="1">
      <c r="A12" s="2123" t="s">
        <v>664</v>
      </c>
      <c r="B12" s="2124" t="s">
        <v>2960</v>
      </c>
      <c r="C12" s="2125">
        <f>C13+C14</f>
        <v>0</v>
      </c>
      <c r="D12" s="2125">
        <f>D13+D14</f>
        <v>0</v>
      </c>
      <c r="E12" s="2126"/>
      <c r="F12" s="2126"/>
      <c r="G12" s="2127"/>
      <c r="H12" s="2128">
        <v>8</v>
      </c>
      <c r="I12" s="2129">
        <f>G12*0.08</f>
        <v>0</v>
      </c>
      <c r="J12" s="2130"/>
    </row>
    <row r="13" spans="1:11" s="2090" customFormat="1">
      <c r="A13" s="2131" t="s">
        <v>3008</v>
      </c>
      <c r="B13" s="2124" t="s">
        <v>1913</v>
      </c>
      <c r="C13" s="2126"/>
      <c r="D13" s="2126"/>
      <c r="E13" s="2132"/>
      <c r="F13" s="2132"/>
      <c r="G13" s="2133"/>
      <c r="H13" s="2128"/>
      <c r="I13" s="2133"/>
      <c r="J13" s="2130"/>
    </row>
    <row r="14" spans="1:11" s="2090" customFormat="1">
      <c r="A14" s="2134" t="s">
        <v>3009</v>
      </c>
      <c r="B14" s="2135" t="s">
        <v>2961</v>
      </c>
      <c r="C14" s="2126"/>
      <c r="D14" s="2126"/>
      <c r="E14" s="2132"/>
      <c r="F14" s="2132"/>
      <c r="G14" s="2133"/>
      <c r="H14" s="2128"/>
      <c r="I14" s="2133"/>
      <c r="J14" s="2130"/>
    </row>
    <row r="15" spans="1:11" s="2090" customFormat="1" ht="25.5">
      <c r="A15" s="2136" t="s">
        <v>667</v>
      </c>
      <c r="B15" s="2118" t="s">
        <v>3010</v>
      </c>
      <c r="C15" s="2126"/>
      <c r="D15" s="2126"/>
      <c r="E15" s="2126"/>
      <c r="F15" s="2126"/>
      <c r="G15" s="2132"/>
      <c r="H15" s="2128"/>
      <c r="I15" s="2133"/>
      <c r="J15" s="2130"/>
    </row>
    <row r="16" spans="1:11" s="2090" customFormat="1">
      <c r="A16" s="2136" t="s">
        <v>670</v>
      </c>
      <c r="B16" s="2118" t="s">
        <v>3011</v>
      </c>
      <c r="C16" s="2126"/>
      <c r="D16" s="2126"/>
      <c r="E16" s="2126"/>
      <c r="F16" s="2126"/>
      <c r="G16" s="2132"/>
      <c r="H16" s="2128"/>
      <c r="I16" s="2133"/>
      <c r="J16" s="2130"/>
    </row>
    <row r="17" spans="1:23" s="2090" customFormat="1">
      <c r="A17" s="2136" t="s">
        <v>3012</v>
      </c>
      <c r="B17" s="2118" t="s">
        <v>2982</v>
      </c>
      <c r="C17" s="2126"/>
      <c r="D17" s="2126"/>
      <c r="E17" s="2126"/>
      <c r="F17" s="2126"/>
      <c r="G17" s="2126"/>
      <c r="H17" s="2128">
        <v>4</v>
      </c>
      <c r="I17" s="2137">
        <f>G17*0.04</f>
        <v>0</v>
      </c>
      <c r="J17" s="2130"/>
    </row>
    <row r="18" spans="1:23" s="2090" customFormat="1">
      <c r="A18" s="2136" t="s">
        <v>680</v>
      </c>
      <c r="B18" s="2118" t="s">
        <v>3013</v>
      </c>
      <c r="C18" s="2126"/>
      <c r="D18" s="2126"/>
      <c r="E18" s="2126"/>
      <c r="F18" s="2126"/>
      <c r="G18" s="2126"/>
      <c r="H18" s="2138"/>
      <c r="I18" s="2127"/>
      <c r="J18" s="2130"/>
    </row>
    <row r="19" spans="1:23" s="2090" customFormat="1">
      <c r="A19" s="2136" t="s">
        <v>683</v>
      </c>
      <c r="B19" s="2118" t="s">
        <v>3014</v>
      </c>
      <c r="C19" s="2126"/>
      <c r="D19" s="2126"/>
      <c r="E19" s="2126"/>
      <c r="F19" s="2126"/>
      <c r="G19" s="2126"/>
      <c r="H19" s="2138"/>
      <c r="I19" s="2137">
        <f>I20+I21+I22</f>
        <v>0</v>
      </c>
      <c r="J19" s="2130"/>
    </row>
    <row r="20" spans="1:23" s="2090" customFormat="1">
      <c r="A20" s="2139">
        <v>100</v>
      </c>
      <c r="B20" s="2118" t="s">
        <v>3015</v>
      </c>
      <c r="C20" s="2140"/>
      <c r="D20" s="2141"/>
      <c r="E20" s="2140"/>
      <c r="F20" s="2142"/>
      <c r="G20" s="2143"/>
      <c r="H20" s="2144"/>
      <c r="I20" s="2145"/>
      <c r="J20" s="2146"/>
    </row>
    <row r="21" spans="1:23" s="2090" customFormat="1">
      <c r="A21" s="2139">
        <v>110</v>
      </c>
      <c r="B21" s="2118" t="s">
        <v>3016</v>
      </c>
      <c r="C21" s="2140"/>
      <c r="D21" s="2141"/>
      <c r="E21" s="2140"/>
      <c r="F21" s="2142"/>
      <c r="G21" s="2143"/>
      <c r="H21" s="2144"/>
      <c r="I21" s="2145"/>
      <c r="J21" s="2146"/>
    </row>
    <row r="22" spans="1:23" s="2090" customFormat="1" ht="13.5" thickBot="1">
      <c r="A22" s="2147">
        <v>120</v>
      </c>
      <c r="B22" s="2148" t="s">
        <v>3017</v>
      </c>
      <c r="C22" s="2149"/>
      <c r="D22" s="2150"/>
      <c r="E22" s="2149"/>
      <c r="F22" s="2151"/>
      <c r="G22" s="2152"/>
      <c r="H22" s="2153"/>
      <c r="I22" s="2154"/>
      <c r="J22" s="2155"/>
    </row>
    <row r="23" spans="1:23" s="2157" customFormat="1" ht="18">
      <c r="A23" s="2156"/>
      <c r="B23" s="2156"/>
      <c r="C23" s="2156"/>
      <c r="D23" s="2156"/>
      <c r="E23" s="2156"/>
      <c r="F23" s="2156"/>
      <c r="G23" s="2156"/>
      <c r="H23" s="2156"/>
      <c r="I23" s="2156"/>
      <c r="J23" s="2156"/>
      <c r="K23" s="2156"/>
      <c r="L23" s="2156"/>
      <c r="M23" s="2156"/>
      <c r="N23" s="2156"/>
      <c r="O23" s="2156"/>
      <c r="P23" s="2156"/>
      <c r="Q23" s="2156"/>
      <c r="R23" s="2156"/>
      <c r="S23" s="2156"/>
      <c r="T23" s="2156"/>
      <c r="U23" s="2156"/>
      <c r="V23" s="2156"/>
    </row>
    <row r="24" spans="1:23" s="2157" customFormat="1" ht="18">
      <c r="A24" s="2156"/>
      <c r="B24" s="3" t="s">
        <v>1312</v>
      </c>
      <c r="C24" s="2156"/>
      <c r="D24" s="2156"/>
      <c r="E24" s="2156"/>
      <c r="F24" s="2156"/>
      <c r="G24" s="2156"/>
      <c r="H24" s="2156"/>
      <c r="I24" s="2156"/>
      <c r="J24" s="2156"/>
      <c r="K24" s="2156"/>
      <c r="L24" s="2156"/>
      <c r="M24" s="2156"/>
      <c r="N24" s="2156"/>
      <c r="O24" s="2156"/>
      <c r="P24" s="2156"/>
      <c r="Q24" s="2156"/>
      <c r="R24" s="2156"/>
      <c r="S24" s="2156"/>
      <c r="T24" s="2156"/>
      <c r="U24" s="2156"/>
      <c r="V24" s="2156"/>
      <c r="W24" s="2156"/>
    </row>
    <row r="25" spans="1:23" s="2157" customFormat="1" ht="18">
      <c r="A25" s="2156"/>
      <c r="B25" s="2088"/>
      <c r="C25" s="2156"/>
      <c r="D25" s="2156"/>
      <c r="E25" s="2156"/>
      <c r="F25" s="2156"/>
      <c r="G25" s="2156"/>
      <c r="H25" s="2156"/>
      <c r="I25" s="2156"/>
      <c r="J25" s="2156"/>
      <c r="K25" s="2156"/>
      <c r="L25" s="2156"/>
      <c r="M25" s="2156"/>
      <c r="N25" s="2156"/>
      <c r="O25" s="2156"/>
      <c r="P25" s="2156"/>
      <c r="Q25" s="2156"/>
      <c r="R25" s="2156"/>
      <c r="S25" s="2156"/>
      <c r="T25" s="2156"/>
      <c r="U25" s="2156"/>
      <c r="V25" s="2156"/>
      <c r="W25" s="2156"/>
    </row>
    <row r="26" spans="1:23" s="2157" customFormat="1" ht="18">
      <c r="A26" s="2156"/>
      <c r="B26" s="2156"/>
      <c r="C26" s="2156"/>
      <c r="D26" s="2156"/>
      <c r="E26" s="2156"/>
      <c r="F26" s="2156"/>
      <c r="G26" s="2156"/>
      <c r="H26" s="2156"/>
      <c r="I26" s="2156"/>
      <c r="J26" s="2156"/>
      <c r="K26" s="2156"/>
      <c r="L26" s="2156"/>
      <c r="M26" s="2156"/>
      <c r="N26" s="2156"/>
      <c r="O26" s="2156"/>
      <c r="P26" s="2156"/>
      <c r="Q26" s="2156"/>
      <c r="R26" s="2156"/>
      <c r="S26" s="2156"/>
      <c r="T26" s="2156"/>
      <c r="U26" s="2156"/>
      <c r="V26" s="2156"/>
      <c r="W26" s="2156"/>
    </row>
    <row r="27" spans="1:23" s="2157" customFormat="1" ht="18">
      <c r="A27" s="2156"/>
      <c r="B27" s="2156"/>
      <c r="C27" s="2156"/>
      <c r="D27" s="2156"/>
      <c r="E27" s="2156"/>
      <c r="F27" s="2156"/>
      <c r="G27" s="2156"/>
      <c r="H27" s="2156"/>
      <c r="I27" s="2156"/>
      <c r="J27" s="2156"/>
      <c r="K27" s="2156"/>
      <c r="L27" s="2156"/>
      <c r="M27" s="2156"/>
      <c r="N27" s="2156"/>
      <c r="O27" s="2156"/>
      <c r="P27" s="2156"/>
      <c r="Q27" s="2156"/>
      <c r="R27" s="2156"/>
      <c r="S27" s="2156"/>
      <c r="T27" s="2156"/>
      <c r="U27" s="2156"/>
      <c r="V27" s="2156"/>
      <c r="W27" s="2156"/>
    </row>
    <row r="28" spans="1:23" s="2157" customFormat="1" ht="18">
      <c r="A28" s="2156"/>
      <c r="B28" s="2156"/>
      <c r="C28" s="2156"/>
      <c r="D28" s="2156"/>
      <c r="E28" s="2156"/>
      <c r="F28" s="2156"/>
      <c r="G28" s="2156"/>
      <c r="H28" s="2156"/>
      <c r="I28" s="2156"/>
      <c r="J28" s="2156"/>
      <c r="K28" s="2156"/>
      <c r="L28" s="2156"/>
      <c r="M28" s="2156"/>
      <c r="N28" s="2156"/>
      <c r="O28" s="2156"/>
      <c r="P28" s="2156"/>
      <c r="Q28" s="2156"/>
      <c r="R28" s="2156"/>
      <c r="S28" s="2156"/>
      <c r="T28" s="2156"/>
      <c r="U28" s="2156"/>
      <c r="V28" s="2156"/>
      <c r="W28" s="2156"/>
    </row>
    <row r="29" spans="1:23">
      <c r="C29" s="2156"/>
      <c r="D29" s="2156"/>
      <c r="E29" s="2156"/>
      <c r="F29" s="2156"/>
      <c r="G29" s="2156"/>
      <c r="H29" s="2156"/>
      <c r="I29" s="2156"/>
    </row>
    <row r="30" spans="1:23">
      <c r="C30" s="2156"/>
      <c r="D30" s="2156"/>
      <c r="E30" s="2156"/>
      <c r="F30" s="2156"/>
      <c r="G30" s="2156"/>
      <c r="H30" s="2156"/>
      <c r="I30" s="2156"/>
    </row>
    <row r="31" spans="1:23">
      <c r="C31" s="2156"/>
      <c r="D31" s="2156"/>
      <c r="E31" s="2156"/>
      <c r="F31" s="2156"/>
      <c r="G31" s="2156"/>
      <c r="H31" s="2156"/>
      <c r="I31" s="2156"/>
    </row>
    <row r="32" spans="1:23">
      <c r="C32" s="2156"/>
      <c r="D32" s="2156"/>
      <c r="E32" s="2156"/>
      <c r="F32" s="2156"/>
      <c r="G32" s="2156"/>
      <c r="H32" s="2156"/>
      <c r="I32" s="2156"/>
    </row>
    <row r="33" spans="3:9">
      <c r="C33" s="2156"/>
      <c r="D33" s="2156"/>
      <c r="E33" s="2156"/>
      <c r="F33" s="2156"/>
      <c r="G33" s="2156"/>
      <c r="H33" s="2156"/>
      <c r="I33" s="2156"/>
    </row>
    <row r="34" spans="3:9">
      <c r="C34" s="2156"/>
      <c r="D34" s="2156"/>
      <c r="E34" s="2156"/>
      <c r="F34" s="2156"/>
      <c r="G34" s="2156"/>
      <c r="H34" s="2156"/>
      <c r="I34" s="2156"/>
    </row>
    <row r="35" spans="3:9">
      <c r="C35" s="2156"/>
      <c r="D35" s="2156"/>
      <c r="E35" s="2156"/>
      <c r="F35" s="2156"/>
      <c r="G35" s="2156"/>
      <c r="H35" s="2156"/>
      <c r="I35" s="2156"/>
    </row>
    <row r="36" spans="3:9">
      <c r="C36" s="2156"/>
      <c r="D36" s="2156"/>
      <c r="E36" s="2156"/>
      <c r="F36" s="2156"/>
      <c r="G36" s="2156"/>
      <c r="H36" s="2156"/>
      <c r="I36" s="2156"/>
    </row>
    <row r="49" spans="3:13">
      <c r="C49" s="2156"/>
      <c r="D49" s="2156"/>
      <c r="E49" s="2156"/>
      <c r="F49" s="2156"/>
      <c r="G49" s="2156"/>
      <c r="H49" s="2158"/>
      <c r="I49" s="2158"/>
      <c r="J49" s="2159"/>
      <c r="M49" s="2160"/>
    </row>
    <row r="50" spans="3:13">
      <c r="C50" s="2156"/>
      <c r="D50" s="2156"/>
      <c r="E50" s="2156"/>
      <c r="F50" s="2156"/>
      <c r="G50" s="2156"/>
      <c r="H50" s="2158"/>
      <c r="I50" s="2158"/>
      <c r="J50" s="2159"/>
      <c r="M50" s="2160"/>
    </row>
    <row r="60" spans="3:13">
      <c r="C60" s="2156"/>
      <c r="D60" s="2156"/>
      <c r="E60" s="2156"/>
      <c r="F60" s="2156"/>
      <c r="G60" s="2156"/>
      <c r="M60" s="2162"/>
    </row>
    <row r="61" spans="3:13">
      <c r="C61" s="2156"/>
      <c r="D61" s="2156"/>
      <c r="E61" s="2156"/>
      <c r="F61" s="2156"/>
      <c r="G61" s="2156"/>
      <c r="M61" s="2162"/>
    </row>
  </sheetData>
  <mergeCells count="6">
    <mergeCell ref="C7:G7"/>
    <mergeCell ref="H7:H9"/>
    <mergeCell ref="I7:I9"/>
    <mergeCell ref="J7:J9"/>
    <mergeCell ref="C8:D8"/>
    <mergeCell ref="E8:F8"/>
  </mergeCell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4"/>
  <sheetViews>
    <sheetView zoomScale="80" zoomScaleNormal="80" workbookViewId="0">
      <pane xSplit="2" ySplit="11" topLeftCell="C30" activePane="bottomRight" state="frozen"/>
      <selection activeCell="L19" sqref="L19"/>
      <selection pane="topRight" activeCell="L19" sqref="L19"/>
      <selection pane="bottomLeft" activeCell="L19" sqref="L19"/>
      <selection pane="bottomRight" activeCell="L19" sqref="L19"/>
    </sheetView>
  </sheetViews>
  <sheetFormatPr defaultColWidth="11.42578125" defaultRowHeight="15"/>
  <cols>
    <col min="1" max="1" width="6" style="2163" customWidth="1"/>
    <col min="2" max="2" width="47.7109375" style="2164" customWidth="1"/>
    <col min="3" max="3" width="15.140625" style="2164" customWidth="1"/>
    <col min="4" max="4" width="13" style="2164" customWidth="1"/>
    <col min="5" max="5" width="14" style="2164" customWidth="1"/>
    <col min="6" max="6" width="12.5703125" style="2164" customWidth="1"/>
    <col min="7" max="7" width="11.7109375" style="2164" customWidth="1"/>
    <col min="8" max="8" width="8.42578125" style="2164" customWidth="1"/>
    <col min="9" max="9" width="12.28515625" style="2164" customWidth="1"/>
    <col min="10" max="10" width="13.28515625" style="2164" customWidth="1"/>
    <col min="11" max="13" width="13.7109375" style="2164" customWidth="1"/>
    <col min="14" max="14" width="22" style="2164" customWidth="1"/>
    <col min="15" max="15" width="23.7109375" style="2164" customWidth="1"/>
    <col min="16" max="252" width="11.42578125" style="2164"/>
    <col min="253" max="254" width="6.140625" style="2164" customWidth="1"/>
    <col min="255" max="255" width="5.5703125" style="2164" customWidth="1"/>
    <col min="256" max="256" width="21.42578125" style="2164" customWidth="1"/>
    <col min="257" max="257" width="11.42578125" style="2164"/>
    <col min="258" max="258" width="47.7109375" style="2164" customWidth="1"/>
    <col min="259" max="259" width="15.140625" style="2164" customWidth="1"/>
    <col min="260" max="263" width="16.140625" style="2164" customWidth="1"/>
    <col min="264" max="264" width="16.5703125" style="2164" customWidth="1"/>
    <col min="265" max="265" width="18.140625" style="2164" customWidth="1"/>
    <col min="266" max="266" width="21.5703125" style="2164" customWidth="1"/>
    <col min="267" max="269" width="13.7109375" style="2164" customWidth="1"/>
    <col min="270" max="270" width="22" style="2164" customWidth="1"/>
    <col min="271" max="271" width="23.7109375" style="2164" customWidth="1"/>
    <col min="272" max="508" width="11.42578125" style="2164"/>
    <col min="509" max="510" width="6.140625" style="2164" customWidth="1"/>
    <col min="511" max="511" width="5.5703125" style="2164" customWidth="1"/>
    <col min="512" max="512" width="21.42578125" style="2164" customWidth="1"/>
    <col min="513" max="513" width="11.42578125" style="2164"/>
    <col min="514" max="514" width="47.7109375" style="2164" customWidth="1"/>
    <col min="515" max="515" width="15.140625" style="2164" customWidth="1"/>
    <col min="516" max="519" width="16.140625" style="2164" customWidth="1"/>
    <col min="520" max="520" width="16.5703125" style="2164" customWidth="1"/>
    <col min="521" max="521" width="18.140625" style="2164" customWidth="1"/>
    <col min="522" max="522" width="21.5703125" style="2164" customWidth="1"/>
    <col min="523" max="525" width="13.7109375" style="2164" customWidth="1"/>
    <col min="526" max="526" width="22" style="2164" customWidth="1"/>
    <col min="527" max="527" width="23.7109375" style="2164" customWidth="1"/>
    <col min="528" max="764" width="11.42578125" style="2164"/>
    <col min="765" max="766" width="6.140625" style="2164" customWidth="1"/>
    <col min="767" max="767" width="5.5703125" style="2164" customWidth="1"/>
    <col min="768" max="768" width="21.42578125" style="2164" customWidth="1"/>
    <col min="769" max="769" width="11.42578125" style="2164"/>
    <col min="770" max="770" width="47.7109375" style="2164" customWidth="1"/>
    <col min="771" max="771" width="15.140625" style="2164" customWidth="1"/>
    <col min="772" max="775" width="16.140625" style="2164" customWidth="1"/>
    <col min="776" max="776" width="16.5703125" style="2164" customWidth="1"/>
    <col min="777" max="777" width="18.140625" style="2164" customWidth="1"/>
    <col min="778" max="778" width="21.5703125" style="2164" customWidth="1"/>
    <col min="779" max="781" width="13.7109375" style="2164" customWidth="1"/>
    <col min="782" max="782" width="22" style="2164" customWidth="1"/>
    <col min="783" max="783" width="23.7109375" style="2164" customWidth="1"/>
    <col min="784" max="1020" width="11.42578125" style="2164"/>
    <col min="1021" max="1022" width="6.140625" style="2164" customWidth="1"/>
    <col min="1023" max="1023" width="5.5703125" style="2164" customWidth="1"/>
    <col min="1024" max="1024" width="21.42578125" style="2164" customWidth="1"/>
    <col min="1025" max="1025" width="11.42578125" style="2164"/>
    <col min="1026" max="1026" width="47.7109375" style="2164" customWidth="1"/>
    <col min="1027" max="1027" width="15.140625" style="2164" customWidth="1"/>
    <col min="1028" max="1031" width="16.140625" style="2164" customWidth="1"/>
    <col min="1032" max="1032" width="16.5703125" style="2164" customWidth="1"/>
    <col min="1033" max="1033" width="18.140625" style="2164" customWidth="1"/>
    <col min="1034" max="1034" width="21.5703125" style="2164" customWidth="1"/>
    <col min="1035" max="1037" width="13.7109375" style="2164" customWidth="1"/>
    <col min="1038" max="1038" width="22" style="2164" customWidth="1"/>
    <col min="1039" max="1039" width="23.7109375" style="2164" customWidth="1"/>
    <col min="1040" max="1276" width="11.42578125" style="2164"/>
    <col min="1277" max="1278" width="6.140625" style="2164" customWidth="1"/>
    <col min="1279" max="1279" width="5.5703125" style="2164" customWidth="1"/>
    <col min="1280" max="1280" width="21.42578125" style="2164" customWidth="1"/>
    <col min="1281" max="1281" width="11.42578125" style="2164"/>
    <col min="1282" max="1282" width="47.7109375" style="2164" customWidth="1"/>
    <col min="1283" max="1283" width="15.140625" style="2164" customWidth="1"/>
    <col min="1284" max="1287" width="16.140625" style="2164" customWidth="1"/>
    <col min="1288" max="1288" width="16.5703125" style="2164" customWidth="1"/>
    <col min="1289" max="1289" width="18.140625" style="2164" customWidth="1"/>
    <col min="1290" max="1290" width="21.5703125" style="2164" customWidth="1"/>
    <col min="1291" max="1293" width="13.7109375" style="2164" customWidth="1"/>
    <col min="1294" max="1294" width="22" style="2164" customWidth="1"/>
    <col min="1295" max="1295" width="23.7109375" style="2164" customWidth="1"/>
    <col min="1296" max="1532" width="11.42578125" style="2164"/>
    <col min="1533" max="1534" width="6.140625" style="2164" customWidth="1"/>
    <col min="1535" max="1535" width="5.5703125" style="2164" customWidth="1"/>
    <col min="1536" max="1536" width="21.42578125" style="2164" customWidth="1"/>
    <col min="1537" max="1537" width="11.42578125" style="2164"/>
    <col min="1538" max="1538" width="47.7109375" style="2164" customWidth="1"/>
    <col min="1539" max="1539" width="15.140625" style="2164" customWidth="1"/>
    <col min="1540" max="1543" width="16.140625" style="2164" customWidth="1"/>
    <col min="1544" max="1544" width="16.5703125" style="2164" customWidth="1"/>
    <col min="1545" max="1545" width="18.140625" style="2164" customWidth="1"/>
    <col min="1546" max="1546" width="21.5703125" style="2164" customWidth="1"/>
    <col min="1547" max="1549" width="13.7109375" style="2164" customWidth="1"/>
    <col min="1550" max="1550" width="22" style="2164" customWidth="1"/>
    <col min="1551" max="1551" width="23.7109375" style="2164" customWidth="1"/>
    <col min="1552" max="1788" width="11.42578125" style="2164"/>
    <col min="1789" max="1790" width="6.140625" style="2164" customWidth="1"/>
    <col min="1791" max="1791" width="5.5703125" style="2164" customWidth="1"/>
    <col min="1792" max="1792" width="21.42578125" style="2164" customWidth="1"/>
    <col min="1793" max="1793" width="11.42578125" style="2164"/>
    <col min="1794" max="1794" width="47.7109375" style="2164" customWidth="1"/>
    <col min="1795" max="1795" width="15.140625" style="2164" customWidth="1"/>
    <col min="1796" max="1799" width="16.140625" style="2164" customWidth="1"/>
    <col min="1800" max="1800" width="16.5703125" style="2164" customWidth="1"/>
    <col min="1801" max="1801" width="18.140625" style="2164" customWidth="1"/>
    <col min="1802" max="1802" width="21.5703125" style="2164" customWidth="1"/>
    <col min="1803" max="1805" width="13.7109375" style="2164" customWidth="1"/>
    <col min="1806" max="1806" width="22" style="2164" customWidth="1"/>
    <col min="1807" max="1807" width="23.7109375" style="2164" customWidth="1"/>
    <col min="1808" max="2044" width="11.42578125" style="2164"/>
    <col min="2045" max="2046" width="6.140625" style="2164" customWidth="1"/>
    <col min="2047" max="2047" width="5.5703125" style="2164" customWidth="1"/>
    <col min="2048" max="2048" width="21.42578125" style="2164" customWidth="1"/>
    <col min="2049" max="2049" width="11.42578125" style="2164"/>
    <col min="2050" max="2050" width="47.7109375" style="2164" customWidth="1"/>
    <col min="2051" max="2051" width="15.140625" style="2164" customWidth="1"/>
    <col min="2052" max="2055" width="16.140625" style="2164" customWidth="1"/>
    <col min="2056" max="2056" width="16.5703125" style="2164" customWidth="1"/>
    <col min="2057" max="2057" width="18.140625" style="2164" customWidth="1"/>
    <col min="2058" max="2058" width="21.5703125" style="2164" customWidth="1"/>
    <col min="2059" max="2061" width="13.7109375" style="2164" customWidth="1"/>
    <col min="2062" max="2062" width="22" style="2164" customWidth="1"/>
    <col min="2063" max="2063" width="23.7109375" style="2164" customWidth="1"/>
    <col min="2064" max="2300" width="11.42578125" style="2164"/>
    <col min="2301" max="2302" width="6.140625" style="2164" customWidth="1"/>
    <col min="2303" max="2303" width="5.5703125" style="2164" customWidth="1"/>
    <col min="2304" max="2304" width="21.42578125" style="2164" customWidth="1"/>
    <col min="2305" max="2305" width="11.42578125" style="2164"/>
    <col min="2306" max="2306" width="47.7109375" style="2164" customWidth="1"/>
    <col min="2307" max="2307" width="15.140625" style="2164" customWidth="1"/>
    <col min="2308" max="2311" width="16.140625" style="2164" customWidth="1"/>
    <col min="2312" max="2312" width="16.5703125" style="2164" customWidth="1"/>
    <col min="2313" max="2313" width="18.140625" style="2164" customWidth="1"/>
    <col min="2314" max="2314" width="21.5703125" style="2164" customWidth="1"/>
    <col min="2315" max="2317" width="13.7109375" style="2164" customWidth="1"/>
    <col min="2318" max="2318" width="22" style="2164" customWidth="1"/>
    <col min="2319" max="2319" width="23.7109375" style="2164" customWidth="1"/>
    <col min="2320" max="2556" width="11.42578125" style="2164"/>
    <col min="2557" max="2558" width="6.140625" style="2164" customWidth="1"/>
    <col min="2559" max="2559" width="5.5703125" style="2164" customWidth="1"/>
    <col min="2560" max="2560" width="21.42578125" style="2164" customWidth="1"/>
    <col min="2561" max="2561" width="11.42578125" style="2164"/>
    <col min="2562" max="2562" width="47.7109375" style="2164" customWidth="1"/>
    <col min="2563" max="2563" width="15.140625" style="2164" customWidth="1"/>
    <col min="2564" max="2567" width="16.140625" style="2164" customWidth="1"/>
    <col min="2568" max="2568" width="16.5703125" style="2164" customWidth="1"/>
    <col min="2569" max="2569" width="18.140625" style="2164" customWidth="1"/>
    <col min="2570" max="2570" width="21.5703125" style="2164" customWidth="1"/>
    <col min="2571" max="2573" width="13.7109375" style="2164" customWidth="1"/>
    <col min="2574" max="2574" width="22" style="2164" customWidth="1"/>
    <col min="2575" max="2575" width="23.7109375" style="2164" customWidth="1"/>
    <col min="2576" max="2812" width="11.42578125" style="2164"/>
    <col min="2813" max="2814" width="6.140625" style="2164" customWidth="1"/>
    <col min="2815" max="2815" width="5.5703125" style="2164" customWidth="1"/>
    <col min="2816" max="2816" width="21.42578125" style="2164" customWidth="1"/>
    <col min="2817" max="2817" width="11.42578125" style="2164"/>
    <col min="2818" max="2818" width="47.7109375" style="2164" customWidth="1"/>
    <col min="2819" max="2819" width="15.140625" style="2164" customWidth="1"/>
    <col min="2820" max="2823" width="16.140625" style="2164" customWidth="1"/>
    <col min="2824" max="2824" width="16.5703125" style="2164" customWidth="1"/>
    <col min="2825" max="2825" width="18.140625" style="2164" customWidth="1"/>
    <col min="2826" max="2826" width="21.5703125" style="2164" customWidth="1"/>
    <col min="2827" max="2829" width="13.7109375" style="2164" customWidth="1"/>
    <col min="2830" max="2830" width="22" style="2164" customWidth="1"/>
    <col min="2831" max="2831" width="23.7109375" style="2164" customWidth="1"/>
    <col min="2832" max="3068" width="11.42578125" style="2164"/>
    <col min="3069" max="3070" width="6.140625" style="2164" customWidth="1"/>
    <col min="3071" max="3071" width="5.5703125" style="2164" customWidth="1"/>
    <col min="3072" max="3072" width="21.42578125" style="2164" customWidth="1"/>
    <col min="3073" max="3073" width="11.42578125" style="2164"/>
    <col min="3074" max="3074" width="47.7109375" style="2164" customWidth="1"/>
    <col min="3075" max="3075" width="15.140625" style="2164" customWidth="1"/>
    <col min="3076" max="3079" width="16.140625" style="2164" customWidth="1"/>
    <col min="3080" max="3080" width="16.5703125" style="2164" customWidth="1"/>
    <col min="3081" max="3081" width="18.140625" style="2164" customWidth="1"/>
    <col min="3082" max="3082" width="21.5703125" style="2164" customWidth="1"/>
    <col min="3083" max="3085" width="13.7109375" style="2164" customWidth="1"/>
    <col min="3086" max="3086" width="22" style="2164" customWidth="1"/>
    <col min="3087" max="3087" width="23.7109375" style="2164" customWidth="1"/>
    <col min="3088" max="3324" width="11.42578125" style="2164"/>
    <col min="3325" max="3326" width="6.140625" style="2164" customWidth="1"/>
    <col min="3327" max="3327" width="5.5703125" style="2164" customWidth="1"/>
    <col min="3328" max="3328" width="21.42578125" style="2164" customWidth="1"/>
    <col min="3329" max="3329" width="11.42578125" style="2164"/>
    <col min="3330" max="3330" width="47.7109375" style="2164" customWidth="1"/>
    <col min="3331" max="3331" width="15.140625" style="2164" customWidth="1"/>
    <col min="3332" max="3335" width="16.140625" style="2164" customWidth="1"/>
    <col min="3336" max="3336" width="16.5703125" style="2164" customWidth="1"/>
    <col min="3337" max="3337" width="18.140625" style="2164" customWidth="1"/>
    <col min="3338" max="3338" width="21.5703125" style="2164" customWidth="1"/>
    <col min="3339" max="3341" width="13.7109375" style="2164" customWidth="1"/>
    <col min="3342" max="3342" width="22" style="2164" customWidth="1"/>
    <col min="3343" max="3343" width="23.7109375" style="2164" customWidth="1"/>
    <col min="3344" max="3580" width="11.42578125" style="2164"/>
    <col min="3581" max="3582" width="6.140625" style="2164" customWidth="1"/>
    <col min="3583" max="3583" width="5.5703125" style="2164" customWidth="1"/>
    <col min="3584" max="3584" width="21.42578125" style="2164" customWidth="1"/>
    <col min="3585" max="3585" width="11.42578125" style="2164"/>
    <col min="3586" max="3586" width="47.7109375" style="2164" customWidth="1"/>
    <col min="3587" max="3587" width="15.140625" style="2164" customWidth="1"/>
    <col min="3588" max="3591" width="16.140625" style="2164" customWidth="1"/>
    <col min="3592" max="3592" width="16.5703125" style="2164" customWidth="1"/>
    <col min="3593" max="3593" width="18.140625" style="2164" customWidth="1"/>
    <col min="3594" max="3594" width="21.5703125" style="2164" customWidth="1"/>
    <col min="3595" max="3597" width="13.7109375" style="2164" customWidth="1"/>
    <col min="3598" max="3598" width="22" style="2164" customWidth="1"/>
    <col min="3599" max="3599" width="23.7109375" style="2164" customWidth="1"/>
    <col min="3600" max="3836" width="11.42578125" style="2164"/>
    <col min="3837" max="3838" width="6.140625" style="2164" customWidth="1"/>
    <col min="3839" max="3839" width="5.5703125" style="2164" customWidth="1"/>
    <col min="3840" max="3840" width="21.42578125" style="2164" customWidth="1"/>
    <col min="3841" max="3841" width="11.42578125" style="2164"/>
    <col min="3842" max="3842" width="47.7109375" style="2164" customWidth="1"/>
    <col min="3843" max="3843" width="15.140625" style="2164" customWidth="1"/>
    <col min="3844" max="3847" width="16.140625" style="2164" customWidth="1"/>
    <col min="3848" max="3848" width="16.5703125" style="2164" customWidth="1"/>
    <col min="3849" max="3849" width="18.140625" style="2164" customWidth="1"/>
    <col min="3850" max="3850" width="21.5703125" style="2164" customWidth="1"/>
    <col min="3851" max="3853" width="13.7109375" style="2164" customWidth="1"/>
    <col min="3854" max="3854" width="22" style="2164" customWidth="1"/>
    <col min="3855" max="3855" width="23.7109375" style="2164" customWidth="1"/>
    <col min="3856" max="4092" width="11.42578125" style="2164"/>
    <col min="4093" max="4094" width="6.140625" style="2164" customWidth="1"/>
    <col min="4095" max="4095" width="5.5703125" style="2164" customWidth="1"/>
    <col min="4096" max="4096" width="21.42578125" style="2164" customWidth="1"/>
    <col min="4097" max="4097" width="11.42578125" style="2164"/>
    <col min="4098" max="4098" width="47.7109375" style="2164" customWidth="1"/>
    <col min="4099" max="4099" width="15.140625" style="2164" customWidth="1"/>
    <col min="4100" max="4103" width="16.140625" style="2164" customWidth="1"/>
    <col min="4104" max="4104" width="16.5703125" style="2164" customWidth="1"/>
    <col min="4105" max="4105" width="18.140625" style="2164" customWidth="1"/>
    <col min="4106" max="4106" width="21.5703125" style="2164" customWidth="1"/>
    <col min="4107" max="4109" width="13.7109375" style="2164" customWidth="1"/>
    <col min="4110" max="4110" width="22" style="2164" customWidth="1"/>
    <col min="4111" max="4111" width="23.7109375" style="2164" customWidth="1"/>
    <col min="4112" max="4348" width="11.42578125" style="2164"/>
    <col min="4349" max="4350" width="6.140625" style="2164" customWidth="1"/>
    <col min="4351" max="4351" width="5.5703125" style="2164" customWidth="1"/>
    <col min="4352" max="4352" width="21.42578125" style="2164" customWidth="1"/>
    <col min="4353" max="4353" width="11.42578125" style="2164"/>
    <col min="4354" max="4354" width="47.7109375" style="2164" customWidth="1"/>
    <col min="4355" max="4355" width="15.140625" style="2164" customWidth="1"/>
    <col min="4356" max="4359" width="16.140625" style="2164" customWidth="1"/>
    <col min="4360" max="4360" width="16.5703125" style="2164" customWidth="1"/>
    <col min="4361" max="4361" width="18.140625" style="2164" customWidth="1"/>
    <col min="4362" max="4362" width="21.5703125" style="2164" customWidth="1"/>
    <col min="4363" max="4365" width="13.7109375" style="2164" customWidth="1"/>
    <col min="4366" max="4366" width="22" style="2164" customWidth="1"/>
    <col min="4367" max="4367" width="23.7109375" style="2164" customWidth="1"/>
    <col min="4368" max="4604" width="11.42578125" style="2164"/>
    <col min="4605" max="4606" width="6.140625" style="2164" customWidth="1"/>
    <col min="4607" max="4607" width="5.5703125" style="2164" customWidth="1"/>
    <col min="4608" max="4608" width="21.42578125" style="2164" customWidth="1"/>
    <col min="4609" max="4609" width="11.42578125" style="2164"/>
    <col min="4610" max="4610" width="47.7109375" style="2164" customWidth="1"/>
    <col min="4611" max="4611" width="15.140625" style="2164" customWidth="1"/>
    <col min="4612" max="4615" width="16.140625" style="2164" customWidth="1"/>
    <col min="4616" max="4616" width="16.5703125" style="2164" customWidth="1"/>
    <col min="4617" max="4617" width="18.140625" style="2164" customWidth="1"/>
    <col min="4618" max="4618" width="21.5703125" style="2164" customWidth="1"/>
    <col min="4619" max="4621" width="13.7109375" style="2164" customWidth="1"/>
    <col min="4622" max="4622" width="22" style="2164" customWidth="1"/>
    <col min="4623" max="4623" width="23.7109375" style="2164" customWidth="1"/>
    <col min="4624" max="4860" width="11.42578125" style="2164"/>
    <col min="4861" max="4862" width="6.140625" style="2164" customWidth="1"/>
    <col min="4863" max="4863" width="5.5703125" style="2164" customWidth="1"/>
    <col min="4864" max="4864" width="21.42578125" style="2164" customWidth="1"/>
    <col min="4865" max="4865" width="11.42578125" style="2164"/>
    <col min="4866" max="4866" width="47.7109375" style="2164" customWidth="1"/>
    <col min="4867" max="4867" width="15.140625" style="2164" customWidth="1"/>
    <col min="4868" max="4871" width="16.140625" style="2164" customWidth="1"/>
    <col min="4872" max="4872" width="16.5703125" style="2164" customWidth="1"/>
    <col min="4873" max="4873" width="18.140625" style="2164" customWidth="1"/>
    <col min="4874" max="4874" width="21.5703125" style="2164" customWidth="1"/>
    <col min="4875" max="4877" width="13.7109375" style="2164" customWidth="1"/>
    <col min="4878" max="4878" width="22" style="2164" customWidth="1"/>
    <col min="4879" max="4879" width="23.7109375" style="2164" customWidth="1"/>
    <col min="4880" max="5116" width="11.42578125" style="2164"/>
    <col min="5117" max="5118" width="6.140625" style="2164" customWidth="1"/>
    <col min="5119" max="5119" width="5.5703125" style="2164" customWidth="1"/>
    <col min="5120" max="5120" width="21.42578125" style="2164" customWidth="1"/>
    <col min="5121" max="5121" width="11.42578125" style="2164"/>
    <col min="5122" max="5122" width="47.7109375" style="2164" customWidth="1"/>
    <col min="5123" max="5123" width="15.140625" style="2164" customWidth="1"/>
    <col min="5124" max="5127" width="16.140625" style="2164" customWidth="1"/>
    <col min="5128" max="5128" width="16.5703125" style="2164" customWidth="1"/>
    <col min="5129" max="5129" width="18.140625" style="2164" customWidth="1"/>
    <col min="5130" max="5130" width="21.5703125" style="2164" customWidth="1"/>
    <col min="5131" max="5133" width="13.7109375" style="2164" customWidth="1"/>
    <col min="5134" max="5134" width="22" style="2164" customWidth="1"/>
    <col min="5135" max="5135" width="23.7109375" style="2164" customWidth="1"/>
    <col min="5136" max="5372" width="11.42578125" style="2164"/>
    <col min="5373" max="5374" width="6.140625" style="2164" customWidth="1"/>
    <col min="5375" max="5375" width="5.5703125" style="2164" customWidth="1"/>
    <col min="5376" max="5376" width="21.42578125" style="2164" customWidth="1"/>
    <col min="5377" max="5377" width="11.42578125" style="2164"/>
    <col min="5378" max="5378" width="47.7109375" style="2164" customWidth="1"/>
    <col min="5379" max="5379" width="15.140625" style="2164" customWidth="1"/>
    <col min="5380" max="5383" width="16.140625" style="2164" customWidth="1"/>
    <col min="5384" max="5384" width="16.5703125" style="2164" customWidth="1"/>
    <col min="5385" max="5385" width="18.140625" style="2164" customWidth="1"/>
    <col min="5386" max="5386" width="21.5703125" style="2164" customWidth="1"/>
    <col min="5387" max="5389" width="13.7109375" style="2164" customWidth="1"/>
    <col min="5390" max="5390" width="22" style="2164" customWidth="1"/>
    <col min="5391" max="5391" width="23.7109375" style="2164" customWidth="1"/>
    <col min="5392" max="5628" width="11.42578125" style="2164"/>
    <col min="5629" max="5630" width="6.140625" style="2164" customWidth="1"/>
    <col min="5631" max="5631" width="5.5703125" style="2164" customWidth="1"/>
    <col min="5632" max="5632" width="21.42578125" style="2164" customWidth="1"/>
    <col min="5633" max="5633" width="11.42578125" style="2164"/>
    <col min="5634" max="5634" width="47.7109375" style="2164" customWidth="1"/>
    <col min="5635" max="5635" width="15.140625" style="2164" customWidth="1"/>
    <col min="5636" max="5639" width="16.140625" style="2164" customWidth="1"/>
    <col min="5640" max="5640" width="16.5703125" style="2164" customWidth="1"/>
    <col min="5641" max="5641" width="18.140625" style="2164" customWidth="1"/>
    <col min="5642" max="5642" width="21.5703125" style="2164" customWidth="1"/>
    <col min="5643" max="5645" width="13.7109375" style="2164" customWidth="1"/>
    <col min="5646" max="5646" width="22" style="2164" customWidth="1"/>
    <col min="5647" max="5647" width="23.7109375" style="2164" customWidth="1"/>
    <col min="5648" max="5884" width="11.42578125" style="2164"/>
    <col min="5885" max="5886" width="6.140625" style="2164" customWidth="1"/>
    <col min="5887" max="5887" width="5.5703125" style="2164" customWidth="1"/>
    <col min="5888" max="5888" width="21.42578125" style="2164" customWidth="1"/>
    <col min="5889" max="5889" width="11.42578125" style="2164"/>
    <col min="5890" max="5890" width="47.7109375" style="2164" customWidth="1"/>
    <col min="5891" max="5891" width="15.140625" style="2164" customWidth="1"/>
    <col min="5892" max="5895" width="16.140625" style="2164" customWidth="1"/>
    <col min="5896" max="5896" width="16.5703125" style="2164" customWidth="1"/>
    <col min="5897" max="5897" width="18.140625" style="2164" customWidth="1"/>
    <col min="5898" max="5898" width="21.5703125" style="2164" customWidth="1"/>
    <col min="5899" max="5901" width="13.7109375" style="2164" customWidth="1"/>
    <col min="5902" max="5902" width="22" style="2164" customWidth="1"/>
    <col min="5903" max="5903" width="23.7109375" style="2164" customWidth="1"/>
    <col min="5904" max="6140" width="11.42578125" style="2164"/>
    <col min="6141" max="6142" width="6.140625" style="2164" customWidth="1"/>
    <col min="6143" max="6143" width="5.5703125" style="2164" customWidth="1"/>
    <col min="6144" max="6144" width="21.42578125" style="2164" customWidth="1"/>
    <col min="6145" max="6145" width="11.42578125" style="2164"/>
    <col min="6146" max="6146" width="47.7109375" style="2164" customWidth="1"/>
    <col min="6147" max="6147" width="15.140625" style="2164" customWidth="1"/>
    <col min="6148" max="6151" width="16.140625" style="2164" customWidth="1"/>
    <col min="6152" max="6152" width="16.5703125" style="2164" customWidth="1"/>
    <col min="6153" max="6153" width="18.140625" style="2164" customWidth="1"/>
    <col min="6154" max="6154" width="21.5703125" style="2164" customWidth="1"/>
    <col min="6155" max="6157" width="13.7109375" style="2164" customWidth="1"/>
    <col min="6158" max="6158" width="22" style="2164" customWidth="1"/>
    <col min="6159" max="6159" width="23.7109375" style="2164" customWidth="1"/>
    <col min="6160" max="6396" width="11.42578125" style="2164"/>
    <col min="6397" max="6398" width="6.140625" style="2164" customWidth="1"/>
    <col min="6399" max="6399" width="5.5703125" style="2164" customWidth="1"/>
    <col min="6400" max="6400" width="21.42578125" style="2164" customWidth="1"/>
    <col min="6401" max="6401" width="11.42578125" style="2164"/>
    <col min="6402" max="6402" width="47.7109375" style="2164" customWidth="1"/>
    <col min="6403" max="6403" width="15.140625" style="2164" customWidth="1"/>
    <col min="6404" max="6407" width="16.140625" style="2164" customWidth="1"/>
    <col min="6408" max="6408" width="16.5703125" style="2164" customWidth="1"/>
    <col min="6409" max="6409" width="18.140625" style="2164" customWidth="1"/>
    <col min="6410" max="6410" width="21.5703125" style="2164" customWidth="1"/>
    <col min="6411" max="6413" width="13.7109375" style="2164" customWidth="1"/>
    <col min="6414" max="6414" width="22" style="2164" customWidth="1"/>
    <col min="6415" max="6415" width="23.7109375" style="2164" customWidth="1"/>
    <col min="6416" max="6652" width="11.42578125" style="2164"/>
    <col min="6653" max="6654" width="6.140625" style="2164" customWidth="1"/>
    <col min="6655" max="6655" width="5.5703125" style="2164" customWidth="1"/>
    <col min="6656" max="6656" width="21.42578125" style="2164" customWidth="1"/>
    <col min="6657" max="6657" width="11.42578125" style="2164"/>
    <col min="6658" max="6658" width="47.7109375" style="2164" customWidth="1"/>
    <col min="6659" max="6659" width="15.140625" style="2164" customWidth="1"/>
    <col min="6660" max="6663" width="16.140625" style="2164" customWidth="1"/>
    <col min="6664" max="6664" width="16.5703125" style="2164" customWidth="1"/>
    <col min="6665" max="6665" width="18.140625" style="2164" customWidth="1"/>
    <col min="6666" max="6666" width="21.5703125" style="2164" customWidth="1"/>
    <col min="6667" max="6669" width="13.7109375" style="2164" customWidth="1"/>
    <col min="6670" max="6670" width="22" style="2164" customWidth="1"/>
    <col min="6671" max="6671" width="23.7109375" style="2164" customWidth="1"/>
    <col min="6672" max="6908" width="11.42578125" style="2164"/>
    <col min="6909" max="6910" width="6.140625" style="2164" customWidth="1"/>
    <col min="6911" max="6911" width="5.5703125" style="2164" customWidth="1"/>
    <col min="6912" max="6912" width="21.42578125" style="2164" customWidth="1"/>
    <col min="6913" max="6913" width="11.42578125" style="2164"/>
    <col min="6914" max="6914" width="47.7109375" style="2164" customWidth="1"/>
    <col min="6915" max="6915" width="15.140625" style="2164" customWidth="1"/>
    <col min="6916" max="6919" width="16.140625" style="2164" customWidth="1"/>
    <col min="6920" max="6920" width="16.5703125" style="2164" customWidth="1"/>
    <col min="6921" max="6921" width="18.140625" style="2164" customWidth="1"/>
    <col min="6922" max="6922" width="21.5703125" style="2164" customWidth="1"/>
    <col min="6923" max="6925" width="13.7109375" style="2164" customWidth="1"/>
    <col min="6926" max="6926" width="22" style="2164" customWidth="1"/>
    <col min="6927" max="6927" width="23.7109375" style="2164" customWidth="1"/>
    <col min="6928" max="7164" width="11.42578125" style="2164"/>
    <col min="7165" max="7166" width="6.140625" style="2164" customWidth="1"/>
    <col min="7167" max="7167" width="5.5703125" style="2164" customWidth="1"/>
    <col min="7168" max="7168" width="21.42578125" style="2164" customWidth="1"/>
    <col min="7169" max="7169" width="11.42578125" style="2164"/>
    <col min="7170" max="7170" width="47.7109375" style="2164" customWidth="1"/>
    <col min="7171" max="7171" width="15.140625" style="2164" customWidth="1"/>
    <col min="7172" max="7175" width="16.140625" style="2164" customWidth="1"/>
    <col min="7176" max="7176" width="16.5703125" style="2164" customWidth="1"/>
    <col min="7177" max="7177" width="18.140625" style="2164" customWidth="1"/>
    <col min="7178" max="7178" width="21.5703125" style="2164" customWidth="1"/>
    <col min="7179" max="7181" width="13.7109375" style="2164" customWidth="1"/>
    <col min="7182" max="7182" width="22" style="2164" customWidth="1"/>
    <col min="7183" max="7183" width="23.7109375" style="2164" customWidth="1"/>
    <col min="7184" max="7420" width="11.42578125" style="2164"/>
    <col min="7421" max="7422" width="6.140625" style="2164" customWidth="1"/>
    <col min="7423" max="7423" width="5.5703125" style="2164" customWidth="1"/>
    <col min="7424" max="7424" width="21.42578125" style="2164" customWidth="1"/>
    <col min="7425" max="7425" width="11.42578125" style="2164"/>
    <col min="7426" max="7426" width="47.7109375" style="2164" customWidth="1"/>
    <col min="7427" max="7427" width="15.140625" style="2164" customWidth="1"/>
    <col min="7428" max="7431" width="16.140625" style="2164" customWidth="1"/>
    <col min="7432" max="7432" width="16.5703125" style="2164" customWidth="1"/>
    <col min="7433" max="7433" width="18.140625" style="2164" customWidth="1"/>
    <col min="7434" max="7434" width="21.5703125" style="2164" customWidth="1"/>
    <col min="7435" max="7437" width="13.7109375" style="2164" customWidth="1"/>
    <col min="7438" max="7438" width="22" style="2164" customWidth="1"/>
    <col min="7439" max="7439" width="23.7109375" style="2164" customWidth="1"/>
    <col min="7440" max="7676" width="11.42578125" style="2164"/>
    <col min="7677" max="7678" width="6.140625" style="2164" customWidth="1"/>
    <col min="7679" max="7679" width="5.5703125" style="2164" customWidth="1"/>
    <col min="7680" max="7680" width="21.42578125" style="2164" customWidth="1"/>
    <col min="7681" max="7681" width="11.42578125" style="2164"/>
    <col min="7682" max="7682" width="47.7109375" style="2164" customWidth="1"/>
    <col min="7683" max="7683" width="15.140625" style="2164" customWidth="1"/>
    <col min="7684" max="7687" width="16.140625" style="2164" customWidth="1"/>
    <col min="7688" max="7688" width="16.5703125" style="2164" customWidth="1"/>
    <col min="7689" max="7689" width="18.140625" style="2164" customWidth="1"/>
    <col min="7690" max="7690" width="21.5703125" style="2164" customWidth="1"/>
    <col min="7691" max="7693" width="13.7109375" style="2164" customWidth="1"/>
    <col min="7694" max="7694" width="22" style="2164" customWidth="1"/>
    <col min="7695" max="7695" width="23.7109375" style="2164" customWidth="1"/>
    <col min="7696" max="7932" width="11.42578125" style="2164"/>
    <col min="7933" max="7934" width="6.140625" style="2164" customWidth="1"/>
    <col min="7935" max="7935" width="5.5703125" style="2164" customWidth="1"/>
    <col min="7936" max="7936" width="21.42578125" style="2164" customWidth="1"/>
    <col min="7937" max="7937" width="11.42578125" style="2164"/>
    <col min="7938" max="7938" width="47.7109375" style="2164" customWidth="1"/>
    <col min="7939" max="7939" width="15.140625" style="2164" customWidth="1"/>
    <col min="7940" max="7943" width="16.140625" style="2164" customWidth="1"/>
    <col min="7944" max="7944" width="16.5703125" style="2164" customWidth="1"/>
    <col min="7945" max="7945" width="18.140625" style="2164" customWidth="1"/>
    <col min="7946" max="7946" width="21.5703125" style="2164" customWidth="1"/>
    <col min="7947" max="7949" width="13.7109375" style="2164" customWidth="1"/>
    <col min="7950" max="7950" width="22" style="2164" customWidth="1"/>
    <col min="7951" max="7951" width="23.7109375" style="2164" customWidth="1"/>
    <col min="7952" max="8188" width="11.42578125" style="2164"/>
    <col min="8189" max="8190" width="6.140625" style="2164" customWidth="1"/>
    <col min="8191" max="8191" width="5.5703125" style="2164" customWidth="1"/>
    <col min="8192" max="8192" width="21.42578125" style="2164" customWidth="1"/>
    <col min="8193" max="8193" width="11.42578125" style="2164"/>
    <col min="8194" max="8194" width="47.7109375" style="2164" customWidth="1"/>
    <col min="8195" max="8195" width="15.140625" style="2164" customWidth="1"/>
    <col min="8196" max="8199" width="16.140625" style="2164" customWidth="1"/>
    <col min="8200" max="8200" width="16.5703125" style="2164" customWidth="1"/>
    <col min="8201" max="8201" width="18.140625" style="2164" customWidth="1"/>
    <col min="8202" max="8202" width="21.5703125" style="2164" customWidth="1"/>
    <col min="8203" max="8205" width="13.7109375" style="2164" customWidth="1"/>
    <col min="8206" max="8206" width="22" style="2164" customWidth="1"/>
    <col min="8207" max="8207" width="23.7109375" style="2164" customWidth="1"/>
    <col min="8208" max="8444" width="11.42578125" style="2164"/>
    <col min="8445" max="8446" width="6.140625" style="2164" customWidth="1"/>
    <col min="8447" max="8447" width="5.5703125" style="2164" customWidth="1"/>
    <col min="8448" max="8448" width="21.42578125" style="2164" customWidth="1"/>
    <col min="8449" max="8449" width="11.42578125" style="2164"/>
    <col min="8450" max="8450" width="47.7109375" style="2164" customWidth="1"/>
    <col min="8451" max="8451" width="15.140625" style="2164" customWidth="1"/>
    <col min="8452" max="8455" width="16.140625" style="2164" customWidth="1"/>
    <col min="8456" max="8456" width="16.5703125" style="2164" customWidth="1"/>
    <col min="8457" max="8457" width="18.140625" style="2164" customWidth="1"/>
    <col min="8458" max="8458" width="21.5703125" style="2164" customWidth="1"/>
    <col min="8459" max="8461" width="13.7109375" style="2164" customWidth="1"/>
    <col min="8462" max="8462" width="22" style="2164" customWidth="1"/>
    <col min="8463" max="8463" width="23.7109375" style="2164" customWidth="1"/>
    <col min="8464" max="8700" width="11.42578125" style="2164"/>
    <col min="8701" max="8702" width="6.140625" style="2164" customWidth="1"/>
    <col min="8703" max="8703" width="5.5703125" style="2164" customWidth="1"/>
    <col min="8704" max="8704" width="21.42578125" style="2164" customWidth="1"/>
    <col min="8705" max="8705" width="11.42578125" style="2164"/>
    <col min="8706" max="8706" width="47.7109375" style="2164" customWidth="1"/>
    <col min="8707" max="8707" width="15.140625" style="2164" customWidth="1"/>
    <col min="8708" max="8711" width="16.140625" style="2164" customWidth="1"/>
    <col min="8712" max="8712" width="16.5703125" style="2164" customWidth="1"/>
    <col min="8713" max="8713" width="18.140625" style="2164" customWidth="1"/>
    <col min="8714" max="8714" width="21.5703125" style="2164" customWidth="1"/>
    <col min="8715" max="8717" width="13.7109375" style="2164" customWidth="1"/>
    <col min="8718" max="8718" width="22" style="2164" customWidth="1"/>
    <col min="8719" max="8719" width="23.7109375" style="2164" customWidth="1"/>
    <col min="8720" max="8956" width="11.42578125" style="2164"/>
    <col min="8957" max="8958" width="6.140625" style="2164" customWidth="1"/>
    <col min="8959" max="8959" width="5.5703125" style="2164" customWidth="1"/>
    <col min="8960" max="8960" width="21.42578125" style="2164" customWidth="1"/>
    <col min="8961" max="8961" width="11.42578125" style="2164"/>
    <col min="8962" max="8962" width="47.7109375" style="2164" customWidth="1"/>
    <col min="8963" max="8963" width="15.140625" style="2164" customWidth="1"/>
    <col min="8964" max="8967" width="16.140625" style="2164" customWidth="1"/>
    <col min="8968" max="8968" width="16.5703125" style="2164" customWidth="1"/>
    <col min="8969" max="8969" width="18.140625" style="2164" customWidth="1"/>
    <col min="8970" max="8970" width="21.5703125" style="2164" customWidth="1"/>
    <col min="8971" max="8973" width="13.7109375" style="2164" customWidth="1"/>
    <col min="8974" max="8974" width="22" style="2164" customWidth="1"/>
    <col min="8975" max="8975" width="23.7109375" style="2164" customWidth="1"/>
    <col min="8976" max="9212" width="11.42578125" style="2164"/>
    <col min="9213" max="9214" width="6.140625" style="2164" customWidth="1"/>
    <col min="9215" max="9215" width="5.5703125" style="2164" customWidth="1"/>
    <col min="9216" max="9216" width="21.42578125" style="2164" customWidth="1"/>
    <col min="9217" max="9217" width="11.42578125" style="2164"/>
    <col min="9218" max="9218" width="47.7109375" style="2164" customWidth="1"/>
    <col min="9219" max="9219" width="15.140625" style="2164" customWidth="1"/>
    <col min="9220" max="9223" width="16.140625" style="2164" customWidth="1"/>
    <col min="9224" max="9224" width="16.5703125" style="2164" customWidth="1"/>
    <col min="9225" max="9225" width="18.140625" style="2164" customWidth="1"/>
    <col min="9226" max="9226" width="21.5703125" style="2164" customWidth="1"/>
    <col min="9227" max="9229" width="13.7109375" style="2164" customWidth="1"/>
    <col min="9230" max="9230" width="22" style="2164" customWidth="1"/>
    <col min="9231" max="9231" width="23.7109375" style="2164" customWidth="1"/>
    <col min="9232" max="9468" width="11.42578125" style="2164"/>
    <col min="9469" max="9470" width="6.140625" style="2164" customWidth="1"/>
    <col min="9471" max="9471" width="5.5703125" style="2164" customWidth="1"/>
    <col min="9472" max="9472" width="21.42578125" style="2164" customWidth="1"/>
    <col min="9473" max="9473" width="11.42578125" style="2164"/>
    <col min="9474" max="9474" width="47.7109375" style="2164" customWidth="1"/>
    <col min="9475" max="9475" width="15.140625" style="2164" customWidth="1"/>
    <col min="9476" max="9479" width="16.140625" style="2164" customWidth="1"/>
    <col min="9480" max="9480" width="16.5703125" style="2164" customWidth="1"/>
    <col min="9481" max="9481" width="18.140625" style="2164" customWidth="1"/>
    <col min="9482" max="9482" width="21.5703125" style="2164" customWidth="1"/>
    <col min="9483" max="9485" width="13.7109375" style="2164" customWidth="1"/>
    <col min="9486" max="9486" width="22" style="2164" customWidth="1"/>
    <col min="9487" max="9487" width="23.7109375" style="2164" customWidth="1"/>
    <col min="9488" max="9724" width="11.42578125" style="2164"/>
    <col min="9725" max="9726" width="6.140625" style="2164" customWidth="1"/>
    <col min="9727" max="9727" width="5.5703125" style="2164" customWidth="1"/>
    <col min="9728" max="9728" width="21.42578125" style="2164" customWidth="1"/>
    <col min="9729" max="9729" width="11.42578125" style="2164"/>
    <col min="9730" max="9730" width="47.7109375" style="2164" customWidth="1"/>
    <col min="9731" max="9731" width="15.140625" style="2164" customWidth="1"/>
    <col min="9732" max="9735" width="16.140625" style="2164" customWidth="1"/>
    <col min="9736" max="9736" width="16.5703125" style="2164" customWidth="1"/>
    <col min="9737" max="9737" width="18.140625" style="2164" customWidth="1"/>
    <col min="9738" max="9738" width="21.5703125" style="2164" customWidth="1"/>
    <col min="9739" max="9741" width="13.7109375" style="2164" customWidth="1"/>
    <col min="9742" max="9742" width="22" style="2164" customWidth="1"/>
    <col min="9743" max="9743" width="23.7109375" style="2164" customWidth="1"/>
    <col min="9744" max="9980" width="11.42578125" style="2164"/>
    <col min="9981" max="9982" width="6.140625" style="2164" customWidth="1"/>
    <col min="9983" max="9983" width="5.5703125" style="2164" customWidth="1"/>
    <col min="9984" max="9984" width="21.42578125" style="2164" customWidth="1"/>
    <col min="9985" max="9985" width="11.42578125" style="2164"/>
    <col min="9986" max="9986" width="47.7109375" style="2164" customWidth="1"/>
    <col min="9987" max="9987" width="15.140625" style="2164" customWidth="1"/>
    <col min="9988" max="9991" width="16.140625" style="2164" customWidth="1"/>
    <col min="9992" max="9992" width="16.5703125" style="2164" customWidth="1"/>
    <col min="9993" max="9993" width="18.140625" style="2164" customWidth="1"/>
    <col min="9994" max="9994" width="21.5703125" style="2164" customWidth="1"/>
    <col min="9995" max="9997" width="13.7109375" style="2164" customWidth="1"/>
    <col min="9998" max="9998" width="22" style="2164" customWidth="1"/>
    <col min="9999" max="9999" width="23.7109375" style="2164" customWidth="1"/>
    <col min="10000" max="10236" width="11.42578125" style="2164"/>
    <col min="10237" max="10238" width="6.140625" style="2164" customWidth="1"/>
    <col min="10239" max="10239" width="5.5703125" style="2164" customWidth="1"/>
    <col min="10240" max="10240" width="21.42578125" style="2164" customWidth="1"/>
    <col min="10241" max="10241" width="11.42578125" style="2164"/>
    <col min="10242" max="10242" width="47.7109375" style="2164" customWidth="1"/>
    <col min="10243" max="10243" width="15.140625" style="2164" customWidth="1"/>
    <col min="10244" max="10247" width="16.140625" style="2164" customWidth="1"/>
    <col min="10248" max="10248" width="16.5703125" style="2164" customWidth="1"/>
    <col min="10249" max="10249" width="18.140625" style="2164" customWidth="1"/>
    <col min="10250" max="10250" width="21.5703125" style="2164" customWidth="1"/>
    <col min="10251" max="10253" width="13.7109375" style="2164" customWidth="1"/>
    <col min="10254" max="10254" width="22" style="2164" customWidth="1"/>
    <col min="10255" max="10255" width="23.7109375" style="2164" customWidth="1"/>
    <col min="10256" max="10492" width="11.42578125" style="2164"/>
    <col min="10493" max="10494" width="6.140625" style="2164" customWidth="1"/>
    <col min="10495" max="10495" width="5.5703125" style="2164" customWidth="1"/>
    <col min="10496" max="10496" width="21.42578125" style="2164" customWidth="1"/>
    <col min="10497" max="10497" width="11.42578125" style="2164"/>
    <col min="10498" max="10498" width="47.7109375" style="2164" customWidth="1"/>
    <col min="10499" max="10499" width="15.140625" style="2164" customWidth="1"/>
    <col min="10500" max="10503" width="16.140625" style="2164" customWidth="1"/>
    <col min="10504" max="10504" width="16.5703125" style="2164" customWidth="1"/>
    <col min="10505" max="10505" width="18.140625" style="2164" customWidth="1"/>
    <col min="10506" max="10506" width="21.5703125" style="2164" customWidth="1"/>
    <col min="10507" max="10509" width="13.7109375" style="2164" customWidth="1"/>
    <col min="10510" max="10510" width="22" style="2164" customWidth="1"/>
    <col min="10511" max="10511" width="23.7109375" style="2164" customWidth="1"/>
    <col min="10512" max="10748" width="11.42578125" style="2164"/>
    <col min="10749" max="10750" width="6.140625" style="2164" customWidth="1"/>
    <col min="10751" max="10751" width="5.5703125" style="2164" customWidth="1"/>
    <col min="10752" max="10752" width="21.42578125" style="2164" customWidth="1"/>
    <col min="10753" max="10753" width="11.42578125" style="2164"/>
    <col min="10754" max="10754" width="47.7109375" style="2164" customWidth="1"/>
    <col min="10755" max="10755" width="15.140625" style="2164" customWidth="1"/>
    <col min="10756" max="10759" width="16.140625" style="2164" customWidth="1"/>
    <col min="10760" max="10760" width="16.5703125" style="2164" customWidth="1"/>
    <col min="10761" max="10761" width="18.140625" style="2164" customWidth="1"/>
    <col min="10762" max="10762" width="21.5703125" style="2164" customWidth="1"/>
    <col min="10763" max="10765" width="13.7109375" style="2164" customWidth="1"/>
    <col min="10766" max="10766" width="22" style="2164" customWidth="1"/>
    <col min="10767" max="10767" width="23.7109375" style="2164" customWidth="1"/>
    <col min="10768" max="11004" width="11.42578125" style="2164"/>
    <col min="11005" max="11006" width="6.140625" style="2164" customWidth="1"/>
    <col min="11007" max="11007" width="5.5703125" style="2164" customWidth="1"/>
    <col min="11008" max="11008" width="21.42578125" style="2164" customWidth="1"/>
    <col min="11009" max="11009" width="11.42578125" style="2164"/>
    <col min="11010" max="11010" width="47.7109375" style="2164" customWidth="1"/>
    <col min="11011" max="11011" width="15.140625" style="2164" customWidth="1"/>
    <col min="11012" max="11015" width="16.140625" style="2164" customWidth="1"/>
    <col min="11016" max="11016" width="16.5703125" style="2164" customWidth="1"/>
    <col min="11017" max="11017" width="18.140625" style="2164" customWidth="1"/>
    <col min="11018" max="11018" width="21.5703125" style="2164" customWidth="1"/>
    <col min="11019" max="11021" width="13.7109375" style="2164" customWidth="1"/>
    <col min="11022" max="11022" width="22" style="2164" customWidth="1"/>
    <col min="11023" max="11023" width="23.7109375" style="2164" customWidth="1"/>
    <col min="11024" max="11260" width="11.42578125" style="2164"/>
    <col min="11261" max="11262" width="6.140625" style="2164" customWidth="1"/>
    <col min="11263" max="11263" width="5.5703125" style="2164" customWidth="1"/>
    <col min="11264" max="11264" width="21.42578125" style="2164" customWidth="1"/>
    <col min="11265" max="11265" width="11.42578125" style="2164"/>
    <col min="11266" max="11266" width="47.7109375" style="2164" customWidth="1"/>
    <col min="11267" max="11267" width="15.140625" style="2164" customWidth="1"/>
    <col min="11268" max="11271" width="16.140625" style="2164" customWidth="1"/>
    <col min="11272" max="11272" width="16.5703125" style="2164" customWidth="1"/>
    <col min="11273" max="11273" width="18.140625" style="2164" customWidth="1"/>
    <col min="11274" max="11274" width="21.5703125" style="2164" customWidth="1"/>
    <col min="11275" max="11277" width="13.7109375" style="2164" customWidth="1"/>
    <col min="11278" max="11278" width="22" style="2164" customWidth="1"/>
    <col min="11279" max="11279" width="23.7109375" style="2164" customWidth="1"/>
    <col min="11280" max="11516" width="11.42578125" style="2164"/>
    <col min="11517" max="11518" width="6.140625" style="2164" customWidth="1"/>
    <col min="11519" max="11519" width="5.5703125" style="2164" customWidth="1"/>
    <col min="11520" max="11520" width="21.42578125" style="2164" customWidth="1"/>
    <col min="11521" max="11521" width="11.42578125" style="2164"/>
    <col min="11522" max="11522" width="47.7109375" style="2164" customWidth="1"/>
    <col min="11523" max="11523" width="15.140625" style="2164" customWidth="1"/>
    <col min="11524" max="11527" width="16.140625" style="2164" customWidth="1"/>
    <col min="11528" max="11528" width="16.5703125" style="2164" customWidth="1"/>
    <col min="11529" max="11529" width="18.140625" style="2164" customWidth="1"/>
    <col min="11530" max="11530" width="21.5703125" style="2164" customWidth="1"/>
    <col min="11531" max="11533" width="13.7109375" style="2164" customWidth="1"/>
    <col min="11534" max="11534" width="22" style="2164" customWidth="1"/>
    <col min="11535" max="11535" width="23.7109375" style="2164" customWidth="1"/>
    <col min="11536" max="11772" width="11.42578125" style="2164"/>
    <col min="11773" max="11774" width="6.140625" style="2164" customWidth="1"/>
    <col min="11775" max="11775" width="5.5703125" style="2164" customWidth="1"/>
    <col min="11776" max="11776" width="21.42578125" style="2164" customWidth="1"/>
    <col min="11777" max="11777" width="11.42578125" style="2164"/>
    <col min="11778" max="11778" width="47.7109375" style="2164" customWidth="1"/>
    <col min="11779" max="11779" width="15.140625" style="2164" customWidth="1"/>
    <col min="11780" max="11783" width="16.140625" style="2164" customWidth="1"/>
    <col min="11784" max="11784" width="16.5703125" style="2164" customWidth="1"/>
    <col min="11785" max="11785" width="18.140625" style="2164" customWidth="1"/>
    <col min="11786" max="11786" width="21.5703125" style="2164" customWidth="1"/>
    <col min="11787" max="11789" width="13.7109375" style="2164" customWidth="1"/>
    <col min="11790" max="11790" width="22" style="2164" customWidth="1"/>
    <col min="11791" max="11791" width="23.7109375" style="2164" customWidth="1"/>
    <col min="11792" max="12028" width="11.42578125" style="2164"/>
    <col min="12029" max="12030" width="6.140625" style="2164" customWidth="1"/>
    <col min="12031" max="12031" width="5.5703125" style="2164" customWidth="1"/>
    <col min="12032" max="12032" width="21.42578125" style="2164" customWidth="1"/>
    <col min="12033" max="12033" width="11.42578125" style="2164"/>
    <col min="12034" max="12034" width="47.7109375" style="2164" customWidth="1"/>
    <col min="12035" max="12035" width="15.140625" style="2164" customWidth="1"/>
    <col min="12036" max="12039" width="16.140625" style="2164" customWidth="1"/>
    <col min="12040" max="12040" width="16.5703125" style="2164" customWidth="1"/>
    <col min="12041" max="12041" width="18.140625" style="2164" customWidth="1"/>
    <col min="12042" max="12042" width="21.5703125" style="2164" customWidth="1"/>
    <col min="12043" max="12045" width="13.7109375" style="2164" customWidth="1"/>
    <col min="12046" max="12046" width="22" style="2164" customWidth="1"/>
    <col min="12047" max="12047" width="23.7109375" style="2164" customWidth="1"/>
    <col min="12048" max="12284" width="11.42578125" style="2164"/>
    <col min="12285" max="12286" width="6.140625" style="2164" customWidth="1"/>
    <col min="12287" max="12287" width="5.5703125" style="2164" customWidth="1"/>
    <col min="12288" max="12288" width="21.42578125" style="2164" customWidth="1"/>
    <col min="12289" max="12289" width="11.42578125" style="2164"/>
    <col min="12290" max="12290" width="47.7109375" style="2164" customWidth="1"/>
    <col min="12291" max="12291" width="15.140625" style="2164" customWidth="1"/>
    <col min="12292" max="12295" width="16.140625" style="2164" customWidth="1"/>
    <col min="12296" max="12296" width="16.5703125" style="2164" customWidth="1"/>
    <col min="12297" max="12297" width="18.140625" style="2164" customWidth="1"/>
    <col min="12298" max="12298" width="21.5703125" style="2164" customWidth="1"/>
    <col min="12299" max="12301" width="13.7109375" style="2164" customWidth="1"/>
    <col min="12302" max="12302" width="22" style="2164" customWidth="1"/>
    <col min="12303" max="12303" width="23.7109375" style="2164" customWidth="1"/>
    <col min="12304" max="12540" width="11.42578125" style="2164"/>
    <col min="12541" max="12542" width="6.140625" style="2164" customWidth="1"/>
    <col min="12543" max="12543" width="5.5703125" style="2164" customWidth="1"/>
    <col min="12544" max="12544" width="21.42578125" style="2164" customWidth="1"/>
    <col min="12545" max="12545" width="11.42578125" style="2164"/>
    <col min="12546" max="12546" width="47.7109375" style="2164" customWidth="1"/>
    <col min="12547" max="12547" width="15.140625" style="2164" customWidth="1"/>
    <col min="12548" max="12551" width="16.140625" style="2164" customWidth="1"/>
    <col min="12552" max="12552" width="16.5703125" style="2164" customWidth="1"/>
    <col min="12553" max="12553" width="18.140625" style="2164" customWidth="1"/>
    <col min="12554" max="12554" width="21.5703125" style="2164" customWidth="1"/>
    <col min="12555" max="12557" width="13.7109375" style="2164" customWidth="1"/>
    <col min="12558" max="12558" width="22" style="2164" customWidth="1"/>
    <col min="12559" max="12559" width="23.7109375" style="2164" customWidth="1"/>
    <col min="12560" max="12796" width="11.42578125" style="2164"/>
    <col min="12797" max="12798" width="6.140625" style="2164" customWidth="1"/>
    <col min="12799" max="12799" width="5.5703125" style="2164" customWidth="1"/>
    <col min="12800" max="12800" width="21.42578125" style="2164" customWidth="1"/>
    <col min="12801" max="12801" width="11.42578125" style="2164"/>
    <col min="12802" max="12802" width="47.7109375" style="2164" customWidth="1"/>
    <col min="12803" max="12803" width="15.140625" style="2164" customWidth="1"/>
    <col min="12804" max="12807" width="16.140625" style="2164" customWidth="1"/>
    <col min="12808" max="12808" width="16.5703125" style="2164" customWidth="1"/>
    <col min="12809" max="12809" width="18.140625" style="2164" customWidth="1"/>
    <col min="12810" max="12810" width="21.5703125" style="2164" customWidth="1"/>
    <col min="12811" max="12813" width="13.7109375" style="2164" customWidth="1"/>
    <col min="12814" max="12814" width="22" style="2164" customWidth="1"/>
    <col min="12815" max="12815" width="23.7109375" style="2164" customWidth="1"/>
    <col min="12816" max="13052" width="11.42578125" style="2164"/>
    <col min="13053" max="13054" width="6.140625" style="2164" customWidth="1"/>
    <col min="13055" max="13055" width="5.5703125" style="2164" customWidth="1"/>
    <col min="13056" max="13056" width="21.42578125" style="2164" customWidth="1"/>
    <col min="13057" max="13057" width="11.42578125" style="2164"/>
    <col min="13058" max="13058" width="47.7109375" style="2164" customWidth="1"/>
    <col min="13059" max="13059" width="15.140625" style="2164" customWidth="1"/>
    <col min="13060" max="13063" width="16.140625" style="2164" customWidth="1"/>
    <col min="13064" max="13064" width="16.5703125" style="2164" customWidth="1"/>
    <col min="13065" max="13065" width="18.140625" style="2164" customWidth="1"/>
    <col min="13066" max="13066" width="21.5703125" style="2164" customWidth="1"/>
    <col min="13067" max="13069" width="13.7109375" style="2164" customWidth="1"/>
    <col min="13070" max="13070" width="22" style="2164" customWidth="1"/>
    <col min="13071" max="13071" width="23.7109375" style="2164" customWidth="1"/>
    <col min="13072" max="13308" width="11.42578125" style="2164"/>
    <col min="13309" max="13310" width="6.140625" style="2164" customWidth="1"/>
    <col min="13311" max="13311" width="5.5703125" style="2164" customWidth="1"/>
    <col min="13312" max="13312" width="21.42578125" style="2164" customWidth="1"/>
    <col min="13313" max="13313" width="11.42578125" style="2164"/>
    <col min="13314" max="13314" width="47.7109375" style="2164" customWidth="1"/>
    <col min="13315" max="13315" width="15.140625" style="2164" customWidth="1"/>
    <col min="13316" max="13319" width="16.140625" style="2164" customWidth="1"/>
    <col min="13320" max="13320" width="16.5703125" style="2164" customWidth="1"/>
    <col min="13321" max="13321" width="18.140625" style="2164" customWidth="1"/>
    <col min="13322" max="13322" width="21.5703125" style="2164" customWidth="1"/>
    <col min="13323" max="13325" width="13.7109375" style="2164" customWidth="1"/>
    <col min="13326" max="13326" width="22" style="2164" customWidth="1"/>
    <col min="13327" max="13327" width="23.7109375" style="2164" customWidth="1"/>
    <col min="13328" max="13564" width="11.42578125" style="2164"/>
    <col min="13565" max="13566" width="6.140625" style="2164" customWidth="1"/>
    <col min="13567" max="13567" width="5.5703125" style="2164" customWidth="1"/>
    <col min="13568" max="13568" width="21.42578125" style="2164" customWidth="1"/>
    <col min="13569" max="13569" width="11.42578125" style="2164"/>
    <col min="13570" max="13570" width="47.7109375" style="2164" customWidth="1"/>
    <col min="13571" max="13571" width="15.140625" style="2164" customWidth="1"/>
    <col min="13572" max="13575" width="16.140625" style="2164" customWidth="1"/>
    <col min="13576" max="13576" width="16.5703125" style="2164" customWidth="1"/>
    <col min="13577" max="13577" width="18.140625" style="2164" customWidth="1"/>
    <col min="13578" max="13578" width="21.5703125" style="2164" customWidth="1"/>
    <col min="13579" max="13581" width="13.7109375" style="2164" customWidth="1"/>
    <col min="13582" max="13582" width="22" style="2164" customWidth="1"/>
    <col min="13583" max="13583" width="23.7109375" style="2164" customWidth="1"/>
    <col min="13584" max="13820" width="11.42578125" style="2164"/>
    <col min="13821" max="13822" width="6.140625" style="2164" customWidth="1"/>
    <col min="13823" max="13823" width="5.5703125" style="2164" customWidth="1"/>
    <col min="13824" max="13824" width="21.42578125" style="2164" customWidth="1"/>
    <col min="13825" max="13825" width="11.42578125" style="2164"/>
    <col min="13826" max="13826" width="47.7109375" style="2164" customWidth="1"/>
    <col min="13827" max="13827" width="15.140625" style="2164" customWidth="1"/>
    <col min="13828" max="13831" width="16.140625" style="2164" customWidth="1"/>
    <col min="13832" max="13832" width="16.5703125" style="2164" customWidth="1"/>
    <col min="13833" max="13833" width="18.140625" style="2164" customWidth="1"/>
    <col min="13834" max="13834" width="21.5703125" style="2164" customWidth="1"/>
    <col min="13835" max="13837" width="13.7109375" style="2164" customWidth="1"/>
    <col min="13838" max="13838" width="22" style="2164" customWidth="1"/>
    <col min="13839" max="13839" width="23.7109375" style="2164" customWidth="1"/>
    <col min="13840" max="14076" width="11.42578125" style="2164"/>
    <col min="14077" max="14078" width="6.140625" style="2164" customWidth="1"/>
    <col min="14079" max="14079" width="5.5703125" style="2164" customWidth="1"/>
    <col min="14080" max="14080" width="21.42578125" style="2164" customWidth="1"/>
    <col min="14081" max="14081" width="11.42578125" style="2164"/>
    <col min="14082" max="14082" width="47.7109375" style="2164" customWidth="1"/>
    <col min="14083" max="14083" width="15.140625" style="2164" customWidth="1"/>
    <col min="14084" max="14087" width="16.140625" style="2164" customWidth="1"/>
    <col min="14088" max="14088" width="16.5703125" style="2164" customWidth="1"/>
    <col min="14089" max="14089" width="18.140625" style="2164" customWidth="1"/>
    <col min="14090" max="14090" width="21.5703125" style="2164" customWidth="1"/>
    <col min="14091" max="14093" width="13.7109375" style="2164" customWidth="1"/>
    <col min="14094" max="14094" width="22" style="2164" customWidth="1"/>
    <col min="14095" max="14095" width="23.7109375" style="2164" customWidth="1"/>
    <col min="14096" max="14332" width="11.42578125" style="2164"/>
    <col min="14333" max="14334" width="6.140625" style="2164" customWidth="1"/>
    <col min="14335" max="14335" width="5.5703125" style="2164" customWidth="1"/>
    <col min="14336" max="14336" width="21.42578125" style="2164" customWidth="1"/>
    <col min="14337" max="14337" width="11.42578125" style="2164"/>
    <col min="14338" max="14338" width="47.7109375" style="2164" customWidth="1"/>
    <col min="14339" max="14339" width="15.140625" style="2164" customWidth="1"/>
    <col min="14340" max="14343" width="16.140625" style="2164" customWidth="1"/>
    <col min="14344" max="14344" width="16.5703125" style="2164" customWidth="1"/>
    <col min="14345" max="14345" width="18.140625" style="2164" customWidth="1"/>
    <col min="14346" max="14346" width="21.5703125" style="2164" customWidth="1"/>
    <col min="14347" max="14349" width="13.7109375" style="2164" customWidth="1"/>
    <col min="14350" max="14350" width="22" style="2164" customWidth="1"/>
    <col min="14351" max="14351" width="23.7109375" style="2164" customWidth="1"/>
    <col min="14352" max="14588" width="11.42578125" style="2164"/>
    <col min="14589" max="14590" width="6.140625" style="2164" customWidth="1"/>
    <col min="14591" max="14591" width="5.5703125" style="2164" customWidth="1"/>
    <col min="14592" max="14592" width="21.42578125" style="2164" customWidth="1"/>
    <col min="14593" max="14593" width="11.42578125" style="2164"/>
    <col min="14594" max="14594" width="47.7109375" style="2164" customWidth="1"/>
    <col min="14595" max="14595" width="15.140625" style="2164" customWidth="1"/>
    <col min="14596" max="14599" width="16.140625" style="2164" customWidth="1"/>
    <col min="14600" max="14600" width="16.5703125" style="2164" customWidth="1"/>
    <col min="14601" max="14601" width="18.140625" style="2164" customWidth="1"/>
    <col min="14602" max="14602" width="21.5703125" style="2164" customWidth="1"/>
    <col min="14603" max="14605" width="13.7109375" style="2164" customWidth="1"/>
    <col min="14606" max="14606" width="22" style="2164" customWidth="1"/>
    <col min="14607" max="14607" width="23.7109375" style="2164" customWidth="1"/>
    <col min="14608" max="14844" width="11.42578125" style="2164"/>
    <col min="14845" max="14846" width="6.140625" style="2164" customWidth="1"/>
    <col min="14847" max="14847" width="5.5703125" style="2164" customWidth="1"/>
    <col min="14848" max="14848" width="21.42578125" style="2164" customWidth="1"/>
    <col min="14849" max="14849" width="11.42578125" style="2164"/>
    <col min="14850" max="14850" width="47.7109375" style="2164" customWidth="1"/>
    <col min="14851" max="14851" width="15.140625" style="2164" customWidth="1"/>
    <col min="14852" max="14855" width="16.140625" style="2164" customWidth="1"/>
    <col min="14856" max="14856" width="16.5703125" style="2164" customWidth="1"/>
    <col min="14857" max="14857" width="18.140625" style="2164" customWidth="1"/>
    <col min="14858" max="14858" width="21.5703125" style="2164" customWidth="1"/>
    <col min="14859" max="14861" width="13.7109375" style="2164" customWidth="1"/>
    <col min="14862" max="14862" width="22" style="2164" customWidth="1"/>
    <col min="14863" max="14863" width="23.7109375" style="2164" customWidth="1"/>
    <col min="14864" max="15100" width="11.42578125" style="2164"/>
    <col min="15101" max="15102" width="6.140625" style="2164" customWidth="1"/>
    <col min="15103" max="15103" width="5.5703125" style="2164" customWidth="1"/>
    <col min="15104" max="15104" width="21.42578125" style="2164" customWidth="1"/>
    <col min="15105" max="15105" width="11.42578125" style="2164"/>
    <col min="15106" max="15106" width="47.7109375" style="2164" customWidth="1"/>
    <col min="15107" max="15107" width="15.140625" style="2164" customWidth="1"/>
    <col min="15108" max="15111" width="16.140625" style="2164" customWidth="1"/>
    <col min="15112" max="15112" width="16.5703125" style="2164" customWidth="1"/>
    <col min="15113" max="15113" width="18.140625" style="2164" customWidth="1"/>
    <col min="15114" max="15114" width="21.5703125" style="2164" customWidth="1"/>
    <col min="15115" max="15117" width="13.7109375" style="2164" customWidth="1"/>
    <col min="15118" max="15118" width="22" style="2164" customWidth="1"/>
    <col min="15119" max="15119" width="23.7109375" style="2164" customWidth="1"/>
    <col min="15120" max="15356" width="11.42578125" style="2164"/>
    <col min="15357" max="15358" width="6.140625" style="2164" customWidth="1"/>
    <col min="15359" max="15359" width="5.5703125" style="2164" customWidth="1"/>
    <col min="15360" max="15360" width="21.42578125" style="2164" customWidth="1"/>
    <col min="15361" max="15361" width="11.42578125" style="2164"/>
    <col min="15362" max="15362" width="47.7109375" style="2164" customWidth="1"/>
    <col min="15363" max="15363" width="15.140625" style="2164" customWidth="1"/>
    <col min="15364" max="15367" width="16.140625" style="2164" customWidth="1"/>
    <col min="15368" max="15368" width="16.5703125" style="2164" customWidth="1"/>
    <col min="15369" max="15369" width="18.140625" style="2164" customWidth="1"/>
    <col min="15370" max="15370" width="21.5703125" style="2164" customWidth="1"/>
    <col min="15371" max="15373" width="13.7109375" style="2164" customWidth="1"/>
    <col min="15374" max="15374" width="22" style="2164" customWidth="1"/>
    <col min="15375" max="15375" width="23.7109375" style="2164" customWidth="1"/>
    <col min="15376" max="15612" width="11.42578125" style="2164"/>
    <col min="15613" max="15614" width="6.140625" style="2164" customWidth="1"/>
    <col min="15615" max="15615" width="5.5703125" style="2164" customWidth="1"/>
    <col min="15616" max="15616" width="21.42578125" style="2164" customWidth="1"/>
    <col min="15617" max="15617" width="11.42578125" style="2164"/>
    <col min="15618" max="15618" width="47.7109375" style="2164" customWidth="1"/>
    <col min="15619" max="15619" width="15.140625" style="2164" customWidth="1"/>
    <col min="15620" max="15623" width="16.140625" style="2164" customWidth="1"/>
    <col min="15624" max="15624" width="16.5703125" style="2164" customWidth="1"/>
    <col min="15625" max="15625" width="18.140625" style="2164" customWidth="1"/>
    <col min="15626" max="15626" width="21.5703125" style="2164" customWidth="1"/>
    <col min="15627" max="15629" width="13.7109375" style="2164" customWidth="1"/>
    <col min="15630" max="15630" width="22" style="2164" customWidth="1"/>
    <col min="15631" max="15631" width="23.7109375" style="2164" customWidth="1"/>
    <col min="15632" max="15868" width="11.42578125" style="2164"/>
    <col min="15869" max="15870" width="6.140625" style="2164" customWidth="1"/>
    <col min="15871" max="15871" width="5.5703125" style="2164" customWidth="1"/>
    <col min="15872" max="15872" width="21.42578125" style="2164" customWidth="1"/>
    <col min="15873" max="15873" width="11.42578125" style="2164"/>
    <col min="15874" max="15874" width="47.7109375" style="2164" customWidth="1"/>
    <col min="15875" max="15875" width="15.140625" style="2164" customWidth="1"/>
    <col min="15876" max="15879" width="16.140625" style="2164" customWidth="1"/>
    <col min="15880" max="15880" width="16.5703125" style="2164" customWidth="1"/>
    <col min="15881" max="15881" width="18.140625" style="2164" customWidth="1"/>
    <col min="15882" max="15882" width="21.5703125" style="2164" customWidth="1"/>
    <col min="15883" max="15885" width="13.7109375" style="2164" customWidth="1"/>
    <col min="15886" max="15886" width="22" style="2164" customWidth="1"/>
    <col min="15887" max="15887" width="23.7109375" style="2164" customWidth="1"/>
    <col min="15888" max="16124" width="11.42578125" style="2164"/>
    <col min="16125" max="16126" width="6.140625" style="2164" customWidth="1"/>
    <col min="16127" max="16127" width="5.5703125" style="2164" customWidth="1"/>
    <col min="16128" max="16128" width="21.42578125" style="2164" customWidth="1"/>
    <col min="16129" max="16129" width="11.42578125" style="2164"/>
    <col min="16130" max="16130" width="47.7109375" style="2164" customWidth="1"/>
    <col min="16131" max="16131" width="15.140625" style="2164" customWidth="1"/>
    <col min="16132" max="16135" width="16.140625" style="2164" customWidth="1"/>
    <col min="16136" max="16136" width="16.5703125" style="2164" customWidth="1"/>
    <col min="16137" max="16137" width="18.140625" style="2164" customWidth="1"/>
    <col min="16138" max="16138" width="21.5703125" style="2164" customWidth="1"/>
    <col min="16139" max="16141" width="13.7109375" style="2164" customWidth="1"/>
    <col min="16142" max="16142" width="22" style="2164" customWidth="1"/>
    <col min="16143" max="16143" width="23.7109375" style="2164" customWidth="1"/>
    <col min="16144" max="16384" width="11.42578125" style="2164"/>
  </cols>
  <sheetData>
    <row r="1" spans="1:15" ht="15.75">
      <c r="B1" s="5" t="s">
        <v>2</v>
      </c>
      <c r="C1" s="5" t="s">
        <v>3018</v>
      </c>
      <c r="D1" s="548"/>
    </row>
    <row r="2" spans="1:15" s="2166" customFormat="1" ht="15.75">
      <c r="A2" s="2165"/>
      <c r="B2" s="5" t="s">
        <v>4</v>
      </c>
      <c r="C2" s="2001" t="s">
        <v>1252</v>
      </c>
    </row>
    <row r="3" spans="1:15" s="2166" customFormat="1" ht="15.75">
      <c r="A3" s="2165"/>
      <c r="B3" s="5" t="s">
        <v>6</v>
      </c>
      <c r="C3" s="5" t="s">
        <v>2950</v>
      </c>
      <c r="D3" s="2000" t="s">
        <v>2951</v>
      </c>
      <c r="E3" s="2167"/>
      <c r="F3" s="2165"/>
      <c r="G3" s="2168"/>
      <c r="H3" s="2168"/>
      <c r="I3" s="2168"/>
      <c r="J3" s="2168"/>
      <c r="K3" s="2168"/>
      <c r="L3" s="2168"/>
      <c r="M3" s="2168"/>
      <c r="N3" s="2168"/>
      <c r="O3" s="2168"/>
    </row>
    <row r="4" spans="1:15" ht="15.75">
      <c r="B4" s="5" t="s">
        <v>8</v>
      </c>
      <c r="C4" s="5" t="s">
        <v>9</v>
      </c>
      <c r="D4" s="2098"/>
      <c r="E4" s="2169"/>
      <c r="F4" s="2170"/>
      <c r="G4" s="2171"/>
      <c r="H4" s="2171"/>
      <c r="I4" s="2171"/>
      <c r="J4" s="2171"/>
      <c r="K4" s="2171"/>
      <c r="L4" s="2171"/>
      <c r="M4" s="2171"/>
      <c r="N4" s="2171"/>
      <c r="O4" s="2171"/>
    </row>
    <row r="5" spans="1:15" ht="15.75">
      <c r="B5" s="5" t="s">
        <v>10</v>
      </c>
      <c r="C5" s="5" t="s">
        <v>11</v>
      </c>
      <c r="D5" s="2098"/>
      <c r="E5" s="2169"/>
      <c r="F5" s="2170"/>
      <c r="G5" s="2171"/>
      <c r="H5" s="2171"/>
      <c r="I5" s="2171"/>
      <c r="J5" s="2171"/>
      <c r="K5" s="2171"/>
      <c r="L5" s="2171"/>
      <c r="M5" s="2171"/>
      <c r="N5" s="2171"/>
      <c r="O5" s="2171"/>
    </row>
    <row r="6" spans="1:15" ht="15.75" thickBot="1">
      <c r="B6" s="2171"/>
      <c r="C6" s="2169"/>
      <c r="D6" s="2169"/>
      <c r="E6" s="2169"/>
      <c r="F6" s="2170"/>
      <c r="G6" s="2171"/>
      <c r="H6" s="2171"/>
      <c r="I6" s="2171"/>
      <c r="J6" s="2171"/>
      <c r="K6" s="2171"/>
      <c r="L6" s="2171"/>
      <c r="M6" s="2171"/>
      <c r="N6" s="2171"/>
      <c r="O6" s="2171"/>
    </row>
    <row r="7" spans="1:15" s="2174" customFormat="1" ht="15.75">
      <c r="A7" s="2172"/>
      <c r="B7" s="2173"/>
      <c r="C7" s="2992" t="s">
        <v>3019</v>
      </c>
      <c r="D7" s="2994" t="s">
        <v>2956</v>
      </c>
      <c r="E7" s="2995"/>
      <c r="F7" s="2994" t="s">
        <v>2957</v>
      </c>
      <c r="G7" s="3000"/>
      <c r="H7" s="3003" t="s">
        <v>3020</v>
      </c>
      <c r="I7" s="3004"/>
      <c r="J7" s="3004"/>
      <c r="K7" s="3003" t="s">
        <v>3021</v>
      </c>
      <c r="L7" s="3004"/>
      <c r="M7" s="3004"/>
      <c r="N7" s="3003" t="s">
        <v>2954</v>
      </c>
      <c r="O7" s="2989" t="s">
        <v>2955</v>
      </c>
    </row>
    <row r="8" spans="1:15" s="2174" customFormat="1" ht="15.75">
      <c r="A8" s="2175"/>
      <c r="B8" s="2176"/>
      <c r="C8" s="2993"/>
      <c r="D8" s="2996"/>
      <c r="E8" s="2997"/>
      <c r="F8" s="2996"/>
      <c r="G8" s="3001"/>
      <c r="H8" s="3005"/>
      <c r="I8" s="3006"/>
      <c r="J8" s="3006"/>
      <c r="K8" s="3005"/>
      <c r="L8" s="3006"/>
      <c r="M8" s="3006"/>
      <c r="N8" s="3009"/>
      <c r="O8" s="2990"/>
    </row>
    <row r="9" spans="1:15" s="2174" customFormat="1" ht="15.75">
      <c r="A9" s="2175"/>
      <c r="B9" s="2176"/>
      <c r="C9" s="2993"/>
      <c r="D9" s="2998"/>
      <c r="E9" s="2999"/>
      <c r="F9" s="2998"/>
      <c r="G9" s="3002"/>
      <c r="H9" s="3007"/>
      <c r="I9" s="3008"/>
      <c r="J9" s="3008"/>
      <c r="K9" s="3007"/>
      <c r="L9" s="3008"/>
      <c r="M9" s="3008"/>
      <c r="N9" s="3009"/>
      <c r="O9" s="2990"/>
    </row>
    <row r="10" spans="1:15" s="2174" customFormat="1" ht="15.75">
      <c r="A10" s="2175"/>
      <c r="B10" s="2176"/>
      <c r="C10" s="2993"/>
      <c r="D10" s="2177" t="s">
        <v>1355</v>
      </c>
      <c r="E10" s="2177" t="s">
        <v>1356</v>
      </c>
      <c r="F10" s="2177" t="s">
        <v>1355</v>
      </c>
      <c r="G10" s="2177" t="s">
        <v>1356</v>
      </c>
      <c r="H10" s="2177" t="s">
        <v>1355</v>
      </c>
      <c r="I10" s="2177" t="s">
        <v>1356</v>
      </c>
      <c r="J10" s="2178"/>
      <c r="K10" s="2177" t="s">
        <v>1355</v>
      </c>
      <c r="L10" s="2177" t="s">
        <v>1356</v>
      </c>
      <c r="M10" s="2178"/>
      <c r="N10" s="3010"/>
      <c r="O10" s="2991"/>
    </row>
    <row r="11" spans="1:15" s="2174" customFormat="1" ht="16.5" thickBot="1">
      <c r="A11" s="2179"/>
      <c r="B11" s="2180"/>
      <c r="C11" s="2181" t="s">
        <v>659</v>
      </c>
      <c r="D11" s="2182" t="s">
        <v>664</v>
      </c>
      <c r="E11" s="2182" t="s">
        <v>667</v>
      </c>
      <c r="F11" s="2183" t="s">
        <v>670</v>
      </c>
      <c r="G11" s="2183" t="s">
        <v>672</v>
      </c>
      <c r="H11" s="2183" t="s">
        <v>675</v>
      </c>
      <c r="I11" s="2183" t="s">
        <v>677</v>
      </c>
      <c r="J11" s="2183" t="s">
        <v>680</v>
      </c>
      <c r="K11" s="2184"/>
      <c r="L11" s="2184"/>
      <c r="M11" s="2184"/>
      <c r="N11" s="2183" t="s">
        <v>683</v>
      </c>
      <c r="O11" s="2185" t="s">
        <v>1207</v>
      </c>
    </row>
    <row r="12" spans="1:15" s="2174" customFormat="1" ht="15.75">
      <c r="A12" s="2186" t="s">
        <v>659</v>
      </c>
      <c r="B12" s="2187" t="s">
        <v>3022</v>
      </c>
      <c r="C12" s="2188"/>
      <c r="D12" s="2189">
        <f>D14+D15</f>
        <v>0</v>
      </c>
      <c r="E12" s="2189">
        <f t="shared" ref="E12:G12" si="0">E14+E15</f>
        <v>0</v>
      </c>
      <c r="F12" s="2189">
        <f t="shared" si="0"/>
        <v>0</v>
      </c>
      <c r="G12" s="2189">
        <f t="shared" si="0"/>
        <v>0</v>
      </c>
      <c r="H12" s="2190"/>
      <c r="I12" s="2190"/>
      <c r="J12" s="2190"/>
      <c r="K12" s="2191"/>
      <c r="L12" s="2191"/>
      <c r="M12" s="2191"/>
      <c r="N12" s="2192">
        <f>N14+N15+N16</f>
        <v>0</v>
      </c>
      <c r="O12" s="2193">
        <f>N12*12.5</f>
        <v>0</v>
      </c>
    </row>
    <row r="13" spans="1:15" s="2174" customFormat="1" ht="15.75">
      <c r="A13" s="2194" t="s">
        <v>664</v>
      </c>
      <c r="B13" s="2195" t="s">
        <v>3023</v>
      </c>
      <c r="C13" s="2196"/>
      <c r="D13" s="2197"/>
      <c r="E13" s="2197"/>
      <c r="F13" s="2197"/>
      <c r="G13" s="2198"/>
      <c r="H13" s="2199"/>
      <c r="I13" s="2199"/>
      <c r="J13" s="2199"/>
      <c r="K13" s="2200"/>
      <c r="L13" s="2200"/>
      <c r="M13" s="2201"/>
      <c r="N13" s="2199"/>
      <c r="O13" s="2202"/>
    </row>
    <row r="14" spans="1:15" s="2174" customFormat="1" ht="24">
      <c r="A14" s="2194" t="s">
        <v>667</v>
      </c>
      <c r="B14" s="2203" t="s">
        <v>3024</v>
      </c>
      <c r="C14" s="2196"/>
      <c r="D14" s="2204"/>
      <c r="E14" s="2204"/>
      <c r="F14" s="2204"/>
      <c r="G14" s="2204"/>
      <c r="H14" s="2205"/>
      <c r="I14" s="2205"/>
      <c r="J14" s="2205"/>
      <c r="K14" s="2200">
        <v>8</v>
      </c>
      <c r="L14" s="2200">
        <v>8</v>
      </c>
      <c r="M14" s="2201"/>
      <c r="N14" s="2206">
        <f>IF(AND($F$12&gt;$G$12,$F$12&gt;[37]Kons30!$D$10*2%),$F14*8%,IF(AND($G$12&gt;$F$12,$G$12&gt; [37]Kons30!$D$10*2%),$G14*8%,0))</f>
        <v>0</v>
      </c>
      <c r="O14" s="2202"/>
    </row>
    <row r="15" spans="1:15" s="2174" customFormat="1" ht="15.75">
      <c r="A15" s="2194" t="s">
        <v>670</v>
      </c>
      <c r="B15" s="2187" t="s">
        <v>3025</v>
      </c>
      <c r="C15" s="2196"/>
      <c r="D15" s="2204"/>
      <c r="E15" s="2204"/>
      <c r="F15" s="2204"/>
      <c r="G15" s="2204"/>
      <c r="H15" s="2205"/>
      <c r="I15" s="2205"/>
      <c r="J15" s="2205"/>
      <c r="K15" s="2200">
        <v>8</v>
      </c>
      <c r="L15" s="2200">
        <v>8</v>
      </c>
      <c r="M15" s="2201"/>
      <c r="N15" s="2206">
        <f>IF(AND($F$12&gt;$G$12,$F$12&gt;[37]Kons30!$D$10*2%),$F15*8%,IF(AND($G$12&gt;$F$12,$G$12&gt; [37]Kons30!$D$10*2%),$G15*8%,0))</f>
        <v>0</v>
      </c>
      <c r="O15" s="2202"/>
    </row>
    <row r="16" spans="1:15" s="2174" customFormat="1" ht="15.75">
      <c r="A16" s="2207" t="s">
        <v>672</v>
      </c>
      <c r="B16" s="2187" t="s">
        <v>3014</v>
      </c>
      <c r="C16" s="2196"/>
      <c r="D16" s="2208"/>
      <c r="E16" s="2208"/>
      <c r="F16" s="2208"/>
      <c r="G16" s="2208"/>
      <c r="H16" s="2209"/>
      <c r="I16" s="2209"/>
      <c r="J16" s="2205"/>
      <c r="K16" s="2200"/>
      <c r="L16" s="2200"/>
      <c r="M16" s="2201"/>
      <c r="N16" s="2210"/>
      <c r="O16" s="2202"/>
    </row>
    <row r="17" spans="1:15" s="2174" customFormat="1" ht="15.75">
      <c r="A17" s="2211" t="s">
        <v>675</v>
      </c>
      <c r="B17" s="2212" t="s">
        <v>3026</v>
      </c>
      <c r="C17" s="2196"/>
      <c r="D17" s="2208"/>
      <c r="E17" s="2208"/>
      <c r="F17" s="2208"/>
      <c r="G17" s="2208"/>
      <c r="H17" s="2209"/>
      <c r="I17" s="2209"/>
      <c r="J17" s="2205"/>
      <c r="K17" s="2200"/>
      <c r="L17" s="2200"/>
      <c r="M17" s="2201"/>
      <c r="N17" s="2210"/>
      <c r="O17" s="2202"/>
    </row>
    <row r="18" spans="1:15" s="2174" customFormat="1" ht="15.75">
      <c r="A18" s="2211" t="s">
        <v>677</v>
      </c>
      <c r="B18" s="2212" t="s">
        <v>3027</v>
      </c>
      <c r="C18" s="2196"/>
      <c r="D18" s="2208"/>
      <c r="E18" s="2208"/>
      <c r="F18" s="2208"/>
      <c r="G18" s="2208"/>
      <c r="H18" s="2209"/>
      <c r="I18" s="2209"/>
      <c r="J18" s="2205"/>
      <c r="K18" s="2200"/>
      <c r="L18" s="2200"/>
      <c r="M18" s="2201"/>
      <c r="N18" s="2210"/>
      <c r="O18" s="2202"/>
    </row>
    <row r="19" spans="1:15" s="2174" customFormat="1" ht="15.75">
      <c r="A19" s="2211" t="s">
        <v>680</v>
      </c>
      <c r="B19" s="2213" t="s">
        <v>3028</v>
      </c>
      <c r="C19" s="2196"/>
      <c r="D19" s="2208"/>
      <c r="E19" s="2208"/>
      <c r="F19" s="2208"/>
      <c r="G19" s="2208"/>
      <c r="H19" s="2209"/>
      <c r="I19" s="2209"/>
      <c r="J19" s="2205"/>
      <c r="K19" s="2200"/>
      <c r="L19" s="2200"/>
      <c r="M19" s="2201"/>
      <c r="N19" s="2210"/>
      <c r="O19" s="2202"/>
    </row>
    <row r="20" spans="1:15" s="2220" customFormat="1" ht="16.5" thickBot="1">
      <c r="A20" s="2214" t="s">
        <v>683</v>
      </c>
      <c r="B20" s="2215" t="s">
        <v>3029</v>
      </c>
      <c r="C20" s="2216"/>
      <c r="D20" s="2208"/>
      <c r="E20" s="2208"/>
      <c r="F20" s="2208"/>
      <c r="G20" s="2208"/>
      <c r="H20" s="2209"/>
      <c r="I20" s="2209"/>
      <c r="J20" s="2209"/>
      <c r="K20" s="2217"/>
      <c r="L20" s="2217"/>
      <c r="M20" s="2217"/>
      <c r="N20" s="2218"/>
      <c r="O20" s="2219"/>
    </row>
    <row r="21" spans="1:15" s="2174" customFormat="1" ht="16.5" thickBot="1">
      <c r="A21" s="2221"/>
      <c r="B21" s="2222" t="s">
        <v>3030</v>
      </c>
      <c r="C21" s="2223"/>
      <c r="D21" s="2224"/>
      <c r="E21" s="2224"/>
      <c r="F21" s="2224"/>
      <c r="G21" s="2224"/>
      <c r="H21" s="2224"/>
      <c r="I21" s="2224"/>
      <c r="J21" s="2224"/>
      <c r="K21" s="2224"/>
      <c r="L21" s="2224"/>
      <c r="M21" s="2224"/>
      <c r="N21" s="2224"/>
      <c r="O21" s="2225"/>
    </row>
    <row r="22" spans="1:15" s="2174" customFormat="1" ht="15.75">
      <c r="A22" s="2194">
        <v>100</v>
      </c>
      <c r="B22" s="2226" t="s">
        <v>3031</v>
      </c>
      <c r="C22" s="2227"/>
      <c r="D22" s="2228"/>
      <c r="E22" s="2229"/>
      <c r="F22" s="2230"/>
      <c r="G22" s="2230"/>
      <c r="H22" s="2190"/>
      <c r="I22" s="2190"/>
      <c r="J22" s="2190"/>
      <c r="K22" s="2191"/>
      <c r="L22" s="2191"/>
      <c r="M22" s="2191"/>
      <c r="N22" s="2190"/>
      <c r="O22" s="2231"/>
    </row>
    <row r="23" spans="1:15" s="2174" customFormat="1" ht="15.75">
      <c r="A23" s="2194">
        <v>110</v>
      </c>
      <c r="B23" s="2232" t="s">
        <v>3032</v>
      </c>
      <c r="C23" s="2227"/>
      <c r="D23" s="2228"/>
      <c r="E23" s="2229"/>
      <c r="F23" s="2230"/>
      <c r="G23" s="2230"/>
      <c r="H23" s="2190"/>
      <c r="I23" s="2190"/>
      <c r="J23" s="2190"/>
      <c r="K23" s="2191"/>
      <c r="L23" s="2191"/>
      <c r="M23" s="2191"/>
      <c r="N23" s="2190"/>
      <c r="O23" s="2233"/>
    </row>
    <row r="24" spans="1:15" s="2174" customFormat="1" ht="16.5" thickBot="1">
      <c r="A24" s="2194">
        <v>120</v>
      </c>
      <c r="B24" s="2234" t="s">
        <v>1913</v>
      </c>
      <c r="C24" s="2227"/>
      <c r="D24" s="2228"/>
      <c r="E24" s="2229"/>
      <c r="F24" s="2230"/>
      <c r="G24" s="2230"/>
      <c r="H24" s="2190"/>
      <c r="I24" s="2190"/>
      <c r="J24" s="2190"/>
      <c r="K24" s="2191"/>
      <c r="L24" s="2191"/>
      <c r="M24" s="2191"/>
      <c r="N24" s="2190"/>
      <c r="O24" s="2235"/>
    </row>
    <row r="25" spans="1:15" s="2174" customFormat="1" ht="16.5" thickBot="1">
      <c r="A25" s="2221"/>
      <c r="B25" s="2222" t="s">
        <v>3033</v>
      </c>
      <c r="C25" s="2236"/>
      <c r="D25" s="2236"/>
      <c r="E25" s="2236"/>
      <c r="F25" s="2236"/>
      <c r="G25" s="2236"/>
      <c r="H25" s="2236"/>
      <c r="I25" s="2236"/>
      <c r="J25" s="2236"/>
      <c r="K25" s="2236"/>
      <c r="L25" s="2236"/>
      <c r="M25" s="2236"/>
      <c r="N25" s="2236"/>
      <c r="O25" s="2237"/>
    </row>
    <row r="26" spans="1:15" s="2174" customFormat="1" ht="15.75">
      <c r="A26" s="2194">
        <v>130</v>
      </c>
      <c r="B26" s="2238" t="s">
        <v>3034</v>
      </c>
      <c r="C26" s="2239" t="s">
        <v>609</v>
      </c>
      <c r="D26" s="2204"/>
      <c r="E26" s="2204"/>
      <c r="F26" s="2240"/>
      <c r="G26" s="2204"/>
      <c r="H26" s="2205"/>
      <c r="I26" s="2205"/>
      <c r="J26" s="2205"/>
      <c r="K26" s="2201"/>
      <c r="L26" s="2201"/>
      <c r="M26" s="2241"/>
      <c r="N26" s="2242"/>
      <c r="O26" s="2243"/>
    </row>
    <row r="27" spans="1:15" s="2174" customFormat="1" ht="15.75">
      <c r="A27" s="2194">
        <v>140</v>
      </c>
      <c r="B27" s="2238" t="s">
        <v>481</v>
      </c>
      <c r="C27" s="2244" t="s">
        <v>9</v>
      </c>
      <c r="D27" s="2197"/>
      <c r="E27" s="2197"/>
      <c r="F27" s="2245"/>
      <c r="G27" s="2197"/>
      <c r="H27" s="2205"/>
      <c r="I27" s="2205"/>
      <c r="J27" s="2205"/>
      <c r="K27" s="2201"/>
      <c r="L27" s="2201"/>
      <c r="M27" s="2241"/>
      <c r="N27" s="2242"/>
      <c r="O27" s="2202"/>
    </row>
    <row r="28" spans="1:15" s="2174" customFormat="1" ht="15.75">
      <c r="A28" s="2194">
        <v>150</v>
      </c>
      <c r="B28" s="2238" t="s">
        <v>3035</v>
      </c>
      <c r="C28" s="2244" t="s">
        <v>3036</v>
      </c>
      <c r="D28" s="2246"/>
      <c r="E28" s="2246"/>
      <c r="F28" s="2247"/>
      <c r="G28" s="2197"/>
      <c r="H28" s="2205"/>
      <c r="I28" s="2205"/>
      <c r="J28" s="2205"/>
      <c r="K28" s="2201"/>
      <c r="L28" s="2201"/>
      <c r="M28" s="2241"/>
      <c r="N28" s="2242"/>
      <c r="O28" s="2202"/>
    </row>
    <row r="29" spans="1:15" s="2174" customFormat="1" ht="15.75">
      <c r="A29" s="2194">
        <v>160</v>
      </c>
      <c r="B29" s="2238" t="s">
        <v>3037</v>
      </c>
      <c r="C29" s="2244" t="s">
        <v>1048</v>
      </c>
      <c r="D29" s="2204"/>
      <c r="E29" s="2204"/>
      <c r="F29" s="2240"/>
      <c r="G29" s="2204"/>
      <c r="H29" s="2205"/>
      <c r="I29" s="2205"/>
      <c r="J29" s="2205"/>
      <c r="K29" s="2201"/>
      <c r="L29" s="2201"/>
      <c r="M29" s="2241"/>
      <c r="N29" s="2242"/>
      <c r="O29" s="2202"/>
    </row>
    <row r="30" spans="1:15" s="2174" customFormat="1" ht="15.75">
      <c r="A30" s="2194">
        <v>170</v>
      </c>
      <c r="B30" s="2238" t="s">
        <v>3038</v>
      </c>
      <c r="C30" s="2244" t="s">
        <v>3039</v>
      </c>
      <c r="D30" s="2197"/>
      <c r="E30" s="2197"/>
      <c r="F30" s="2245"/>
      <c r="G30" s="2197"/>
      <c r="H30" s="2205"/>
      <c r="I30" s="2205"/>
      <c r="J30" s="2205"/>
      <c r="K30" s="2201"/>
      <c r="L30" s="2201"/>
      <c r="M30" s="2241"/>
      <c r="N30" s="2242"/>
      <c r="O30" s="2202"/>
    </row>
    <row r="31" spans="1:15" s="2174" customFormat="1" ht="15.75">
      <c r="A31" s="2194">
        <v>180</v>
      </c>
      <c r="B31" s="2238" t="s">
        <v>3040</v>
      </c>
      <c r="C31" s="2244" t="s">
        <v>3041</v>
      </c>
      <c r="D31" s="2197"/>
      <c r="E31" s="2197"/>
      <c r="F31" s="2245"/>
      <c r="G31" s="2197"/>
      <c r="H31" s="2205"/>
      <c r="I31" s="2205"/>
      <c r="J31" s="2205"/>
      <c r="K31" s="2201"/>
      <c r="L31" s="2201"/>
      <c r="M31" s="2241"/>
      <c r="N31" s="2242"/>
      <c r="O31" s="2202"/>
    </row>
    <row r="32" spans="1:15" s="2174" customFormat="1" ht="15.75">
      <c r="A32" s="2194">
        <v>190</v>
      </c>
      <c r="B32" s="2238" t="s">
        <v>3042</v>
      </c>
      <c r="C32" s="2244" t="s">
        <v>1046</v>
      </c>
      <c r="D32" s="2204"/>
      <c r="E32" s="2204"/>
      <c r="F32" s="2240"/>
      <c r="G32" s="2204"/>
      <c r="H32" s="2205"/>
      <c r="I32" s="2205"/>
      <c r="J32" s="2205"/>
      <c r="K32" s="2201"/>
      <c r="L32" s="2201"/>
      <c r="M32" s="2241"/>
      <c r="N32" s="2242"/>
      <c r="O32" s="2202"/>
    </row>
    <row r="33" spans="1:15" s="2174" customFormat="1" ht="15.75">
      <c r="A33" s="2194">
        <v>200</v>
      </c>
      <c r="B33" s="2238" t="s">
        <v>3043</v>
      </c>
      <c r="C33" s="2244" t="s">
        <v>3044</v>
      </c>
      <c r="D33" s="2197"/>
      <c r="E33" s="2197"/>
      <c r="F33" s="2245"/>
      <c r="G33" s="2197"/>
      <c r="H33" s="2205"/>
      <c r="I33" s="2205"/>
      <c r="J33" s="2205"/>
      <c r="K33" s="2201"/>
      <c r="L33" s="2201"/>
      <c r="M33" s="2241"/>
      <c r="N33" s="2242"/>
      <c r="O33" s="2202"/>
    </row>
    <row r="34" spans="1:15" s="2174" customFormat="1" ht="15.75">
      <c r="A34" s="2194">
        <v>210</v>
      </c>
      <c r="B34" s="2238" t="s">
        <v>3045</v>
      </c>
      <c r="C34" s="2244" t="s">
        <v>1050</v>
      </c>
      <c r="D34" s="2204"/>
      <c r="E34" s="2204"/>
      <c r="F34" s="2240"/>
      <c r="G34" s="2204"/>
      <c r="H34" s="2205"/>
      <c r="I34" s="2205"/>
      <c r="J34" s="2205"/>
      <c r="K34" s="2201"/>
      <c r="L34" s="2201"/>
      <c r="M34" s="2241"/>
      <c r="N34" s="2242"/>
      <c r="O34" s="2202"/>
    </row>
    <row r="35" spans="1:15" s="2174" customFormat="1" ht="15.75">
      <c r="A35" s="2194">
        <v>220</v>
      </c>
      <c r="B35" s="2238" t="s">
        <v>3046</v>
      </c>
      <c r="C35" s="2244" t="s">
        <v>3047</v>
      </c>
      <c r="D35" s="2197"/>
      <c r="E35" s="2197"/>
      <c r="F35" s="2245"/>
      <c r="G35" s="2197"/>
      <c r="H35" s="2205"/>
      <c r="I35" s="2205"/>
      <c r="J35" s="2205"/>
      <c r="K35" s="2201"/>
      <c r="L35" s="2201"/>
      <c r="M35" s="2241"/>
      <c r="N35" s="2242"/>
      <c r="O35" s="2202"/>
    </row>
    <row r="36" spans="1:15" s="2174" customFormat="1" ht="15.75">
      <c r="A36" s="2194">
        <v>230</v>
      </c>
      <c r="B36" s="2238" t="s">
        <v>3048</v>
      </c>
      <c r="C36" s="2244" t="s">
        <v>1044</v>
      </c>
      <c r="D36" s="2204"/>
      <c r="E36" s="2204"/>
      <c r="F36" s="2240"/>
      <c r="G36" s="2204"/>
      <c r="H36" s="2205"/>
      <c r="I36" s="2205"/>
      <c r="J36" s="2205"/>
      <c r="K36" s="2201"/>
      <c r="L36" s="2201"/>
      <c r="M36" s="2241"/>
      <c r="N36" s="2242"/>
      <c r="O36" s="2202"/>
    </row>
    <row r="37" spans="1:15" s="2174" customFormat="1" ht="15.75">
      <c r="A37" s="2194">
        <v>240</v>
      </c>
      <c r="B37" s="2238" t="s">
        <v>3049</v>
      </c>
      <c r="C37" s="2244" t="s">
        <v>3050</v>
      </c>
      <c r="D37" s="2197"/>
      <c r="E37" s="2197"/>
      <c r="F37" s="2245"/>
      <c r="G37" s="2197"/>
      <c r="H37" s="2205"/>
      <c r="I37" s="2205"/>
      <c r="J37" s="2205"/>
      <c r="K37" s="2201"/>
      <c r="L37" s="2201"/>
      <c r="M37" s="2241"/>
      <c r="N37" s="2242"/>
      <c r="O37" s="2202"/>
    </row>
    <row r="38" spans="1:15" s="2174" customFormat="1" ht="15.75">
      <c r="A38" s="2194">
        <v>250</v>
      </c>
      <c r="B38" s="2238" t="s">
        <v>3051</v>
      </c>
      <c r="C38" s="2244" t="s">
        <v>1049</v>
      </c>
      <c r="D38" s="2204"/>
      <c r="E38" s="2204"/>
      <c r="F38" s="2240"/>
      <c r="G38" s="2204"/>
      <c r="H38" s="2205"/>
      <c r="I38" s="2205"/>
      <c r="J38" s="2205"/>
      <c r="K38" s="2201"/>
      <c r="L38" s="2201"/>
      <c r="M38" s="2241"/>
      <c r="N38" s="2242"/>
      <c r="O38" s="2202"/>
    </row>
    <row r="39" spans="1:15" s="2174" customFormat="1" ht="15.75">
      <c r="A39" s="2194">
        <v>260</v>
      </c>
      <c r="B39" s="2238" t="s">
        <v>3052</v>
      </c>
      <c r="C39" s="2244" t="s">
        <v>3053</v>
      </c>
      <c r="D39" s="2197"/>
      <c r="E39" s="2197"/>
      <c r="F39" s="2245"/>
      <c r="G39" s="2197"/>
      <c r="H39" s="2205"/>
      <c r="I39" s="2205"/>
      <c r="J39" s="2205"/>
      <c r="K39" s="2201"/>
      <c r="L39" s="2201"/>
      <c r="M39" s="2241"/>
      <c r="N39" s="2242"/>
      <c r="O39" s="2202"/>
    </row>
    <row r="40" spans="1:15" s="2174" customFormat="1" ht="15.75">
      <c r="A40" s="2194">
        <v>270</v>
      </c>
      <c r="B40" s="2238" t="s">
        <v>3054</v>
      </c>
      <c r="C40" s="2244" t="s">
        <v>3055</v>
      </c>
      <c r="D40" s="2197"/>
      <c r="E40" s="2197"/>
      <c r="F40" s="2245"/>
      <c r="G40" s="2197"/>
      <c r="H40" s="2205"/>
      <c r="I40" s="2205"/>
      <c r="J40" s="2205"/>
      <c r="K40" s="2201"/>
      <c r="L40" s="2201"/>
      <c r="M40" s="2241"/>
      <c r="N40" s="2242"/>
      <c r="O40" s="2202"/>
    </row>
    <row r="41" spans="1:15" s="2174" customFormat="1" ht="15.75">
      <c r="A41" s="2194">
        <v>280</v>
      </c>
      <c r="B41" s="2238" t="s">
        <v>3056</v>
      </c>
      <c r="C41" s="2244" t="s">
        <v>3057</v>
      </c>
      <c r="D41" s="2197"/>
      <c r="E41" s="2197"/>
      <c r="F41" s="2245"/>
      <c r="G41" s="2197"/>
      <c r="H41" s="2205"/>
      <c r="I41" s="2205"/>
      <c r="J41" s="2205"/>
      <c r="K41" s="2201"/>
      <c r="L41" s="2201"/>
      <c r="M41" s="2241"/>
      <c r="N41" s="2242"/>
      <c r="O41" s="2202"/>
    </row>
    <row r="42" spans="1:15" s="2174" customFormat="1" ht="15.75">
      <c r="A42" s="2194">
        <v>290</v>
      </c>
      <c r="B42" s="2238" t="s">
        <v>3058</v>
      </c>
      <c r="C42" s="2244" t="s">
        <v>3059</v>
      </c>
      <c r="D42" s="2197"/>
      <c r="E42" s="2197"/>
      <c r="F42" s="2245"/>
      <c r="G42" s="2197"/>
      <c r="H42" s="2205"/>
      <c r="I42" s="2205"/>
      <c r="J42" s="2205"/>
      <c r="K42" s="2201"/>
      <c r="L42" s="2201"/>
      <c r="M42" s="2241"/>
      <c r="N42" s="2242"/>
      <c r="O42" s="2202"/>
    </row>
    <row r="43" spans="1:15" s="2174" customFormat="1" ht="15.75">
      <c r="A43" s="2194">
        <v>300</v>
      </c>
      <c r="B43" s="2238" t="s">
        <v>3060</v>
      </c>
      <c r="C43" s="2244" t="s">
        <v>3061</v>
      </c>
      <c r="D43" s="2197"/>
      <c r="E43" s="2197"/>
      <c r="F43" s="2245"/>
      <c r="G43" s="2197"/>
      <c r="H43" s="2205"/>
      <c r="I43" s="2205"/>
      <c r="J43" s="2205"/>
      <c r="K43" s="2201"/>
      <c r="L43" s="2201"/>
      <c r="M43" s="2241"/>
      <c r="N43" s="2242"/>
      <c r="O43" s="2202"/>
    </row>
    <row r="44" spans="1:15" s="2174" customFormat="1" ht="15.75">
      <c r="A44" s="2194">
        <v>310</v>
      </c>
      <c r="B44" s="2238" t="s">
        <v>3062</v>
      </c>
      <c r="C44" s="2244" t="s">
        <v>3063</v>
      </c>
      <c r="D44" s="2197"/>
      <c r="E44" s="2197"/>
      <c r="F44" s="2245"/>
      <c r="G44" s="2197"/>
      <c r="H44" s="2205"/>
      <c r="I44" s="2205"/>
      <c r="J44" s="2205"/>
      <c r="K44" s="2201"/>
      <c r="L44" s="2201"/>
      <c r="M44" s="2241"/>
      <c r="N44" s="2242"/>
      <c r="O44" s="2202"/>
    </row>
    <row r="45" spans="1:15" s="2174" customFormat="1" ht="15.75">
      <c r="A45" s="2194">
        <v>320</v>
      </c>
      <c r="B45" s="2238" t="s">
        <v>3064</v>
      </c>
      <c r="C45" s="2244" t="s">
        <v>3065</v>
      </c>
      <c r="D45" s="2197"/>
      <c r="E45" s="2197"/>
      <c r="F45" s="2245"/>
      <c r="G45" s="2197"/>
      <c r="H45" s="2205"/>
      <c r="I45" s="2205"/>
      <c r="J45" s="2205"/>
      <c r="K45" s="2201"/>
      <c r="L45" s="2201"/>
      <c r="M45" s="2241"/>
      <c r="N45" s="2242"/>
      <c r="O45" s="2202"/>
    </row>
    <row r="46" spans="1:15" s="2174" customFormat="1" ht="15.75">
      <c r="A46" s="2194">
        <v>330</v>
      </c>
      <c r="B46" s="2238" t="s">
        <v>3066</v>
      </c>
      <c r="C46" s="2244" t="s">
        <v>3067</v>
      </c>
      <c r="D46" s="2197"/>
      <c r="E46" s="2197"/>
      <c r="F46" s="2245"/>
      <c r="G46" s="2197"/>
      <c r="H46" s="2205"/>
      <c r="I46" s="2205"/>
      <c r="J46" s="2205"/>
      <c r="K46" s="2201"/>
      <c r="L46" s="2201"/>
      <c r="M46" s="2241"/>
      <c r="N46" s="2242"/>
      <c r="O46" s="2202"/>
    </row>
    <row r="47" spans="1:15" s="2174" customFormat="1" ht="15.75">
      <c r="A47" s="2194">
        <v>340</v>
      </c>
      <c r="B47" s="2238" t="s">
        <v>3068</v>
      </c>
      <c r="C47" s="2244" t="s">
        <v>1047</v>
      </c>
      <c r="D47" s="2204"/>
      <c r="E47" s="2204"/>
      <c r="F47" s="2240"/>
      <c r="G47" s="2204"/>
      <c r="H47" s="2205"/>
      <c r="I47" s="2205"/>
      <c r="J47" s="2205"/>
      <c r="K47" s="2201"/>
      <c r="L47" s="2201"/>
      <c r="M47" s="2241"/>
      <c r="N47" s="2242"/>
      <c r="O47" s="2202"/>
    </row>
    <row r="48" spans="1:15" s="2174" customFormat="1" ht="15.75">
      <c r="A48" s="2194">
        <v>350</v>
      </c>
      <c r="B48" s="2238" t="s">
        <v>3069</v>
      </c>
      <c r="C48" s="2244" t="s">
        <v>1045</v>
      </c>
      <c r="D48" s="2204"/>
      <c r="E48" s="2204"/>
      <c r="F48" s="2240"/>
      <c r="G48" s="2204"/>
      <c r="H48" s="2205"/>
      <c r="I48" s="2205"/>
      <c r="J48" s="2205"/>
      <c r="K48" s="2201"/>
      <c r="L48" s="2201"/>
      <c r="M48" s="2241"/>
      <c r="N48" s="2242"/>
      <c r="O48" s="2202"/>
    </row>
    <row r="49" spans="1:15" s="2174" customFormat="1" ht="15.75">
      <c r="A49" s="2194">
        <v>360</v>
      </c>
      <c r="B49" s="2238" t="s">
        <v>3070</v>
      </c>
      <c r="C49" s="2244" t="s">
        <v>1052</v>
      </c>
      <c r="D49" s="2204"/>
      <c r="E49" s="2204"/>
      <c r="F49" s="2240"/>
      <c r="G49" s="2204"/>
      <c r="H49" s="2205"/>
      <c r="I49" s="2205"/>
      <c r="J49" s="2205"/>
      <c r="K49" s="2201"/>
      <c r="L49" s="2201"/>
      <c r="M49" s="2241"/>
      <c r="N49" s="2242"/>
      <c r="O49" s="2202"/>
    </row>
    <row r="50" spans="1:15" s="2174" customFormat="1" ht="15.75">
      <c r="A50" s="2194">
        <v>370</v>
      </c>
      <c r="B50" s="2238" t="s">
        <v>3071</v>
      </c>
      <c r="C50" s="2244" t="s">
        <v>3072</v>
      </c>
      <c r="D50" s="2197"/>
      <c r="E50" s="2197"/>
      <c r="F50" s="2245"/>
      <c r="G50" s="2197"/>
      <c r="H50" s="2248"/>
      <c r="I50" s="2248"/>
      <c r="J50" s="2205"/>
      <c r="K50" s="2201"/>
      <c r="L50" s="2201"/>
      <c r="M50" s="2241"/>
      <c r="N50" s="2242"/>
      <c r="O50" s="2202"/>
    </row>
    <row r="51" spans="1:15" s="2174" customFormat="1" ht="15.75">
      <c r="A51" s="2194">
        <v>380</v>
      </c>
      <c r="B51" s="2238" t="s">
        <v>3073</v>
      </c>
      <c r="C51" s="2244" t="s">
        <v>608</v>
      </c>
      <c r="D51" s="2204"/>
      <c r="E51" s="2204"/>
      <c r="F51" s="2240"/>
      <c r="G51" s="2204"/>
      <c r="H51" s="2248"/>
      <c r="I51" s="2248"/>
      <c r="J51" s="2205"/>
      <c r="K51" s="2201"/>
      <c r="L51" s="2201"/>
      <c r="M51" s="2241"/>
      <c r="N51" s="2242"/>
      <c r="O51" s="2202"/>
    </row>
    <row r="52" spans="1:15" s="2174" customFormat="1" ht="15.75">
      <c r="A52" s="2194">
        <v>390</v>
      </c>
      <c r="B52" s="2238" t="s">
        <v>3074</v>
      </c>
      <c r="C52" s="2249" t="s">
        <v>3075</v>
      </c>
      <c r="D52" s="2197"/>
      <c r="E52" s="2197"/>
      <c r="F52" s="2245"/>
      <c r="G52" s="2197"/>
      <c r="H52" s="2242"/>
      <c r="I52" s="2198"/>
      <c r="J52" s="2205"/>
      <c r="K52" s="2201"/>
      <c r="L52" s="2201"/>
      <c r="M52" s="2241"/>
      <c r="N52" s="2242"/>
      <c r="O52" s="2202"/>
    </row>
    <row r="53" spans="1:15" s="2174" customFormat="1" ht="15.75">
      <c r="A53" s="2194">
        <v>400</v>
      </c>
      <c r="B53" s="2238" t="s">
        <v>3076</v>
      </c>
      <c r="C53" s="2244" t="s">
        <v>1051</v>
      </c>
      <c r="D53" s="2204"/>
      <c r="E53" s="2204"/>
      <c r="F53" s="2240"/>
      <c r="G53" s="2204"/>
      <c r="H53" s="2242"/>
      <c r="I53" s="2198"/>
      <c r="J53" s="2205"/>
      <c r="K53" s="2201"/>
      <c r="L53" s="2201"/>
      <c r="M53" s="2241"/>
      <c r="N53" s="2242"/>
      <c r="O53" s="2202"/>
    </row>
    <row r="54" spans="1:15" s="2174" customFormat="1" ht="16.5" thickBot="1">
      <c r="A54" s="2214">
        <v>410</v>
      </c>
      <c r="B54" s="2250" t="s">
        <v>1</v>
      </c>
      <c r="C54" s="2251"/>
      <c r="D54" s="2252"/>
      <c r="E54" s="2252"/>
      <c r="F54" s="2253"/>
      <c r="G54" s="2252"/>
      <c r="H54" s="2254"/>
      <c r="I54" s="2255"/>
      <c r="J54" s="2254"/>
      <c r="K54" s="2256"/>
      <c r="L54" s="2256"/>
      <c r="M54" s="2257"/>
      <c r="N54" s="2258"/>
      <c r="O54" s="2259"/>
    </row>
    <row r="55" spans="1:15" s="2174" customFormat="1" ht="15.75">
      <c r="A55" s="2260"/>
      <c r="B55" s="2261"/>
    </row>
    <row r="56" spans="1:15" s="2174" customFormat="1" ht="15.75">
      <c r="A56" s="2165"/>
      <c r="B56" s="3" t="s">
        <v>1312</v>
      </c>
    </row>
    <row r="57" spans="1:15" s="2174" customFormat="1" ht="15.75">
      <c r="A57" s="2165"/>
      <c r="B57" s="2088"/>
      <c r="C57" s="2262"/>
      <c r="D57" s="2262"/>
      <c r="E57" s="2262"/>
    </row>
    <row r="58" spans="1:15" s="2174" customFormat="1" ht="15.75">
      <c r="A58" s="2165"/>
      <c r="C58" s="2262"/>
      <c r="D58" s="2262"/>
      <c r="E58" s="2262"/>
      <c r="F58" s="2262"/>
    </row>
    <row r="59" spans="1:15" s="2174" customFormat="1" ht="15.75">
      <c r="A59" s="2165"/>
      <c r="C59" s="2262"/>
      <c r="D59" s="2262"/>
      <c r="E59" s="2262"/>
      <c r="F59" s="2262"/>
    </row>
    <row r="60" spans="1:15" s="2174" customFormat="1" ht="15.75">
      <c r="A60" s="2165"/>
      <c r="C60" s="2262"/>
      <c r="D60" s="2262"/>
      <c r="E60" s="2262"/>
      <c r="F60" s="2262"/>
    </row>
    <row r="61" spans="1:15" s="2174" customFormat="1" ht="15.75">
      <c r="A61" s="2165"/>
      <c r="C61" s="2262"/>
      <c r="D61" s="2262"/>
      <c r="E61" s="2262"/>
      <c r="F61" s="2262"/>
    </row>
    <row r="62" spans="1:15" s="2174" customFormat="1" ht="15.75">
      <c r="A62" s="2165"/>
      <c r="C62" s="2262"/>
      <c r="D62" s="2262"/>
      <c r="E62" s="2262"/>
      <c r="F62" s="2262"/>
    </row>
    <row r="63" spans="1:15" s="2174" customFormat="1" ht="15.75">
      <c r="A63" s="2165"/>
      <c r="C63" s="2262"/>
      <c r="D63" s="2262"/>
      <c r="E63" s="2262"/>
      <c r="F63" s="2262"/>
    </row>
    <row r="64" spans="1:15" s="2174" customFormat="1" ht="15.75">
      <c r="A64" s="2165"/>
      <c r="C64" s="2262"/>
      <c r="D64" s="2262"/>
      <c r="E64" s="2262"/>
      <c r="F64" s="2262"/>
    </row>
    <row r="65" spans="1:6" s="2174" customFormat="1" ht="15.75">
      <c r="A65" s="2165"/>
      <c r="C65" s="2262"/>
      <c r="D65" s="2262"/>
      <c r="E65" s="2262"/>
      <c r="F65" s="2262"/>
    </row>
    <row r="66" spans="1:6" s="2174" customFormat="1" ht="15.75">
      <c r="A66" s="2165"/>
    </row>
    <row r="67" spans="1:6" s="2174" customFormat="1" ht="15.75">
      <c r="A67" s="2165"/>
    </row>
    <row r="68" spans="1:6" s="2174" customFormat="1" ht="15.75">
      <c r="A68" s="2165"/>
    </row>
    <row r="69" spans="1:6" s="2174" customFormat="1" ht="15.75">
      <c r="A69" s="2165"/>
    </row>
    <row r="70" spans="1:6" s="2174" customFormat="1" ht="15.75">
      <c r="A70" s="2165"/>
    </row>
    <row r="73" spans="1:6">
      <c r="F73" s="2263"/>
    </row>
    <row r="74" spans="1:6">
      <c r="F74" s="2263"/>
    </row>
  </sheetData>
  <mergeCells count="7">
    <mergeCell ref="O7:O10"/>
    <mergeCell ref="C7:C10"/>
    <mergeCell ref="D7:E9"/>
    <mergeCell ref="F7:G9"/>
    <mergeCell ref="H7:J9"/>
    <mergeCell ref="K7:M9"/>
    <mergeCell ref="N7:N10"/>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topLeftCell="A2" workbookViewId="0">
      <selection activeCell="L19" sqref="L19"/>
    </sheetView>
  </sheetViews>
  <sheetFormatPr defaultColWidth="11.42578125" defaultRowHeight="12.75"/>
  <cols>
    <col min="1" max="1" width="6.28515625" style="2164" customWidth="1"/>
    <col min="2" max="2" width="53" style="2164" bestFit="1" customWidth="1"/>
    <col min="3" max="3" width="14.7109375" style="2164" customWidth="1"/>
    <col min="4" max="4" width="17.7109375" style="2164" customWidth="1"/>
    <col min="5" max="6" width="12.85546875" style="2164" customWidth="1"/>
    <col min="7" max="7" width="17" style="2164" customWidth="1"/>
    <col min="8" max="8" width="16.85546875" style="2164" customWidth="1"/>
    <col min="9" max="9" width="16.5703125" style="2164" customWidth="1"/>
    <col min="10" max="10" width="16.140625" style="2164" customWidth="1"/>
    <col min="11" max="255" width="11.42578125" style="2164"/>
    <col min="256" max="256" width="13.28515625" style="2164" customWidth="1"/>
    <col min="257" max="257" width="11.42578125" style="2164"/>
    <col min="258" max="258" width="54" style="2164" customWidth="1"/>
    <col min="259" max="259" width="19.28515625" style="2164" customWidth="1"/>
    <col min="260" max="260" width="24.85546875" style="2164" customWidth="1"/>
    <col min="261" max="261" width="14.7109375" style="2164" customWidth="1"/>
    <col min="262" max="262" width="16.7109375" style="2164" customWidth="1"/>
    <col min="263" max="263" width="23.5703125" style="2164" customWidth="1"/>
    <col min="264" max="264" width="19.7109375" style="2164" customWidth="1"/>
    <col min="265" max="266" width="20.42578125" style="2164" customWidth="1"/>
    <col min="267" max="511" width="11.42578125" style="2164"/>
    <col min="512" max="512" width="13.28515625" style="2164" customWidth="1"/>
    <col min="513" max="513" width="11.42578125" style="2164"/>
    <col min="514" max="514" width="54" style="2164" customWidth="1"/>
    <col min="515" max="515" width="19.28515625" style="2164" customWidth="1"/>
    <col min="516" max="516" width="24.85546875" style="2164" customWidth="1"/>
    <col min="517" max="517" width="14.7109375" style="2164" customWidth="1"/>
    <col min="518" max="518" width="16.7109375" style="2164" customWidth="1"/>
    <col min="519" max="519" width="23.5703125" style="2164" customWidth="1"/>
    <col min="520" max="520" width="19.7109375" style="2164" customWidth="1"/>
    <col min="521" max="522" width="20.42578125" style="2164" customWidth="1"/>
    <col min="523" max="767" width="11.42578125" style="2164"/>
    <col min="768" max="768" width="13.28515625" style="2164" customWidth="1"/>
    <col min="769" max="769" width="11.42578125" style="2164"/>
    <col min="770" max="770" width="54" style="2164" customWidth="1"/>
    <col min="771" max="771" width="19.28515625" style="2164" customWidth="1"/>
    <col min="772" max="772" width="24.85546875" style="2164" customWidth="1"/>
    <col min="773" max="773" width="14.7109375" style="2164" customWidth="1"/>
    <col min="774" max="774" width="16.7109375" style="2164" customWidth="1"/>
    <col min="775" max="775" width="23.5703125" style="2164" customWidth="1"/>
    <col min="776" max="776" width="19.7109375" style="2164" customWidth="1"/>
    <col min="777" max="778" width="20.42578125" style="2164" customWidth="1"/>
    <col min="779" max="1023" width="11.42578125" style="2164"/>
    <col min="1024" max="1024" width="13.28515625" style="2164" customWidth="1"/>
    <col min="1025" max="1025" width="11.42578125" style="2164"/>
    <col min="1026" max="1026" width="54" style="2164" customWidth="1"/>
    <col min="1027" max="1027" width="19.28515625" style="2164" customWidth="1"/>
    <col min="1028" max="1028" width="24.85546875" style="2164" customWidth="1"/>
    <col min="1029" max="1029" width="14.7109375" style="2164" customWidth="1"/>
    <col min="1030" max="1030" width="16.7109375" style="2164" customWidth="1"/>
    <col min="1031" max="1031" width="23.5703125" style="2164" customWidth="1"/>
    <col min="1032" max="1032" width="19.7109375" style="2164" customWidth="1"/>
    <col min="1033" max="1034" width="20.42578125" style="2164" customWidth="1"/>
    <col min="1035" max="1279" width="11.42578125" style="2164"/>
    <col min="1280" max="1280" width="13.28515625" style="2164" customWidth="1"/>
    <col min="1281" max="1281" width="11.42578125" style="2164"/>
    <col min="1282" max="1282" width="54" style="2164" customWidth="1"/>
    <col min="1283" max="1283" width="19.28515625" style="2164" customWidth="1"/>
    <col min="1284" max="1284" width="24.85546875" style="2164" customWidth="1"/>
    <col min="1285" max="1285" width="14.7109375" style="2164" customWidth="1"/>
    <col min="1286" max="1286" width="16.7109375" style="2164" customWidth="1"/>
    <col min="1287" max="1287" width="23.5703125" style="2164" customWidth="1"/>
    <col min="1288" max="1288" width="19.7109375" style="2164" customWidth="1"/>
    <col min="1289" max="1290" width="20.42578125" style="2164" customWidth="1"/>
    <col min="1291" max="1535" width="11.42578125" style="2164"/>
    <col min="1536" max="1536" width="13.28515625" style="2164" customWidth="1"/>
    <col min="1537" max="1537" width="11.42578125" style="2164"/>
    <col min="1538" max="1538" width="54" style="2164" customWidth="1"/>
    <col min="1539" max="1539" width="19.28515625" style="2164" customWidth="1"/>
    <col min="1540" max="1540" width="24.85546875" style="2164" customWidth="1"/>
    <col min="1541" max="1541" width="14.7109375" style="2164" customWidth="1"/>
    <col min="1542" max="1542" width="16.7109375" style="2164" customWidth="1"/>
    <col min="1543" max="1543" width="23.5703125" style="2164" customWidth="1"/>
    <col min="1544" max="1544" width="19.7109375" style="2164" customWidth="1"/>
    <col min="1545" max="1546" width="20.42578125" style="2164" customWidth="1"/>
    <col min="1547" max="1791" width="11.42578125" style="2164"/>
    <col min="1792" max="1792" width="13.28515625" style="2164" customWidth="1"/>
    <col min="1793" max="1793" width="11.42578125" style="2164"/>
    <col min="1794" max="1794" width="54" style="2164" customWidth="1"/>
    <col min="1795" max="1795" width="19.28515625" style="2164" customWidth="1"/>
    <col min="1796" max="1796" width="24.85546875" style="2164" customWidth="1"/>
    <col min="1797" max="1797" width="14.7109375" style="2164" customWidth="1"/>
    <col min="1798" max="1798" width="16.7109375" style="2164" customWidth="1"/>
    <col min="1799" max="1799" width="23.5703125" style="2164" customWidth="1"/>
    <col min="1800" max="1800" width="19.7109375" style="2164" customWidth="1"/>
    <col min="1801" max="1802" width="20.42578125" style="2164" customWidth="1"/>
    <col min="1803" max="2047" width="11.42578125" style="2164"/>
    <col min="2048" max="2048" width="13.28515625" style="2164" customWidth="1"/>
    <col min="2049" max="2049" width="11.42578125" style="2164"/>
    <col min="2050" max="2050" width="54" style="2164" customWidth="1"/>
    <col min="2051" max="2051" width="19.28515625" style="2164" customWidth="1"/>
    <col min="2052" max="2052" width="24.85546875" style="2164" customWidth="1"/>
    <col min="2053" max="2053" width="14.7109375" style="2164" customWidth="1"/>
    <col min="2054" max="2054" width="16.7109375" style="2164" customWidth="1"/>
    <col min="2055" max="2055" width="23.5703125" style="2164" customWidth="1"/>
    <col min="2056" max="2056" width="19.7109375" style="2164" customWidth="1"/>
    <col min="2057" max="2058" width="20.42578125" style="2164" customWidth="1"/>
    <col min="2059" max="2303" width="11.42578125" style="2164"/>
    <col min="2304" max="2304" width="13.28515625" style="2164" customWidth="1"/>
    <col min="2305" max="2305" width="11.42578125" style="2164"/>
    <col min="2306" max="2306" width="54" style="2164" customWidth="1"/>
    <col min="2307" max="2307" width="19.28515625" style="2164" customWidth="1"/>
    <col min="2308" max="2308" width="24.85546875" style="2164" customWidth="1"/>
    <col min="2309" max="2309" width="14.7109375" style="2164" customWidth="1"/>
    <col min="2310" max="2310" width="16.7109375" style="2164" customWidth="1"/>
    <col min="2311" max="2311" width="23.5703125" style="2164" customWidth="1"/>
    <col min="2312" max="2312" width="19.7109375" style="2164" customWidth="1"/>
    <col min="2313" max="2314" width="20.42578125" style="2164" customWidth="1"/>
    <col min="2315" max="2559" width="11.42578125" style="2164"/>
    <col min="2560" max="2560" width="13.28515625" style="2164" customWidth="1"/>
    <col min="2561" max="2561" width="11.42578125" style="2164"/>
    <col min="2562" max="2562" width="54" style="2164" customWidth="1"/>
    <col min="2563" max="2563" width="19.28515625" style="2164" customWidth="1"/>
    <col min="2564" max="2564" width="24.85546875" style="2164" customWidth="1"/>
    <col min="2565" max="2565" width="14.7109375" style="2164" customWidth="1"/>
    <col min="2566" max="2566" width="16.7109375" style="2164" customWidth="1"/>
    <col min="2567" max="2567" width="23.5703125" style="2164" customWidth="1"/>
    <col min="2568" max="2568" width="19.7109375" style="2164" customWidth="1"/>
    <col min="2569" max="2570" width="20.42578125" style="2164" customWidth="1"/>
    <col min="2571" max="2815" width="11.42578125" style="2164"/>
    <col min="2816" max="2816" width="13.28515625" style="2164" customWidth="1"/>
    <col min="2817" max="2817" width="11.42578125" style="2164"/>
    <col min="2818" max="2818" width="54" style="2164" customWidth="1"/>
    <col min="2819" max="2819" width="19.28515625" style="2164" customWidth="1"/>
    <col min="2820" max="2820" width="24.85546875" style="2164" customWidth="1"/>
    <col min="2821" max="2821" width="14.7109375" style="2164" customWidth="1"/>
    <col min="2822" max="2822" width="16.7109375" style="2164" customWidth="1"/>
    <col min="2823" max="2823" width="23.5703125" style="2164" customWidth="1"/>
    <col min="2824" max="2824" width="19.7109375" style="2164" customWidth="1"/>
    <col min="2825" max="2826" width="20.42578125" style="2164" customWidth="1"/>
    <col min="2827" max="3071" width="11.42578125" style="2164"/>
    <col min="3072" max="3072" width="13.28515625" style="2164" customWidth="1"/>
    <col min="3073" max="3073" width="11.42578125" style="2164"/>
    <col min="3074" max="3074" width="54" style="2164" customWidth="1"/>
    <col min="3075" max="3075" width="19.28515625" style="2164" customWidth="1"/>
    <col min="3076" max="3076" width="24.85546875" style="2164" customWidth="1"/>
    <col min="3077" max="3077" width="14.7109375" style="2164" customWidth="1"/>
    <col min="3078" max="3078" width="16.7109375" style="2164" customWidth="1"/>
    <col min="3079" max="3079" width="23.5703125" style="2164" customWidth="1"/>
    <col min="3080" max="3080" width="19.7109375" style="2164" customWidth="1"/>
    <col min="3081" max="3082" width="20.42578125" style="2164" customWidth="1"/>
    <col min="3083" max="3327" width="11.42578125" style="2164"/>
    <col min="3328" max="3328" width="13.28515625" style="2164" customWidth="1"/>
    <col min="3329" max="3329" width="11.42578125" style="2164"/>
    <col min="3330" max="3330" width="54" style="2164" customWidth="1"/>
    <col min="3331" max="3331" width="19.28515625" style="2164" customWidth="1"/>
    <col min="3332" max="3332" width="24.85546875" style="2164" customWidth="1"/>
    <col min="3333" max="3333" width="14.7109375" style="2164" customWidth="1"/>
    <col min="3334" max="3334" width="16.7109375" style="2164" customWidth="1"/>
    <col min="3335" max="3335" width="23.5703125" style="2164" customWidth="1"/>
    <col min="3336" max="3336" width="19.7109375" style="2164" customWidth="1"/>
    <col min="3337" max="3338" width="20.42578125" style="2164" customWidth="1"/>
    <col min="3339" max="3583" width="11.42578125" style="2164"/>
    <col min="3584" max="3584" width="13.28515625" style="2164" customWidth="1"/>
    <col min="3585" max="3585" width="11.42578125" style="2164"/>
    <col min="3586" max="3586" width="54" style="2164" customWidth="1"/>
    <col min="3587" max="3587" width="19.28515625" style="2164" customWidth="1"/>
    <col min="3588" max="3588" width="24.85546875" style="2164" customWidth="1"/>
    <col min="3589" max="3589" width="14.7109375" style="2164" customWidth="1"/>
    <col min="3590" max="3590" width="16.7109375" style="2164" customWidth="1"/>
    <col min="3591" max="3591" width="23.5703125" style="2164" customWidth="1"/>
    <col min="3592" max="3592" width="19.7109375" style="2164" customWidth="1"/>
    <col min="3593" max="3594" width="20.42578125" style="2164" customWidth="1"/>
    <col min="3595" max="3839" width="11.42578125" style="2164"/>
    <col min="3840" max="3840" width="13.28515625" style="2164" customWidth="1"/>
    <col min="3841" max="3841" width="11.42578125" style="2164"/>
    <col min="3842" max="3842" width="54" style="2164" customWidth="1"/>
    <col min="3843" max="3843" width="19.28515625" style="2164" customWidth="1"/>
    <col min="3844" max="3844" width="24.85546875" style="2164" customWidth="1"/>
    <col min="3845" max="3845" width="14.7109375" style="2164" customWidth="1"/>
    <col min="3846" max="3846" width="16.7109375" style="2164" customWidth="1"/>
    <col min="3847" max="3847" width="23.5703125" style="2164" customWidth="1"/>
    <col min="3848" max="3848" width="19.7109375" style="2164" customWidth="1"/>
    <col min="3849" max="3850" width="20.42578125" style="2164" customWidth="1"/>
    <col min="3851" max="4095" width="11.42578125" style="2164"/>
    <col min="4096" max="4096" width="13.28515625" style="2164" customWidth="1"/>
    <col min="4097" max="4097" width="11.42578125" style="2164"/>
    <col min="4098" max="4098" width="54" style="2164" customWidth="1"/>
    <col min="4099" max="4099" width="19.28515625" style="2164" customWidth="1"/>
    <col min="4100" max="4100" width="24.85546875" style="2164" customWidth="1"/>
    <col min="4101" max="4101" width="14.7109375" style="2164" customWidth="1"/>
    <col min="4102" max="4102" width="16.7109375" style="2164" customWidth="1"/>
    <col min="4103" max="4103" width="23.5703125" style="2164" customWidth="1"/>
    <col min="4104" max="4104" width="19.7109375" style="2164" customWidth="1"/>
    <col min="4105" max="4106" width="20.42578125" style="2164" customWidth="1"/>
    <col min="4107" max="4351" width="11.42578125" style="2164"/>
    <col min="4352" max="4352" width="13.28515625" style="2164" customWidth="1"/>
    <col min="4353" max="4353" width="11.42578125" style="2164"/>
    <col min="4354" max="4354" width="54" style="2164" customWidth="1"/>
    <col min="4355" max="4355" width="19.28515625" style="2164" customWidth="1"/>
    <col min="4356" max="4356" width="24.85546875" style="2164" customWidth="1"/>
    <col min="4357" max="4357" width="14.7109375" style="2164" customWidth="1"/>
    <col min="4358" max="4358" width="16.7109375" style="2164" customWidth="1"/>
    <col min="4359" max="4359" width="23.5703125" style="2164" customWidth="1"/>
    <col min="4360" max="4360" width="19.7109375" style="2164" customWidth="1"/>
    <col min="4361" max="4362" width="20.42578125" style="2164" customWidth="1"/>
    <col min="4363" max="4607" width="11.42578125" style="2164"/>
    <col min="4608" max="4608" width="13.28515625" style="2164" customWidth="1"/>
    <col min="4609" max="4609" width="11.42578125" style="2164"/>
    <col min="4610" max="4610" width="54" style="2164" customWidth="1"/>
    <col min="4611" max="4611" width="19.28515625" style="2164" customWidth="1"/>
    <col min="4612" max="4612" width="24.85546875" style="2164" customWidth="1"/>
    <col min="4613" max="4613" width="14.7109375" style="2164" customWidth="1"/>
    <col min="4614" max="4614" width="16.7109375" style="2164" customWidth="1"/>
    <col min="4615" max="4615" width="23.5703125" style="2164" customWidth="1"/>
    <col min="4616" max="4616" width="19.7109375" style="2164" customWidth="1"/>
    <col min="4617" max="4618" width="20.42578125" style="2164" customWidth="1"/>
    <col min="4619" max="4863" width="11.42578125" style="2164"/>
    <col min="4864" max="4864" width="13.28515625" style="2164" customWidth="1"/>
    <col min="4865" max="4865" width="11.42578125" style="2164"/>
    <col min="4866" max="4866" width="54" style="2164" customWidth="1"/>
    <col min="4867" max="4867" width="19.28515625" style="2164" customWidth="1"/>
    <col min="4868" max="4868" width="24.85546875" style="2164" customWidth="1"/>
    <col min="4869" max="4869" width="14.7109375" style="2164" customWidth="1"/>
    <col min="4870" max="4870" width="16.7109375" style="2164" customWidth="1"/>
    <col min="4871" max="4871" width="23.5703125" style="2164" customWidth="1"/>
    <col min="4872" max="4872" width="19.7109375" style="2164" customWidth="1"/>
    <col min="4873" max="4874" width="20.42578125" style="2164" customWidth="1"/>
    <col min="4875" max="5119" width="11.42578125" style="2164"/>
    <col min="5120" max="5120" width="13.28515625" style="2164" customWidth="1"/>
    <col min="5121" max="5121" width="11.42578125" style="2164"/>
    <col min="5122" max="5122" width="54" style="2164" customWidth="1"/>
    <col min="5123" max="5123" width="19.28515625" style="2164" customWidth="1"/>
    <col min="5124" max="5124" width="24.85546875" style="2164" customWidth="1"/>
    <col min="5125" max="5125" width="14.7109375" style="2164" customWidth="1"/>
    <col min="5126" max="5126" width="16.7109375" style="2164" customWidth="1"/>
    <col min="5127" max="5127" width="23.5703125" style="2164" customWidth="1"/>
    <col min="5128" max="5128" width="19.7109375" style="2164" customWidth="1"/>
    <col min="5129" max="5130" width="20.42578125" style="2164" customWidth="1"/>
    <col min="5131" max="5375" width="11.42578125" style="2164"/>
    <col min="5376" max="5376" width="13.28515625" style="2164" customWidth="1"/>
    <col min="5377" max="5377" width="11.42578125" style="2164"/>
    <col min="5378" max="5378" width="54" style="2164" customWidth="1"/>
    <col min="5379" max="5379" width="19.28515625" style="2164" customWidth="1"/>
    <col min="5380" max="5380" width="24.85546875" style="2164" customWidth="1"/>
    <col min="5381" max="5381" width="14.7109375" style="2164" customWidth="1"/>
    <col min="5382" max="5382" width="16.7109375" style="2164" customWidth="1"/>
    <col min="5383" max="5383" width="23.5703125" style="2164" customWidth="1"/>
    <col min="5384" max="5384" width="19.7109375" style="2164" customWidth="1"/>
    <col min="5385" max="5386" width="20.42578125" style="2164" customWidth="1"/>
    <col min="5387" max="5631" width="11.42578125" style="2164"/>
    <col min="5632" max="5632" width="13.28515625" style="2164" customWidth="1"/>
    <col min="5633" max="5633" width="11.42578125" style="2164"/>
    <col min="5634" max="5634" width="54" style="2164" customWidth="1"/>
    <col min="5635" max="5635" width="19.28515625" style="2164" customWidth="1"/>
    <col min="5636" max="5636" width="24.85546875" style="2164" customWidth="1"/>
    <col min="5637" max="5637" width="14.7109375" style="2164" customWidth="1"/>
    <col min="5638" max="5638" width="16.7109375" style="2164" customWidth="1"/>
    <col min="5639" max="5639" width="23.5703125" style="2164" customWidth="1"/>
    <col min="5640" max="5640" width="19.7109375" style="2164" customWidth="1"/>
    <col min="5641" max="5642" width="20.42578125" style="2164" customWidth="1"/>
    <col min="5643" max="5887" width="11.42578125" style="2164"/>
    <col min="5888" max="5888" width="13.28515625" style="2164" customWidth="1"/>
    <col min="5889" max="5889" width="11.42578125" style="2164"/>
    <col min="5890" max="5890" width="54" style="2164" customWidth="1"/>
    <col min="5891" max="5891" width="19.28515625" style="2164" customWidth="1"/>
    <col min="5892" max="5892" width="24.85546875" style="2164" customWidth="1"/>
    <col min="5893" max="5893" width="14.7109375" style="2164" customWidth="1"/>
    <col min="5894" max="5894" width="16.7109375" style="2164" customWidth="1"/>
    <col min="5895" max="5895" width="23.5703125" style="2164" customWidth="1"/>
    <col min="5896" max="5896" width="19.7109375" style="2164" customWidth="1"/>
    <col min="5897" max="5898" width="20.42578125" style="2164" customWidth="1"/>
    <col min="5899" max="6143" width="11.42578125" style="2164"/>
    <col min="6144" max="6144" width="13.28515625" style="2164" customWidth="1"/>
    <col min="6145" max="6145" width="11.42578125" style="2164"/>
    <col min="6146" max="6146" width="54" style="2164" customWidth="1"/>
    <col min="6147" max="6147" width="19.28515625" style="2164" customWidth="1"/>
    <col min="6148" max="6148" width="24.85546875" style="2164" customWidth="1"/>
    <col min="6149" max="6149" width="14.7109375" style="2164" customWidth="1"/>
    <col min="6150" max="6150" width="16.7109375" style="2164" customWidth="1"/>
    <col min="6151" max="6151" width="23.5703125" style="2164" customWidth="1"/>
    <col min="6152" max="6152" width="19.7109375" style="2164" customWidth="1"/>
    <col min="6153" max="6154" width="20.42578125" style="2164" customWidth="1"/>
    <col min="6155" max="6399" width="11.42578125" style="2164"/>
    <col min="6400" max="6400" width="13.28515625" style="2164" customWidth="1"/>
    <col min="6401" max="6401" width="11.42578125" style="2164"/>
    <col min="6402" max="6402" width="54" style="2164" customWidth="1"/>
    <col min="6403" max="6403" width="19.28515625" style="2164" customWidth="1"/>
    <col min="6404" max="6404" width="24.85546875" style="2164" customWidth="1"/>
    <col min="6405" max="6405" width="14.7109375" style="2164" customWidth="1"/>
    <col min="6406" max="6406" width="16.7109375" style="2164" customWidth="1"/>
    <col min="6407" max="6407" width="23.5703125" style="2164" customWidth="1"/>
    <col min="6408" max="6408" width="19.7109375" style="2164" customWidth="1"/>
    <col min="6409" max="6410" width="20.42578125" style="2164" customWidth="1"/>
    <col min="6411" max="6655" width="11.42578125" style="2164"/>
    <col min="6656" max="6656" width="13.28515625" style="2164" customWidth="1"/>
    <col min="6657" max="6657" width="11.42578125" style="2164"/>
    <col min="6658" max="6658" width="54" style="2164" customWidth="1"/>
    <col min="6659" max="6659" width="19.28515625" style="2164" customWidth="1"/>
    <col min="6660" max="6660" width="24.85546875" style="2164" customWidth="1"/>
    <col min="6661" max="6661" width="14.7109375" style="2164" customWidth="1"/>
    <col min="6662" max="6662" width="16.7109375" style="2164" customWidth="1"/>
    <col min="6663" max="6663" width="23.5703125" style="2164" customWidth="1"/>
    <col min="6664" max="6664" width="19.7109375" style="2164" customWidth="1"/>
    <col min="6665" max="6666" width="20.42578125" style="2164" customWidth="1"/>
    <col min="6667" max="6911" width="11.42578125" style="2164"/>
    <col min="6912" max="6912" width="13.28515625" style="2164" customWidth="1"/>
    <col min="6913" max="6913" width="11.42578125" style="2164"/>
    <col min="6914" max="6914" width="54" style="2164" customWidth="1"/>
    <col min="6915" max="6915" width="19.28515625" style="2164" customWidth="1"/>
    <col min="6916" max="6916" width="24.85546875" style="2164" customWidth="1"/>
    <col min="6917" max="6917" width="14.7109375" style="2164" customWidth="1"/>
    <col min="6918" max="6918" width="16.7109375" style="2164" customWidth="1"/>
    <col min="6919" max="6919" width="23.5703125" style="2164" customWidth="1"/>
    <col min="6920" max="6920" width="19.7109375" style="2164" customWidth="1"/>
    <col min="6921" max="6922" width="20.42578125" style="2164" customWidth="1"/>
    <col min="6923" max="7167" width="11.42578125" style="2164"/>
    <col min="7168" max="7168" width="13.28515625" style="2164" customWidth="1"/>
    <col min="7169" max="7169" width="11.42578125" style="2164"/>
    <col min="7170" max="7170" width="54" style="2164" customWidth="1"/>
    <col min="7171" max="7171" width="19.28515625" style="2164" customWidth="1"/>
    <col min="7172" max="7172" width="24.85546875" style="2164" customWidth="1"/>
    <col min="7173" max="7173" width="14.7109375" style="2164" customWidth="1"/>
    <col min="7174" max="7174" width="16.7109375" style="2164" customWidth="1"/>
    <col min="7175" max="7175" width="23.5703125" style="2164" customWidth="1"/>
    <col min="7176" max="7176" width="19.7109375" style="2164" customWidth="1"/>
    <col min="7177" max="7178" width="20.42578125" style="2164" customWidth="1"/>
    <col min="7179" max="7423" width="11.42578125" style="2164"/>
    <col min="7424" max="7424" width="13.28515625" style="2164" customWidth="1"/>
    <col min="7425" max="7425" width="11.42578125" style="2164"/>
    <col min="7426" max="7426" width="54" style="2164" customWidth="1"/>
    <col min="7427" max="7427" width="19.28515625" style="2164" customWidth="1"/>
    <col min="7428" max="7428" width="24.85546875" style="2164" customWidth="1"/>
    <col min="7429" max="7429" width="14.7109375" style="2164" customWidth="1"/>
    <col min="7430" max="7430" width="16.7109375" style="2164" customWidth="1"/>
    <col min="7431" max="7431" width="23.5703125" style="2164" customWidth="1"/>
    <col min="7432" max="7432" width="19.7109375" style="2164" customWidth="1"/>
    <col min="7433" max="7434" width="20.42578125" style="2164" customWidth="1"/>
    <col min="7435" max="7679" width="11.42578125" style="2164"/>
    <col min="7680" max="7680" width="13.28515625" style="2164" customWidth="1"/>
    <col min="7681" max="7681" width="11.42578125" style="2164"/>
    <col min="7682" max="7682" width="54" style="2164" customWidth="1"/>
    <col min="7683" max="7683" width="19.28515625" style="2164" customWidth="1"/>
    <col min="7684" max="7684" width="24.85546875" style="2164" customWidth="1"/>
    <col min="7685" max="7685" width="14.7109375" style="2164" customWidth="1"/>
    <col min="7686" max="7686" width="16.7109375" style="2164" customWidth="1"/>
    <col min="7687" max="7687" width="23.5703125" style="2164" customWidth="1"/>
    <col min="7688" max="7688" width="19.7109375" style="2164" customWidth="1"/>
    <col min="7689" max="7690" width="20.42578125" style="2164" customWidth="1"/>
    <col min="7691" max="7935" width="11.42578125" style="2164"/>
    <col min="7936" max="7936" width="13.28515625" style="2164" customWidth="1"/>
    <col min="7937" max="7937" width="11.42578125" style="2164"/>
    <col min="7938" max="7938" width="54" style="2164" customWidth="1"/>
    <col min="7939" max="7939" width="19.28515625" style="2164" customWidth="1"/>
    <col min="7940" max="7940" width="24.85546875" style="2164" customWidth="1"/>
    <col min="7941" max="7941" width="14.7109375" style="2164" customWidth="1"/>
    <col min="7942" max="7942" width="16.7109375" style="2164" customWidth="1"/>
    <col min="7943" max="7943" width="23.5703125" style="2164" customWidth="1"/>
    <col min="7944" max="7944" width="19.7109375" style="2164" customWidth="1"/>
    <col min="7945" max="7946" width="20.42578125" style="2164" customWidth="1"/>
    <col min="7947" max="8191" width="11.42578125" style="2164"/>
    <col min="8192" max="8192" width="13.28515625" style="2164" customWidth="1"/>
    <col min="8193" max="8193" width="11.42578125" style="2164"/>
    <col min="8194" max="8194" width="54" style="2164" customWidth="1"/>
    <col min="8195" max="8195" width="19.28515625" style="2164" customWidth="1"/>
    <col min="8196" max="8196" width="24.85546875" style="2164" customWidth="1"/>
    <col min="8197" max="8197" width="14.7109375" style="2164" customWidth="1"/>
    <col min="8198" max="8198" width="16.7109375" style="2164" customWidth="1"/>
    <col min="8199" max="8199" width="23.5703125" style="2164" customWidth="1"/>
    <col min="8200" max="8200" width="19.7109375" style="2164" customWidth="1"/>
    <col min="8201" max="8202" width="20.42578125" style="2164" customWidth="1"/>
    <col min="8203" max="8447" width="11.42578125" style="2164"/>
    <col min="8448" max="8448" width="13.28515625" style="2164" customWidth="1"/>
    <col min="8449" max="8449" width="11.42578125" style="2164"/>
    <col min="8450" max="8450" width="54" style="2164" customWidth="1"/>
    <col min="8451" max="8451" width="19.28515625" style="2164" customWidth="1"/>
    <col min="8452" max="8452" width="24.85546875" style="2164" customWidth="1"/>
    <col min="8453" max="8453" width="14.7109375" style="2164" customWidth="1"/>
    <col min="8454" max="8454" width="16.7109375" style="2164" customWidth="1"/>
    <col min="8455" max="8455" width="23.5703125" style="2164" customWidth="1"/>
    <col min="8456" max="8456" width="19.7109375" style="2164" customWidth="1"/>
    <col min="8457" max="8458" width="20.42578125" style="2164" customWidth="1"/>
    <col min="8459" max="8703" width="11.42578125" style="2164"/>
    <col min="8704" max="8704" width="13.28515625" style="2164" customWidth="1"/>
    <col min="8705" max="8705" width="11.42578125" style="2164"/>
    <col min="8706" max="8706" width="54" style="2164" customWidth="1"/>
    <col min="8707" max="8707" width="19.28515625" style="2164" customWidth="1"/>
    <col min="8708" max="8708" width="24.85546875" style="2164" customWidth="1"/>
    <col min="8709" max="8709" width="14.7109375" style="2164" customWidth="1"/>
    <col min="8710" max="8710" width="16.7109375" style="2164" customWidth="1"/>
    <col min="8711" max="8711" width="23.5703125" style="2164" customWidth="1"/>
    <col min="8712" max="8712" width="19.7109375" style="2164" customWidth="1"/>
    <col min="8713" max="8714" width="20.42578125" style="2164" customWidth="1"/>
    <col min="8715" max="8959" width="11.42578125" style="2164"/>
    <col min="8960" max="8960" width="13.28515625" style="2164" customWidth="1"/>
    <col min="8961" max="8961" width="11.42578125" style="2164"/>
    <col min="8962" max="8962" width="54" style="2164" customWidth="1"/>
    <col min="8963" max="8963" width="19.28515625" style="2164" customWidth="1"/>
    <col min="8964" max="8964" width="24.85546875" style="2164" customWidth="1"/>
    <col min="8965" max="8965" width="14.7109375" style="2164" customWidth="1"/>
    <col min="8966" max="8966" width="16.7109375" style="2164" customWidth="1"/>
    <col min="8967" max="8967" width="23.5703125" style="2164" customWidth="1"/>
    <col min="8968" max="8968" width="19.7109375" style="2164" customWidth="1"/>
    <col min="8969" max="8970" width="20.42578125" style="2164" customWidth="1"/>
    <col min="8971" max="9215" width="11.42578125" style="2164"/>
    <col min="9216" max="9216" width="13.28515625" style="2164" customWidth="1"/>
    <col min="9217" max="9217" width="11.42578125" style="2164"/>
    <col min="9218" max="9218" width="54" style="2164" customWidth="1"/>
    <col min="9219" max="9219" width="19.28515625" style="2164" customWidth="1"/>
    <col min="9220" max="9220" width="24.85546875" style="2164" customWidth="1"/>
    <col min="9221" max="9221" width="14.7109375" style="2164" customWidth="1"/>
    <col min="9222" max="9222" width="16.7109375" style="2164" customWidth="1"/>
    <col min="9223" max="9223" width="23.5703125" style="2164" customWidth="1"/>
    <col min="9224" max="9224" width="19.7109375" style="2164" customWidth="1"/>
    <col min="9225" max="9226" width="20.42578125" style="2164" customWidth="1"/>
    <col min="9227" max="9471" width="11.42578125" style="2164"/>
    <col min="9472" max="9472" width="13.28515625" style="2164" customWidth="1"/>
    <col min="9473" max="9473" width="11.42578125" style="2164"/>
    <col min="9474" max="9474" width="54" style="2164" customWidth="1"/>
    <col min="9475" max="9475" width="19.28515625" style="2164" customWidth="1"/>
    <col min="9476" max="9476" width="24.85546875" style="2164" customWidth="1"/>
    <col min="9477" max="9477" width="14.7109375" style="2164" customWidth="1"/>
    <col min="9478" max="9478" width="16.7109375" style="2164" customWidth="1"/>
    <col min="9479" max="9479" width="23.5703125" style="2164" customWidth="1"/>
    <col min="9480" max="9480" width="19.7109375" style="2164" customWidth="1"/>
    <col min="9481" max="9482" width="20.42578125" style="2164" customWidth="1"/>
    <col min="9483" max="9727" width="11.42578125" style="2164"/>
    <col min="9728" max="9728" width="13.28515625" style="2164" customWidth="1"/>
    <col min="9729" max="9729" width="11.42578125" style="2164"/>
    <col min="9730" max="9730" width="54" style="2164" customWidth="1"/>
    <col min="9731" max="9731" width="19.28515625" style="2164" customWidth="1"/>
    <col min="9732" max="9732" width="24.85546875" style="2164" customWidth="1"/>
    <col min="9733" max="9733" width="14.7109375" style="2164" customWidth="1"/>
    <col min="9734" max="9734" width="16.7109375" style="2164" customWidth="1"/>
    <col min="9735" max="9735" width="23.5703125" style="2164" customWidth="1"/>
    <col min="9736" max="9736" width="19.7109375" style="2164" customWidth="1"/>
    <col min="9737" max="9738" width="20.42578125" style="2164" customWidth="1"/>
    <col min="9739" max="9983" width="11.42578125" style="2164"/>
    <col min="9984" max="9984" width="13.28515625" style="2164" customWidth="1"/>
    <col min="9985" max="9985" width="11.42578125" style="2164"/>
    <col min="9986" max="9986" width="54" style="2164" customWidth="1"/>
    <col min="9987" max="9987" width="19.28515625" style="2164" customWidth="1"/>
    <col min="9988" max="9988" width="24.85546875" style="2164" customWidth="1"/>
    <col min="9989" max="9989" width="14.7109375" style="2164" customWidth="1"/>
    <col min="9990" max="9990" width="16.7109375" style="2164" customWidth="1"/>
    <col min="9991" max="9991" width="23.5703125" style="2164" customWidth="1"/>
    <col min="9992" max="9992" width="19.7109375" style="2164" customWidth="1"/>
    <col min="9993" max="9994" width="20.42578125" style="2164" customWidth="1"/>
    <col min="9995" max="10239" width="11.42578125" style="2164"/>
    <col min="10240" max="10240" width="13.28515625" style="2164" customWidth="1"/>
    <col min="10241" max="10241" width="11.42578125" style="2164"/>
    <col min="10242" max="10242" width="54" style="2164" customWidth="1"/>
    <col min="10243" max="10243" width="19.28515625" style="2164" customWidth="1"/>
    <col min="10244" max="10244" width="24.85546875" style="2164" customWidth="1"/>
    <col min="10245" max="10245" width="14.7109375" style="2164" customWidth="1"/>
    <col min="10246" max="10246" width="16.7109375" style="2164" customWidth="1"/>
    <col min="10247" max="10247" width="23.5703125" style="2164" customWidth="1"/>
    <col min="10248" max="10248" width="19.7109375" style="2164" customWidth="1"/>
    <col min="10249" max="10250" width="20.42578125" style="2164" customWidth="1"/>
    <col min="10251" max="10495" width="11.42578125" style="2164"/>
    <col min="10496" max="10496" width="13.28515625" style="2164" customWidth="1"/>
    <col min="10497" max="10497" width="11.42578125" style="2164"/>
    <col min="10498" max="10498" width="54" style="2164" customWidth="1"/>
    <col min="10499" max="10499" width="19.28515625" style="2164" customWidth="1"/>
    <col min="10500" max="10500" width="24.85546875" style="2164" customWidth="1"/>
    <col min="10501" max="10501" width="14.7109375" style="2164" customWidth="1"/>
    <col min="10502" max="10502" width="16.7109375" style="2164" customWidth="1"/>
    <col min="10503" max="10503" width="23.5703125" style="2164" customWidth="1"/>
    <col min="10504" max="10504" width="19.7109375" style="2164" customWidth="1"/>
    <col min="10505" max="10506" width="20.42578125" style="2164" customWidth="1"/>
    <col min="10507" max="10751" width="11.42578125" style="2164"/>
    <col min="10752" max="10752" width="13.28515625" style="2164" customWidth="1"/>
    <col min="10753" max="10753" width="11.42578125" style="2164"/>
    <col min="10754" max="10754" width="54" style="2164" customWidth="1"/>
    <col min="10755" max="10755" width="19.28515625" style="2164" customWidth="1"/>
    <col min="10756" max="10756" width="24.85546875" style="2164" customWidth="1"/>
    <col min="10757" max="10757" width="14.7109375" style="2164" customWidth="1"/>
    <col min="10758" max="10758" width="16.7109375" style="2164" customWidth="1"/>
    <col min="10759" max="10759" width="23.5703125" style="2164" customWidth="1"/>
    <col min="10760" max="10760" width="19.7109375" style="2164" customWidth="1"/>
    <col min="10761" max="10762" width="20.42578125" style="2164" customWidth="1"/>
    <col min="10763" max="11007" width="11.42578125" style="2164"/>
    <col min="11008" max="11008" width="13.28515625" style="2164" customWidth="1"/>
    <col min="11009" max="11009" width="11.42578125" style="2164"/>
    <col min="11010" max="11010" width="54" style="2164" customWidth="1"/>
    <col min="11011" max="11011" width="19.28515625" style="2164" customWidth="1"/>
    <col min="11012" max="11012" width="24.85546875" style="2164" customWidth="1"/>
    <col min="11013" max="11013" width="14.7109375" style="2164" customWidth="1"/>
    <col min="11014" max="11014" width="16.7109375" style="2164" customWidth="1"/>
    <col min="11015" max="11015" width="23.5703125" style="2164" customWidth="1"/>
    <col min="11016" max="11016" width="19.7109375" style="2164" customWidth="1"/>
    <col min="11017" max="11018" width="20.42578125" style="2164" customWidth="1"/>
    <col min="11019" max="11263" width="11.42578125" style="2164"/>
    <col min="11264" max="11264" width="13.28515625" style="2164" customWidth="1"/>
    <col min="11265" max="11265" width="11.42578125" style="2164"/>
    <col min="11266" max="11266" width="54" style="2164" customWidth="1"/>
    <col min="11267" max="11267" width="19.28515625" style="2164" customWidth="1"/>
    <col min="11268" max="11268" width="24.85546875" style="2164" customWidth="1"/>
    <col min="11269" max="11269" width="14.7109375" style="2164" customWidth="1"/>
    <col min="11270" max="11270" width="16.7109375" style="2164" customWidth="1"/>
    <col min="11271" max="11271" width="23.5703125" style="2164" customWidth="1"/>
    <col min="11272" max="11272" width="19.7109375" style="2164" customWidth="1"/>
    <col min="11273" max="11274" width="20.42578125" style="2164" customWidth="1"/>
    <col min="11275" max="11519" width="11.42578125" style="2164"/>
    <col min="11520" max="11520" width="13.28515625" style="2164" customWidth="1"/>
    <col min="11521" max="11521" width="11.42578125" style="2164"/>
    <col min="11522" max="11522" width="54" style="2164" customWidth="1"/>
    <col min="11523" max="11523" width="19.28515625" style="2164" customWidth="1"/>
    <col min="11524" max="11524" width="24.85546875" style="2164" customWidth="1"/>
    <col min="11525" max="11525" width="14.7109375" style="2164" customWidth="1"/>
    <col min="11526" max="11526" width="16.7109375" style="2164" customWidth="1"/>
    <col min="11527" max="11527" width="23.5703125" style="2164" customWidth="1"/>
    <col min="11528" max="11528" width="19.7109375" style="2164" customWidth="1"/>
    <col min="11529" max="11530" width="20.42578125" style="2164" customWidth="1"/>
    <col min="11531" max="11775" width="11.42578125" style="2164"/>
    <col min="11776" max="11776" width="13.28515625" style="2164" customWidth="1"/>
    <col min="11777" max="11777" width="11.42578125" style="2164"/>
    <col min="11778" max="11778" width="54" style="2164" customWidth="1"/>
    <col min="11779" max="11779" width="19.28515625" style="2164" customWidth="1"/>
    <col min="11780" max="11780" width="24.85546875" style="2164" customWidth="1"/>
    <col min="11781" max="11781" width="14.7109375" style="2164" customWidth="1"/>
    <col min="11782" max="11782" width="16.7109375" style="2164" customWidth="1"/>
    <col min="11783" max="11783" width="23.5703125" style="2164" customWidth="1"/>
    <col min="11784" max="11784" width="19.7109375" style="2164" customWidth="1"/>
    <col min="11785" max="11786" width="20.42578125" style="2164" customWidth="1"/>
    <col min="11787" max="12031" width="11.42578125" style="2164"/>
    <col min="12032" max="12032" width="13.28515625" style="2164" customWidth="1"/>
    <col min="12033" max="12033" width="11.42578125" style="2164"/>
    <col min="12034" max="12034" width="54" style="2164" customWidth="1"/>
    <col min="12035" max="12035" width="19.28515625" style="2164" customWidth="1"/>
    <col min="12036" max="12036" width="24.85546875" style="2164" customWidth="1"/>
    <col min="12037" max="12037" width="14.7109375" style="2164" customWidth="1"/>
    <col min="12038" max="12038" width="16.7109375" style="2164" customWidth="1"/>
    <col min="12039" max="12039" width="23.5703125" style="2164" customWidth="1"/>
    <col min="12040" max="12040" width="19.7109375" style="2164" customWidth="1"/>
    <col min="12041" max="12042" width="20.42578125" style="2164" customWidth="1"/>
    <col min="12043" max="12287" width="11.42578125" style="2164"/>
    <col min="12288" max="12288" width="13.28515625" style="2164" customWidth="1"/>
    <col min="12289" max="12289" width="11.42578125" style="2164"/>
    <col min="12290" max="12290" width="54" style="2164" customWidth="1"/>
    <col min="12291" max="12291" width="19.28515625" style="2164" customWidth="1"/>
    <col min="12292" max="12292" width="24.85546875" style="2164" customWidth="1"/>
    <col min="12293" max="12293" width="14.7109375" style="2164" customWidth="1"/>
    <col min="12294" max="12294" width="16.7109375" style="2164" customWidth="1"/>
    <col min="12295" max="12295" width="23.5703125" style="2164" customWidth="1"/>
    <col min="12296" max="12296" width="19.7109375" style="2164" customWidth="1"/>
    <col min="12297" max="12298" width="20.42578125" style="2164" customWidth="1"/>
    <col min="12299" max="12543" width="11.42578125" style="2164"/>
    <col min="12544" max="12544" width="13.28515625" style="2164" customWidth="1"/>
    <col min="12545" max="12545" width="11.42578125" style="2164"/>
    <col min="12546" max="12546" width="54" style="2164" customWidth="1"/>
    <col min="12547" max="12547" width="19.28515625" style="2164" customWidth="1"/>
    <col min="12548" max="12548" width="24.85546875" style="2164" customWidth="1"/>
    <col min="12549" max="12549" width="14.7109375" style="2164" customWidth="1"/>
    <col min="12550" max="12550" width="16.7109375" style="2164" customWidth="1"/>
    <col min="12551" max="12551" width="23.5703125" style="2164" customWidth="1"/>
    <col min="12552" max="12552" width="19.7109375" style="2164" customWidth="1"/>
    <col min="12553" max="12554" width="20.42578125" style="2164" customWidth="1"/>
    <col min="12555" max="12799" width="11.42578125" style="2164"/>
    <col min="12800" max="12800" width="13.28515625" style="2164" customWidth="1"/>
    <col min="12801" max="12801" width="11.42578125" style="2164"/>
    <col min="12802" max="12802" width="54" style="2164" customWidth="1"/>
    <col min="12803" max="12803" width="19.28515625" style="2164" customWidth="1"/>
    <col min="12804" max="12804" width="24.85546875" style="2164" customWidth="1"/>
    <col min="12805" max="12805" width="14.7109375" style="2164" customWidth="1"/>
    <col min="12806" max="12806" width="16.7109375" style="2164" customWidth="1"/>
    <col min="12807" max="12807" width="23.5703125" style="2164" customWidth="1"/>
    <col min="12808" max="12808" width="19.7109375" style="2164" customWidth="1"/>
    <col min="12809" max="12810" width="20.42578125" style="2164" customWidth="1"/>
    <col min="12811" max="13055" width="11.42578125" style="2164"/>
    <col min="13056" max="13056" width="13.28515625" style="2164" customWidth="1"/>
    <col min="13057" max="13057" width="11.42578125" style="2164"/>
    <col min="13058" max="13058" width="54" style="2164" customWidth="1"/>
    <col min="13059" max="13059" width="19.28515625" style="2164" customWidth="1"/>
    <col min="13060" max="13060" width="24.85546875" style="2164" customWidth="1"/>
    <col min="13061" max="13061" width="14.7109375" style="2164" customWidth="1"/>
    <col min="13062" max="13062" width="16.7109375" style="2164" customWidth="1"/>
    <col min="13063" max="13063" width="23.5703125" style="2164" customWidth="1"/>
    <col min="13064" max="13064" width="19.7109375" style="2164" customWidth="1"/>
    <col min="13065" max="13066" width="20.42578125" style="2164" customWidth="1"/>
    <col min="13067" max="13311" width="11.42578125" style="2164"/>
    <col min="13312" max="13312" width="13.28515625" style="2164" customWidth="1"/>
    <col min="13313" max="13313" width="11.42578125" style="2164"/>
    <col min="13314" max="13314" width="54" style="2164" customWidth="1"/>
    <col min="13315" max="13315" width="19.28515625" style="2164" customWidth="1"/>
    <col min="13316" max="13316" width="24.85546875" style="2164" customWidth="1"/>
    <col min="13317" max="13317" width="14.7109375" style="2164" customWidth="1"/>
    <col min="13318" max="13318" width="16.7109375" style="2164" customWidth="1"/>
    <col min="13319" max="13319" width="23.5703125" style="2164" customWidth="1"/>
    <col min="13320" max="13320" width="19.7109375" style="2164" customWidth="1"/>
    <col min="13321" max="13322" width="20.42578125" style="2164" customWidth="1"/>
    <col min="13323" max="13567" width="11.42578125" style="2164"/>
    <col min="13568" max="13568" width="13.28515625" style="2164" customWidth="1"/>
    <col min="13569" max="13569" width="11.42578125" style="2164"/>
    <col min="13570" max="13570" width="54" style="2164" customWidth="1"/>
    <col min="13571" max="13571" width="19.28515625" style="2164" customWidth="1"/>
    <col min="13572" max="13572" width="24.85546875" style="2164" customWidth="1"/>
    <col min="13573" max="13573" width="14.7109375" style="2164" customWidth="1"/>
    <col min="13574" max="13574" width="16.7109375" style="2164" customWidth="1"/>
    <col min="13575" max="13575" width="23.5703125" style="2164" customWidth="1"/>
    <col min="13576" max="13576" width="19.7109375" style="2164" customWidth="1"/>
    <col min="13577" max="13578" width="20.42578125" style="2164" customWidth="1"/>
    <col min="13579" max="13823" width="11.42578125" style="2164"/>
    <col min="13824" max="13824" width="13.28515625" style="2164" customWidth="1"/>
    <col min="13825" max="13825" width="11.42578125" style="2164"/>
    <col min="13826" max="13826" width="54" style="2164" customWidth="1"/>
    <col min="13827" max="13827" width="19.28515625" style="2164" customWidth="1"/>
    <col min="13828" max="13828" width="24.85546875" style="2164" customWidth="1"/>
    <col min="13829" max="13829" width="14.7109375" style="2164" customWidth="1"/>
    <col min="13830" max="13830" width="16.7109375" style="2164" customWidth="1"/>
    <col min="13831" max="13831" width="23.5703125" style="2164" customWidth="1"/>
    <col min="13832" max="13832" width="19.7109375" style="2164" customWidth="1"/>
    <col min="13833" max="13834" width="20.42578125" style="2164" customWidth="1"/>
    <col min="13835" max="14079" width="11.42578125" style="2164"/>
    <col min="14080" max="14080" width="13.28515625" style="2164" customWidth="1"/>
    <col min="14081" max="14081" width="11.42578125" style="2164"/>
    <col min="14082" max="14082" width="54" style="2164" customWidth="1"/>
    <col min="14083" max="14083" width="19.28515625" style="2164" customWidth="1"/>
    <col min="14084" max="14084" width="24.85546875" style="2164" customWidth="1"/>
    <col min="14085" max="14085" width="14.7109375" style="2164" customWidth="1"/>
    <col min="14086" max="14086" width="16.7109375" style="2164" customWidth="1"/>
    <col min="14087" max="14087" width="23.5703125" style="2164" customWidth="1"/>
    <col min="14088" max="14088" width="19.7109375" style="2164" customWidth="1"/>
    <col min="14089" max="14090" width="20.42578125" style="2164" customWidth="1"/>
    <col min="14091" max="14335" width="11.42578125" style="2164"/>
    <col min="14336" max="14336" width="13.28515625" style="2164" customWidth="1"/>
    <col min="14337" max="14337" width="11.42578125" style="2164"/>
    <col min="14338" max="14338" width="54" style="2164" customWidth="1"/>
    <col min="14339" max="14339" width="19.28515625" style="2164" customWidth="1"/>
    <col min="14340" max="14340" width="24.85546875" style="2164" customWidth="1"/>
    <col min="14341" max="14341" width="14.7109375" style="2164" customWidth="1"/>
    <col min="14342" max="14342" width="16.7109375" style="2164" customWidth="1"/>
    <col min="14343" max="14343" width="23.5703125" style="2164" customWidth="1"/>
    <col min="14344" max="14344" width="19.7109375" style="2164" customWidth="1"/>
    <col min="14345" max="14346" width="20.42578125" style="2164" customWidth="1"/>
    <col min="14347" max="14591" width="11.42578125" style="2164"/>
    <col min="14592" max="14592" width="13.28515625" style="2164" customWidth="1"/>
    <col min="14593" max="14593" width="11.42578125" style="2164"/>
    <col min="14594" max="14594" width="54" style="2164" customWidth="1"/>
    <col min="14595" max="14595" width="19.28515625" style="2164" customWidth="1"/>
    <col min="14596" max="14596" width="24.85546875" style="2164" customWidth="1"/>
    <col min="14597" max="14597" width="14.7109375" style="2164" customWidth="1"/>
    <col min="14598" max="14598" width="16.7109375" style="2164" customWidth="1"/>
    <col min="14599" max="14599" width="23.5703125" style="2164" customWidth="1"/>
    <col min="14600" max="14600" width="19.7109375" style="2164" customWidth="1"/>
    <col min="14601" max="14602" width="20.42578125" style="2164" customWidth="1"/>
    <col min="14603" max="14847" width="11.42578125" style="2164"/>
    <col min="14848" max="14848" width="13.28515625" style="2164" customWidth="1"/>
    <col min="14849" max="14849" width="11.42578125" style="2164"/>
    <col min="14850" max="14850" width="54" style="2164" customWidth="1"/>
    <col min="14851" max="14851" width="19.28515625" style="2164" customWidth="1"/>
    <col min="14852" max="14852" width="24.85546875" style="2164" customWidth="1"/>
    <col min="14853" max="14853" width="14.7109375" style="2164" customWidth="1"/>
    <col min="14854" max="14854" width="16.7109375" style="2164" customWidth="1"/>
    <col min="14855" max="14855" width="23.5703125" style="2164" customWidth="1"/>
    <col min="14856" max="14856" width="19.7109375" style="2164" customWidth="1"/>
    <col min="14857" max="14858" width="20.42578125" style="2164" customWidth="1"/>
    <col min="14859" max="15103" width="11.42578125" style="2164"/>
    <col min="15104" max="15104" width="13.28515625" style="2164" customWidth="1"/>
    <col min="15105" max="15105" width="11.42578125" style="2164"/>
    <col min="15106" max="15106" width="54" style="2164" customWidth="1"/>
    <col min="15107" max="15107" width="19.28515625" style="2164" customWidth="1"/>
    <col min="15108" max="15108" width="24.85546875" style="2164" customWidth="1"/>
    <col min="15109" max="15109" width="14.7109375" style="2164" customWidth="1"/>
    <col min="15110" max="15110" width="16.7109375" style="2164" customWidth="1"/>
    <col min="15111" max="15111" width="23.5703125" style="2164" customWidth="1"/>
    <col min="15112" max="15112" width="19.7109375" style="2164" customWidth="1"/>
    <col min="15113" max="15114" width="20.42578125" style="2164" customWidth="1"/>
    <col min="15115" max="15359" width="11.42578125" style="2164"/>
    <col min="15360" max="15360" width="13.28515625" style="2164" customWidth="1"/>
    <col min="15361" max="15361" width="11.42578125" style="2164"/>
    <col min="15362" max="15362" width="54" style="2164" customWidth="1"/>
    <col min="15363" max="15363" width="19.28515625" style="2164" customWidth="1"/>
    <col min="15364" max="15364" width="24.85546875" style="2164" customWidth="1"/>
    <col min="15365" max="15365" width="14.7109375" style="2164" customWidth="1"/>
    <col min="15366" max="15366" width="16.7109375" style="2164" customWidth="1"/>
    <col min="15367" max="15367" width="23.5703125" style="2164" customWidth="1"/>
    <col min="15368" max="15368" width="19.7109375" style="2164" customWidth="1"/>
    <col min="15369" max="15370" width="20.42578125" style="2164" customWidth="1"/>
    <col min="15371" max="15615" width="11.42578125" style="2164"/>
    <col min="15616" max="15616" width="13.28515625" style="2164" customWidth="1"/>
    <col min="15617" max="15617" width="11.42578125" style="2164"/>
    <col min="15618" max="15618" width="54" style="2164" customWidth="1"/>
    <col min="15619" max="15619" width="19.28515625" style="2164" customWidth="1"/>
    <col min="15620" max="15620" width="24.85546875" style="2164" customWidth="1"/>
    <col min="15621" max="15621" width="14.7109375" style="2164" customWidth="1"/>
    <col min="15622" max="15622" width="16.7109375" style="2164" customWidth="1"/>
    <col min="15623" max="15623" width="23.5703125" style="2164" customWidth="1"/>
    <col min="15624" max="15624" width="19.7109375" style="2164" customWidth="1"/>
    <col min="15625" max="15626" width="20.42578125" style="2164" customWidth="1"/>
    <col min="15627" max="15871" width="11.42578125" style="2164"/>
    <col min="15872" max="15872" width="13.28515625" style="2164" customWidth="1"/>
    <col min="15873" max="15873" width="11.42578125" style="2164"/>
    <col min="15874" max="15874" width="54" style="2164" customWidth="1"/>
    <col min="15875" max="15875" width="19.28515625" style="2164" customWidth="1"/>
    <col min="15876" max="15876" width="24.85546875" style="2164" customWidth="1"/>
    <col min="15877" max="15877" width="14.7109375" style="2164" customWidth="1"/>
    <col min="15878" max="15878" width="16.7109375" style="2164" customWidth="1"/>
    <col min="15879" max="15879" width="23.5703125" style="2164" customWidth="1"/>
    <col min="15880" max="15880" width="19.7109375" style="2164" customWidth="1"/>
    <col min="15881" max="15882" width="20.42578125" style="2164" customWidth="1"/>
    <col min="15883" max="16127" width="11.42578125" style="2164"/>
    <col min="16128" max="16128" width="13.28515625" style="2164" customWidth="1"/>
    <col min="16129" max="16129" width="11.42578125" style="2164"/>
    <col min="16130" max="16130" width="54" style="2164" customWidth="1"/>
    <col min="16131" max="16131" width="19.28515625" style="2164" customWidth="1"/>
    <col min="16132" max="16132" width="24.85546875" style="2164" customWidth="1"/>
    <col min="16133" max="16133" width="14.7109375" style="2164" customWidth="1"/>
    <col min="16134" max="16134" width="16.7109375" style="2164" customWidth="1"/>
    <col min="16135" max="16135" width="23.5703125" style="2164" customWidth="1"/>
    <col min="16136" max="16136" width="19.7109375" style="2164" customWidth="1"/>
    <col min="16137" max="16138" width="20.42578125" style="2164" customWidth="1"/>
    <col min="16139" max="16384" width="11.42578125" style="2164"/>
  </cols>
  <sheetData>
    <row r="1" spans="1:10" ht="18">
      <c r="B1" s="5" t="s">
        <v>2</v>
      </c>
      <c r="C1" s="5" t="s">
        <v>3077</v>
      </c>
      <c r="D1" s="548"/>
      <c r="E1" s="548"/>
      <c r="F1" s="2264"/>
      <c r="G1" s="548"/>
      <c r="H1" s="2265"/>
      <c r="I1" s="2265"/>
      <c r="J1" s="2265"/>
    </row>
    <row r="2" spans="1:10" ht="19.5">
      <c r="B2" s="5" t="s">
        <v>4</v>
      </c>
      <c r="C2" s="2001" t="s">
        <v>1254</v>
      </c>
      <c r="D2" s="2266"/>
      <c r="E2" s="2266"/>
      <c r="F2" s="2267"/>
      <c r="G2" s="2264"/>
      <c r="H2" s="2265"/>
      <c r="I2" s="2265"/>
      <c r="J2" s="2265"/>
    </row>
    <row r="3" spans="1:10" ht="19.5">
      <c r="B3" s="5" t="s">
        <v>6</v>
      </c>
      <c r="C3" s="5" t="s">
        <v>2950</v>
      </c>
      <c r="D3" s="2000" t="s">
        <v>2951</v>
      </c>
      <c r="E3" s="2266"/>
      <c r="F3" s="2267"/>
      <c r="G3" s="2264"/>
      <c r="H3" s="2265"/>
      <c r="I3" s="2265"/>
      <c r="J3" s="2265"/>
    </row>
    <row r="4" spans="1:10" ht="19.5">
      <c r="B4" s="5" t="s">
        <v>8</v>
      </c>
      <c r="C4" s="5" t="s">
        <v>9</v>
      </c>
      <c r="D4" s="2098"/>
      <c r="E4" s="2266"/>
      <c r="F4" s="2267"/>
      <c r="G4" s="2264"/>
      <c r="H4" s="2265"/>
      <c r="I4" s="2265"/>
      <c r="J4" s="2265"/>
    </row>
    <row r="5" spans="1:10" ht="18">
      <c r="B5" s="5" t="s">
        <v>10</v>
      </c>
      <c r="C5" s="5" t="s">
        <v>11</v>
      </c>
      <c r="D5" s="2098"/>
      <c r="E5" s="2264"/>
      <c r="F5" s="2264"/>
      <c r="G5" s="2264"/>
      <c r="H5" s="2265"/>
      <c r="I5" s="2265"/>
      <c r="J5" s="2265"/>
    </row>
    <row r="6" spans="1:10" ht="15.75" thickBot="1">
      <c r="B6" s="2171"/>
      <c r="C6" s="2169"/>
      <c r="D6" s="2169"/>
      <c r="E6" s="2170"/>
      <c r="F6" s="2170"/>
      <c r="G6" s="2170"/>
      <c r="H6" s="2171"/>
      <c r="I6" s="2171"/>
      <c r="J6" s="2171"/>
    </row>
    <row r="7" spans="1:10" s="2174" customFormat="1" ht="12" customHeight="1">
      <c r="A7" s="2268"/>
      <c r="B7" s="2269"/>
      <c r="C7" s="3017" t="s">
        <v>2956</v>
      </c>
      <c r="D7" s="3018"/>
      <c r="E7" s="3003" t="s">
        <v>3078</v>
      </c>
      <c r="F7" s="2992"/>
      <c r="G7" s="3020" t="s">
        <v>3079</v>
      </c>
      <c r="H7" s="3020" t="s">
        <v>3080</v>
      </c>
      <c r="I7" s="3020" t="s">
        <v>2954</v>
      </c>
      <c r="J7" s="2989" t="s">
        <v>2955</v>
      </c>
    </row>
    <row r="8" spans="1:10" s="2174" customFormat="1" ht="12">
      <c r="A8" s="2270"/>
      <c r="B8" s="2271"/>
      <c r="C8" s="3011" t="s">
        <v>1355</v>
      </c>
      <c r="D8" s="3014" t="s">
        <v>1356</v>
      </c>
      <c r="E8" s="3009"/>
      <c r="F8" s="2993"/>
      <c r="G8" s="3021"/>
      <c r="H8" s="3021"/>
      <c r="I8" s="3015"/>
      <c r="J8" s="2990"/>
    </row>
    <row r="9" spans="1:10" s="2174" customFormat="1" ht="12">
      <c r="A9" s="2270"/>
      <c r="B9" s="2271"/>
      <c r="C9" s="3012"/>
      <c r="D9" s="3015"/>
      <c r="E9" s="3010"/>
      <c r="F9" s="3019"/>
      <c r="G9" s="3021"/>
      <c r="H9" s="3021"/>
      <c r="I9" s="3015"/>
      <c r="J9" s="2990"/>
    </row>
    <row r="10" spans="1:10" s="2174" customFormat="1" ht="12">
      <c r="A10" s="2270"/>
      <c r="B10" s="2271"/>
      <c r="C10" s="3013"/>
      <c r="D10" s="3016"/>
      <c r="E10" s="2272" t="s">
        <v>1355</v>
      </c>
      <c r="F10" s="2273" t="s">
        <v>1356</v>
      </c>
      <c r="G10" s="3022"/>
      <c r="H10" s="3022"/>
      <c r="I10" s="3016"/>
      <c r="J10" s="2991"/>
    </row>
    <row r="11" spans="1:10" s="2174" customFormat="1" ht="12">
      <c r="A11" s="2270"/>
      <c r="B11" s="2271"/>
      <c r="C11" s="2274" t="s">
        <v>659</v>
      </c>
      <c r="D11" s="2275" t="s">
        <v>664</v>
      </c>
      <c r="E11" s="2275" t="s">
        <v>667</v>
      </c>
      <c r="F11" s="2275" t="s">
        <v>670</v>
      </c>
      <c r="G11" s="2276" t="s">
        <v>672</v>
      </c>
      <c r="H11" s="2277"/>
      <c r="I11" s="2278" t="s">
        <v>675</v>
      </c>
      <c r="J11" s="2279" t="s">
        <v>677</v>
      </c>
    </row>
    <row r="12" spans="1:10" ht="15">
      <c r="A12" s="2280" t="s">
        <v>659</v>
      </c>
      <c r="B12" s="2281" t="s">
        <v>3081</v>
      </c>
      <c r="C12" s="2282">
        <f>C13+C14+C15+C16</f>
        <v>0</v>
      </c>
      <c r="D12" s="2282">
        <f t="shared" ref="D12:I12" si="0">D13+D14+D15+D16</f>
        <v>0</v>
      </c>
      <c r="E12" s="2282">
        <f t="shared" si="0"/>
        <v>0</v>
      </c>
      <c r="F12" s="2282">
        <f t="shared" si="0"/>
        <v>0</v>
      </c>
      <c r="G12" s="2282">
        <f t="shared" si="0"/>
        <v>0</v>
      </c>
      <c r="H12" s="2283"/>
      <c r="I12" s="2282">
        <f t="shared" si="0"/>
        <v>0</v>
      </c>
      <c r="J12" s="2284">
        <f>I12*12.5</f>
        <v>0</v>
      </c>
    </row>
    <row r="13" spans="1:10" ht="15">
      <c r="A13" s="2285" t="s">
        <v>664</v>
      </c>
      <c r="B13" s="2286" t="s">
        <v>3082</v>
      </c>
      <c r="C13" s="2287"/>
      <c r="D13" s="2288"/>
      <c r="E13" s="2289"/>
      <c r="F13" s="2290"/>
      <c r="G13" s="2291"/>
      <c r="H13" s="2292"/>
      <c r="I13" s="2291"/>
      <c r="J13" s="2293"/>
    </row>
    <row r="14" spans="1:10" ht="15">
      <c r="A14" s="2285" t="s">
        <v>667</v>
      </c>
      <c r="B14" s="2286" t="s">
        <v>3083</v>
      </c>
      <c r="C14" s="2287"/>
      <c r="D14" s="2288"/>
      <c r="E14" s="2289"/>
      <c r="F14" s="2290"/>
      <c r="G14" s="2291"/>
      <c r="H14" s="2292"/>
      <c r="I14" s="2291"/>
      <c r="J14" s="2293"/>
    </row>
    <row r="15" spans="1:10" ht="15">
      <c r="A15" s="2285" t="s">
        <v>670</v>
      </c>
      <c r="B15" s="2286" t="s">
        <v>3084</v>
      </c>
      <c r="C15" s="2287"/>
      <c r="D15" s="2288"/>
      <c r="E15" s="2289"/>
      <c r="F15" s="2290"/>
      <c r="G15" s="2291"/>
      <c r="H15" s="2292"/>
      <c r="I15" s="2291"/>
      <c r="J15" s="2293"/>
    </row>
    <row r="16" spans="1:10" ht="15">
      <c r="A16" s="2285" t="s">
        <v>672</v>
      </c>
      <c r="B16" s="2286" t="s">
        <v>1</v>
      </c>
      <c r="C16" s="2287"/>
      <c r="D16" s="2288"/>
      <c r="E16" s="2289"/>
      <c r="F16" s="2290"/>
      <c r="G16" s="2291"/>
      <c r="H16" s="2292"/>
      <c r="I16" s="2291"/>
      <c r="J16" s="2293"/>
    </row>
    <row r="17" spans="1:10" ht="15">
      <c r="A17" s="2294" t="s">
        <v>675</v>
      </c>
      <c r="B17" s="2295" t="s">
        <v>3085</v>
      </c>
      <c r="C17" s="2287"/>
      <c r="D17" s="2288"/>
      <c r="E17" s="2296"/>
      <c r="F17" s="2297"/>
      <c r="G17" s="2298"/>
      <c r="H17" s="2299"/>
      <c r="I17" s="2298"/>
      <c r="J17" s="2300"/>
    </row>
    <row r="18" spans="1:10" ht="15">
      <c r="A18" s="2285" t="s">
        <v>677</v>
      </c>
      <c r="B18" s="2301" t="s">
        <v>3086</v>
      </c>
      <c r="C18" s="2302"/>
      <c r="D18" s="2303"/>
      <c r="E18" s="2289"/>
      <c r="F18" s="2290"/>
      <c r="G18" s="2291"/>
      <c r="H18" s="2292"/>
      <c r="I18" s="2291"/>
      <c r="J18" s="2293"/>
    </row>
    <row r="19" spans="1:10" ht="15">
      <c r="A19" s="2285" t="s">
        <v>680</v>
      </c>
      <c r="B19" s="2304" t="s">
        <v>3087</v>
      </c>
      <c r="C19" s="2305"/>
      <c r="D19" s="2306"/>
      <c r="E19" s="2306"/>
      <c r="F19" s="2306"/>
      <c r="G19" s="2306"/>
      <c r="H19" s="2307"/>
      <c r="I19" s="2308"/>
      <c r="J19" s="2309"/>
    </row>
    <row r="20" spans="1:10" ht="15">
      <c r="A20" s="2285" t="s">
        <v>683</v>
      </c>
      <c r="B20" s="2310" t="s">
        <v>3088</v>
      </c>
      <c r="C20" s="2311"/>
      <c r="D20" s="2312"/>
      <c r="E20" s="2289"/>
      <c r="F20" s="2290"/>
      <c r="G20" s="2313"/>
      <c r="H20" s="2314"/>
      <c r="I20" s="2315"/>
      <c r="J20" s="2316"/>
    </row>
    <row r="21" spans="1:10" ht="15">
      <c r="A21" s="2285">
        <v>100</v>
      </c>
      <c r="B21" s="2310" t="s">
        <v>3014</v>
      </c>
      <c r="C21" s="2317"/>
      <c r="D21" s="2318"/>
      <c r="E21" s="2319"/>
      <c r="F21" s="2318"/>
      <c r="G21" s="2320"/>
      <c r="H21" s="2314"/>
      <c r="I21" s="2321">
        <f>I22+I23+I24</f>
        <v>0</v>
      </c>
      <c r="J21" s="2316"/>
    </row>
    <row r="22" spans="1:10" ht="15">
      <c r="A22" s="2285">
        <v>110</v>
      </c>
      <c r="B22" s="2322" t="s">
        <v>3026</v>
      </c>
      <c r="C22" s="2317"/>
      <c r="D22" s="2318"/>
      <c r="E22" s="2319"/>
      <c r="F22" s="2318"/>
      <c r="G22" s="2320"/>
      <c r="H22" s="2314"/>
      <c r="I22" s="2315"/>
      <c r="J22" s="2316"/>
    </row>
    <row r="23" spans="1:10" ht="15">
      <c r="A23" s="2285">
        <v>120</v>
      </c>
      <c r="B23" s="2323" t="s">
        <v>2998</v>
      </c>
      <c r="C23" s="2317"/>
      <c r="D23" s="2318"/>
      <c r="E23" s="2319"/>
      <c r="F23" s="2318"/>
      <c r="G23" s="2320"/>
      <c r="H23" s="2314"/>
      <c r="I23" s="2315"/>
      <c r="J23" s="2316"/>
    </row>
    <row r="24" spans="1:10" ht="15">
      <c r="A24" s="2285">
        <v>130</v>
      </c>
      <c r="B24" s="2322" t="s">
        <v>2999</v>
      </c>
      <c r="C24" s="2317"/>
      <c r="D24" s="2318"/>
      <c r="E24" s="2319"/>
      <c r="F24" s="2318"/>
      <c r="G24" s="2320"/>
      <c r="H24" s="2314"/>
      <c r="I24" s="2315"/>
      <c r="J24" s="2316"/>
    </row>
    <row r="25" spans="1:10" ht="15.75" thickBot="1">
      <c r="A25" s="2324">
        <v>140</v>
      </c>
      <c r="B25" s="2325" t="s">
        <v>3029</v>
      </c>
      <c r="C25" s="2326"/>
      <c r="D25" s="2327"/>
      <c r="E25" s="2328"/>
      <c r="F25" s="2327"/>
      <c r="G25" s="2329"/>
      <c r="H25" s="2330"/>
      <c r="I25" s="2331"/>
      <c r="J25" s="2332"/>
    </row>
    <row r="26" spans="1:10" ht="15">
      <c r="A26" s="2333"/>
      <c r="B26" s="2334"/>
      <c r="C26" s="2170"/>
      <c r="D26" s="2170"/>
      <c r="E26" s="2170"/>
      <c r="F26" s="2170"/>
      <c r="G26" s="2170"/>
      <c r="H26" s="2171"/>
      <c r="I26" s="2171"/>
      <c r="J26" s="2171"/>
    </row>
    <row r="27" spans="1:10" ht="15.75">
      <c r="B27" s="3" t="s">
        <v>1312</v>
      </c>
      <c r="C27" s="2170"/>
      <c r="D27" s="2170"/>
      <c r="E27" s="2170"/>
      <c r="F27" s="2170"/>
      <c r="G27" s="2170"/>
      <c r="H27" s="2171"/>
      <c r="I27" s="2171"/>
      <c r="J27" s="2171"/>
    </row>
    <row r="28" spans="1:10" ht="15.75">
      <c r="B28" s="2088"/>
      <c r="C28" s="2335"/>
      <c r="D28" s="2335"/>
      <c r="E28" s="2335"/>
      <c r="F28" s="2335"/>
      <c r="G28" s="2335"/>
      <c r="H28" s="2334"/>
      <c r="I28" s="2171"/>
      <c r="J28" s="2171"/>
    </row>
    <row r="29" spans="1:10">
      <c r="C29" s="2333"/>
      <c r="D29" s="2333"/>
      <c r="E29" s="2333"/>
      <c r="F29" s="2333"/>
    </row>
    <row r="30" spans="1:10">
      <c r="C30" s="2333"/>
      <c r="D30" s="2333"/>
      <c r="E30" s="2333"/>
      <c r="F30" s="2333"/>
    </row>
    <row r="33" ht="12.75" customHeight="1"/>
    <row r="34" ht="12.75" customHeight="1"/>
    <row r="35" ht="12.75" customHeight="1"/>
  </sheetData>
  <mergeCells count="8">
    <mergeCell ref="J7:J10"/>
    <mergeCell ref="C8:C10"/>
    <mergeCell ref="D8:D10"/>
    <mergeCell ref="C7:D7"/>
    <mergeCell ref="E7:F9"/>
    <mergeCell ref="G7:G10"/>
    <mergeCell ref="H7:H10"/>
    <mergeCell ref="I7:I10"/>
  </mergeCells>
  <pageMargins left="0.7" right="0.7" top="0.75" bottom="0.75" header="0.3" footer="0.3"/>
  <pageSetup paperSize="9" orientation="portrait" horizontalDpi="90" verticalDpi="9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0"/>
  <sheetViews>
    <sheetView workbookViewId="0">
      <selection activeCell="C2" sqref="C2"/>
    </sheetView>
  </sheetViews>
  <sheetFormatPr defaultRowHeight="15"/>
  <cols>
    <col min="1" max="1" width="5.85546875" style="5" customWidth="1"/>
    <col min="2" max="2" width="24.28515625" style="5" bestFit="1" customWidth="1"/>
    <col min="3" max="48" width="9.140625" style="5"/>
    <col min="49" max="49" width="9.7109375" style="5" customWidth="1"/>
    <col min="50" max="16384" width="9.140625" style="5"/>
  </cols>
  <sheetData>
    <row r="1" spans="1:51">
      <c r="B1" s="5" t="s">
        <v>1452</v>
      </c>
      <c r="C1" s="5" t="s">
        <v>2947</v>
      </c>
    </row>
    <row r="2" spans="1:51">
      <c r="B2" s="5" t="s">
        <v>4</v>
      </c>
      <c r="C2" s="2001" t="s">
        <v>2945</v>
      </c>
    </row>
    <row r="3" spans="1:51">
      <c r="B3" s="5" t="s">
        <v>6</v>
      </c>
      <c r="C3" s="5" t="s">
        <v>2950</v>
      </c>
    </row>
    <row r="4" spans="1:51">
      <c r="B4" s="5" t="s">
        <v>8</v>
      </c>
      <c r="C4" s="5" t="s">
        <v>9</v>
      </c>
    </row>
    <row r="5" spans="1:51">
      <c r="B5" s="5" t="s">
        <v>10</v>
      </c>
      <c r="C5" s="5" t="s">
        <v>11</v>
      </c>
    </row>
    <row r="6" spans="1:51" ht="11.25" customHeight="1" thickBot="1"/>
    <row r="7" spans="1:51" ht="42.75" customHeight="1">
      <c r="A7" s="3030"/>
      <c r="B7" s="3031"/>
      <c r="C7" s="3023" t="s">
        <v>3089</v>
      </c>
      <c r="D7" s="3025"/>
      <c r="E7" s="3023" t="s">
        <v>3090</v>
      </c>
      <c r="F7" s="3025"/>
      <c r="G7" s="3023" t="s">
        <v>3091</v>
      </c>
      <c r="H7" s="3025"/>
      <c r="I7" s="3023" t="s">
        <v>3092</v>
      </c>
      <c r="J7" s="3024"/>
      <c r="K7" s="3024"/>
      <c r="L7" s="3024"/>
      <c r="M7" s="3024"/>
      <c r="N7" s="3024"/>
      <c r="O7" s="3024"/>
      <c r="P7" s="3024"/>
      <c r="Q7" s="3024"/>
      <c r="R7" s="3024"/>
      <c r="S7" s="3024"/>
      <c r="T7" s="3024"/>
      <c r="U7" s="3024"/>
      <c r="V7" s="3024"/>
      <c r="W7" s="3024"/>
      <c r="X7" s="3024"/>
      <c r="Y7" s="3024"/>
      <c r="Z7" s="3025"/>
      <c r="AA7" s="3023" t="s">
        <v>3093</v>
      </c>
      <c r="AB7" s="3024"/>
      <c r="AC7" s="3024"/>
      <c r="AD7" s="3024"/>
      <c r="AE7" s="3024"/>
      <c r="AF7" s="3024"/>
      <c r="AG7" s="3024"/>
      <c r="AH7" s="3024"/>
      <c r="AI7" s="3024"/>
      <c r="AJ7" s="3024"/>
      <c r="AK7" s="3024"/>
      <c r="AL7" s="3024"/>
      <c r="AM7" s="3024"/>
      <c r="AN7" s="3024"/>
      <c r="AO7" s="3024"/>
      <c r="AP7" s="3024"/>
      <c r="AQ7" s="3024"/>
      <c r="AR7" s="3025"/>
      <c r="AS7" s="3023" t="s">
        <v>3094</v>
      </c>
      <c r="AT7" s="3024"/>
      <c r="AU7" s="3025"/>
      <c r="AV7" s="3023" t="s">
        <v>3095</v>
      </c>
      <c r="AW7" s="3025"/>
      <c r="AX7" s="3026" t="s">
        <v>3096</v>
      </c>
      <c r="AY7" s="3028" t="s">
        <v>3097</v>
      </c>
    </row>
    <row r="8" spans="1:51" ht="48">
      <c r="A8" s="3032"/>
      <c r="B8" s="3033"/>
      <c r="C8" s="2336" t="s">
        <v>3006</v>
      </c>
      <c r="D8" s="2336" t="s">
        <v>3098</v>
      </c>
      <c r="E8" s="2336" t="s">
        <v>3099</v>
      </c>
      <c r="F8" s="2336" t="s">
        <v>3100</v>
      </c>
      <c r="G8" s="2336" t="s">
        <v>1355</v>
      </c>
      <c r="H8" s="2336" t="s">
        <v>3098</v>
      </c>
      <c r="I8" s="2337" t="s">
        <v>3101</v>
      </c>
      <c r="J8" s="2337" t="s">
        <v>3102</v>
      </c>
      <c r="K8" s="2337" t="s">
        <v>3103</v>
      </c>
      <c r="L8" s="2337" t="s">
        <v>3104</v>
      </c>
      <c r="M8" s="2337" t="s">
        <v>3105</v>
      </c>
      <c r="N8" s="2337" t="s">
        <v>3106</v>
      </c>
      <c r="O8" s="2337" t="s">
        <v>3107</v>
      </c>
      <c r="P8" s="2337" t="s">
        <v>3108</v>
      </c>
      <c r="Q8" s="2337" t="s">
        <v>3109</v>
      </c>
      <c r="R8" s="2337" t="s">
        <v>3110</v>
      </c>
      <c r="S8" s="2337" t="s">
        <v>3111</v>
      </c>
      <c r="T8" s="2337" t="s">
        <v>3112</v>
      </c>
      <c r="U8" s="2337" t="s">
        <v>3113</v>
      </c>
      <c r="V8" s="2337" t="s">
        <v>3114</v>
      </c>
      <c r="W8" s="2337" t="s">
        <v>3115</v>
      </c>
      <c r="X8" s="2337" t="s">
        <v>3116</v>
      </c>
      <c r="Y8" s="2337" t="s">
        <v>3117</v>
      </c>
      <c r="Z8" s="2337">
        <v>12.5</v>
      </c>
      <c r="AA8" s="2337" t="s">
        <v>3101</v>
      </c>
      <c r="AB8" s="2337" t="s">
        <v>3102</v>
      </c>
      <c r="AC8" s="2337" t="s">
        <v>3103</v>
      </c>
      <c r="AD8" s="2337" t="s">
        <v>3104</v>
      </c>
      <c r="AE8" s="2337" t="s">
        <v>3105</v>
      </c>
      <c r="AF8" s="2337" t="s">
        <v>3106</v>
      </c>
      <c r="AG8" s="2337" t="s">
        <v>3107</v>
      </c>
      <c r="AH8" s="2337" t="s">
        <v>3108</v>
      </c>
      <c r="AI8" s="2337" t="s">
        <v>3109</v>
      </c>
      <c r="AJ8" s="2337" t="s">
        <v>3110</v>
      </c>
      <c r="AK8" s="2337" t="s">
        <v>3111</v>
      </c>
      <c r="AL8" s="2337" t="s">
        <v>3112</v>
      </c>
      <c r="AM8" s="2337" t="s">
        <v>3113</v>
      </c>
      <c r="AN8" s="2337" t="s">
        <v>3114</v>
      </c>
      <c r="AO8" s="2337" t="s">
        <v>3115</v>
      </c>
      <c r="AP8" s="2337" t="s">
        <v>3116</v>
      </c>
      <c r="AQ8" s="2337" t="s">
        <v>3117</v>
      </c>
      <c r="AR8" s="2337">
        <v>12.5</v>
      </c>
      <c r="AS8" s="2338" t="s">
        <v>3118</v>
      </c>
      <c r="AT8" s="2338" t="s">
        <v>3119</v>
      </c>
      <c r="AU8" s="2338" t="s">
        <v>3120</v>
      </c>
      <c r="AV8" s="2336" t="s">
        <v>3121</v>
      </c>
      <c r="AW8" s="2336" t="s">
        <v>3122</v>
      </c>
      <c r="AX8" s="3027"/>
      <c r="AY8" s="3029"/>
    </row>
    <row r="9" spans="1:51">
      <c r="A9" s="3032"/>
      <c r="B9" s="3033"/>
      <c r="C9" s="2339" t="s">
        <v>1865</v>
      </c>
      <c r="D9" s="2339" t="s">
        <v>1867</v>
      </c>
      <c r="E9" s="2339" t="s">
        <v>1869</v>
      </c>
      <c r="F9" s="2339" t="s">
        <v>1871</v>
      </c>
      <c r="G9" s="2339" t="s">
        <v>1873</v>
      </c>
      <c r="H9" s="2339" t="s">
        <v>1875</v>
      </c>
      <c r="I9" s="2339" t="s">
        <v>3123</v>
      </c>
      <c r="J9" s="2340" t="s">
        <v>3124</v>
      </c>
      <c r="K9" s="2340" t="s">
        <v>3125</v>
      </c>
      <c r="L9" s="2340" t="s">
        <v>3126</v>
      </c>
      <c r="M9" s="2340" t="s">
        <v>3127</v>
      </c>
      <c r="N9" s="2340" t="s">
        <v>3128</v>
      </c>
      <c r="O9" s="2340" t="s">
        <v>3129</v>
      </c>
      <c r="P9" s="2340" t="s">
        <v>3130</v>
      </c>
      <c r="Q9" s="2340" t="s">
        <v>3131</v>
      </c>
      <c r="R9" s="2339" t="s">
        <v>3132</v>
      </c>
      <c r="S9" s="2339" t="s">
        <v>3133</v>
      </c>
      <c r="T9" s="2339" t="s">
        <v>3134</v>
      </c>
      <c r="U9" s="2339" t="s">
        <v>3135</v>
      </c>
      <c r="V9" s="2339" t="s">
        <v>3136</v>
      </c>
      <c r="W9" s="2339" t="s">
        <v>3137</v>
      </c>
      <c r="X9" s="2339" t="s">
        <v>3138</v>
      </c>
      <c r="Y9" s="2339" t="s">
        <v>3139</v>
      </c>
      <c r="Z9" s="2339" t="s">
        <v>3140</v>
      </c>
      <c r="AA9" s="2339" t="s">
        <v>3141</v>
      </c>
      <c r="AB9" s="2339" t="s">
        <v>3142</v>
      </c>
      <c r="AC9" s="2339" t="s">
        <v>3143</v>
      </c>
      <c r="AD9" s="2339" t="s">
        <v>3144</v>
      </c>
      <c r="AE9" s="2339" t="s">
        <v>3145</v>
      </c>
      <c r="AF9" s="2339" t="s">
        <v>3146</v>
      </c>
      <c r="AG9" s="2339" t="s">
        <v>3147</v>
      </c>
      <c r="AH9" s="2339" t="s">
        <v>3148</v>
      </c>
      <c r="AI9" s="2339" t="s">
        <v>3149</v>
      </c>
      <c r="AJ9" s="2339" t="s">
        <v>3150</v>
      </c>
      <c r="AK9" s="2339" t="s">
        <v>3151</v>
      </c>
      <c r="AL9" s="2339" t="s">
        <v>3152</v>
      </c>
      <c r="AM9" s="2339" t="s">
        <v>3153</v>
      </c>
      <c r="AN9" s="2339" t="s">
        <v>3154</v>
      </c>
      <c r="AO9" s="2339" t="s">
        <v>3155</v>
      </c>
      <c r="AP9" s="2339" t="s">
        <v>3156</v>
      </c>
      <c r="AQ9" s="2339" t="s">
        <v>3157</v>
      </c>
      <c r="AR9" s="2340" t="s">
        <v>3158</v>
      </c>
      <c r="AS9" s="2341" t="s">
        <v>3159</v>
      </c>
      <c r="AT9" s="2341" t="s">
        <v>3160</v>
      </c>
      <c r="AU9" s="2341" t="s">
        <v>3161</v>
      </c>
      <c r="AV9" s="2339" t="s">
        <v>2630</v>
      </c>
      <c r="AW9" s="2339" t="s">
        <v>2633</v>
      </c>
      <c r="AX9" s="2339" t="s">
        <v>2642</v>
      </c>
      <c r="AY9" s="2342" t="s">
        <v>3162</v>
      </c>
    </row>
    <row r="10" spans="1:51">
      <c r="A10" s="2343" t="s">
        <v>1865</v>
      </c>
      <c r="B10" s="2344" t="s">
        <v>1299</v>
      </c>
      <c r="C10" s="2345"/>
      <c r="D10" s="2345"/>
      <c r="E10" s="2345"/>
      <c r="F10" s="2345"/>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6"/>
      <c r="AD10" s="2347"/>
      <c r="AE10" s="2345"/>
      <c r="AF10" s="2345"/>
      <c r="AG10" s="2345"/>
      <c r="AH10" s="2346"/>
      <c r="AI10" s="2346"/>
      <c r="AJ10" s="2346"/>
      <c r="AK10" s="2346"/>
      <c r="AL10" s="2346"/>
      <c r="AM10" s="2346"/>
      <c r="AN10" s="2346"/>
      <c r="AO10" s="2346"/>
      <c r="AP10" s="2348"/>
      <c r="AQ10" s="2348"/>
      <c r="AR10" s="2349"/>
      <c r="AS10" s="2349"/>
      <c r="AT10" s="2349"/>
      <c r="AU10" s="2349"/>
      <c r="AV10" s="2349"/>
      <c r="AW10" s="2349"/>
      <c r="AX10" s="2350"/>
      <c r="AY10" s="2351"/>
    </row>
    <row r="11" spans="1:51" ht="24">
      <c r="A11" s="2343" t="s">
        <v>1867</v>
      </c>
      <c r="B11" s="2352" t="s">
        <v>3163</v>
      </c>
      <c r="C11" s="2345"/>
      <c r="D11" s="2345"/>
      <c r="E11" s="2345"/>
      <c r="F11" s="2345"/>
      <c r="G11" s="2345"/>
      <c r="H11" s="2345"/>
      <c r="I11" s="2349"/>
      <c r="J11" s="2349"/>
      <c r="K11" s="2349"/>
      <c r="L11" s="2353"/>
      <c r="M11" s="2353"/>
      <c r="N11" s="2353"/>
      <c r="O11" s="2353"/>
      <c r="P11" s="2353"/>
      <c r="Q11" s="2353"/>
      <c r="R11" s="2349"/>
      <c r="S11" s="2353"/>
      <c r="T11" s="2353"/>
      <c r="U11" s="2349"/>
      <c r="V11" s="2353"/>
      <c r="W11" s="2353"/>
      <c r="X11" s="2353"/>
      <c r="Y11" s="2353"/>
      <c r="Z11" s="2353"/>
      <c r="AA11" s="2349"/>
      <c r="AB11" s="2349"/>
      <c r="AC11" s="2349"/>
      <c r="AD11" s="2353"/>
      <c r="AE11" s="2353"/>
      <c r="AF11" s="2353"/>
      <c r="AG11" s="2353"/>
      <c r="AH11" s="2353"/>
      <c r="AI11" s="2353"/>
      <c r="AJ11" s="2349"/>
      <c r="AK11" s="2353"/>
      <c r="AL11" s="2353"/>
      <c r="AM11" s="2349"/>
      <c r="AN11" s="2353"/>
      <c r="AO11" s="2353"/>
      <c r="AP11" s="2353"/>
      <c r="AQ11" s="2353"/>
      <c r="AR11" s="2349"/>
      <c r="AS11" s="2349"/>
      <c r="AT11" s="2349"/>
      <c r="AU11" s="2349"/>
      <c r="AV11" s="2354"/>
      <c r="AW11" s="2354"/>
      <c r="AX11" s="2350"/>
      <c r="AY11" s="2350"/>
    </row>
    <row r="12" spans="1:51">
      <c r="A12" s="2343" t="s">
        <v>1869</v>
      </c>
      <c r="B12" s="2355" t="s">
        <v>1325</v>
      </c>
      <c r="C12" s="2349"/>
      <c r="D12" s="2349"/>
      <c r="E12" s="2349"/>
      <c r="F12" s="2349"/>
      <c r="G12" s="2349"/>
      <c r="H12" s="2349"/>
      <c r="I12" s="2349"/>
      <c r="J12" s="2349"/>
      <c r="K12" s="2349"/>
      <c r="L12" s="2349"/>
      <c r="M12" s="2349"/>
      <c r="N12" s="2349"/>
      <c r="O12" s="2349"/>
      <c r="P12" s="2349"/>
      <c r="Q12" s="2349"/>
      <c r="R12" s="2349"/>
      <c r="S12" s="2349"/>
      <c r="T12" s="2349"/>
      <c r="U12" s="2349"/>
      <c r="V12" s="2349"/>
      <c r="W12" s="2349"/>
      <c r="X12" s="2349"/>
      <c r="Y12" s="2349"/>
      <c r="Z12" s="2349"/>
      <c r="AA12" s="2349"/>
      <c r="AB12" s="2349"/>
      <c r="AC12" s="2349"/>
      <c r="AD12" s="2351"/>
      <c r="AE12" s="2349"/>
      <c r="AF12" s="2349"/>
      <c r="AG12" s="2349"/>
      <c r="AH12" s="2349"/>
      <c r="AI12" s="2349"/>
      <c r="AJ12" s="2349"/>
      <c r="AK12" s="2349"/>
      <c r="AL12" s="2349"/>
      <c r="AM12" s="2349"/>
      <c r="AN12" s="2349"/>
      <c r="AO12" s="2349"/>
      <c r="AP12" s="2349"/>
      <c r="AQ12" s="2349"/>
      <c r="AR12" s="2349"/>
      <c r="AS12" s="2349"/>
      <c r="AT12" s="2349"/>
      <c r="AU12" s="2349"/>
      <c r="AV12" s="2349"/>
      <c r="AW12" s="2349"/>
      <c r="AX12" s="2349"/>
      <c r="AY12" s="2349"/>
    </row>
    <row r="13" spans="1:51">
      <c r="A13" s="2343" t="s">
        <v>1871</v>
      </c>
      <c r="B13" s="2356" t="s">
        <v>3164</v>
      </c>
      <c r="C13" s="2349"/>
      <c r="D13" s="2349"/>
      <c r="E13" s="2349"/>
      <c r="F13" s="2349"/>
      <c r="G13" s="2349"/>
      <c r="H13" s="2349"/>
      <c r="I13" s="2349"/>
      <c r="J13" s="2349"/>
      <c r="K13" s="2349"/>
      <c r="L13" s="2349"/>
      <c r="M13" s="2349"/>
      <c r="N13" s="2349"/>
      <c r="O13" s="2349"/>
      <c r="P13" s="2349"/>
      <c r="Q13" s="2349"/>
      <c r="R13" s="2349"/>
      <c r="S13" s="2349"/>
      <c r="T13" s="2349"/>
      <c r="U13" s="2349"/>
      <c r="V13" s="2349"/>
      <c r="W13" s="2349"/>
      <c r="X13" s="2349"/>
      <c r="Y13" s="2349"/>
      <c r="Z13" s="2349"/>
      <c r="AA13" s="2349"/>
      <c r="AB13" s="2349"/>
      <c r="AC13" s="2349"/>
      <c r="AD13" s="2351"/>
      <c r="AE13" s="2349"/>
      <c r="AF13" s="2349"/>
      <c r="AG13" s="2349"/>
      <c r="AH13" s="2349"/>
      <c r="AI13" s="2349"/>
      <c r="AJ13" s="2349"/>
      <c r="AK13" s="2349"/>
      <c r="AL13" s="2349"/>
      <c r="AM13" s="2349"/>
      <c r="AN13" s="2349"/>
      <c r="AO13" s="2349"/>
      <c r="AP13" s="2349"/>
      <c r="AQ13" s="2349"/>
      <c r="AR13" s="2349"/>
      <c r="AS13" s="2349"/>
      <c r="AT13" s="2349"/>
      <c r="AU13" s="2349"/>
      <c r="AV13" s="2349"/>
      <c r="AW13" s="2349"/>
      <c r="AX13" s="2349"/>
      <c r="AY13" s="2349"/>
    </row>
    <row r="14" spans="1:51" ht="24">
      <c r="A14" s="2343" t="s">
        <v>1873</v>
      </c>
      <c r="B14" s="2356" t="s">
        <v>1550</v>
      </c>
      <c r="C14" s="2349"/>
      <c r="D14" s="2349"/>
      <c r="E14" s="2349"/>
      <c r="F14" s="2349"/>
      <c r="G14" s="2349"/>
      <c r="H14" s="2349"/>
      <c r="I14" s="2349"/>
      <c r="J14" s="2349"/>
      <c r="K14" s="2349"/>
      <c r="L14" s="2349"/>
      <c r="M14" s="2349"/>
      <c r="N14" s="2349"/>
      <c r="O14" s="2349"/>
      <c r="P14" s="2349"/>
      <c r="Q14" s="2349"/>
      <c r="R14" s="2349"/>
      <c r="S14" s="2349"/>
      <c r="T14" s="2349"/>
      <c r="U14" s="2349"/>
      <c r="V14" s="2349"/>
      <c r="W14" s="2349"/>
      <c r="X14" s="2349"/>
      <c r="Y14" s="2349"/>
      <c r="Z14" s="2349"/>
      <c r="AA14" s="2349"/>
      <c r="AB14" s="2349"/>
      <c r="AC14" s="2349"/>
      <c r="AD14" s="2351"/>
      <c r="AE14" s="2349"/>
      <c r="AF14" s="2349"/>
      <c r="AG14" s="2349"/>
      <c r="AH14" s="2349"/>
      <c r="AI14" s="2349"/>
      <c r="AJ14" s="2349"/>
      <c r="AK14" s="2349"/>
      <c r="AL14" s="2349"/>
      <c r="AM14" s="2349"/>
      <c r="AN14" s="2349"/>
      <c r="AO14" s="2349"/>
      <c r="AP14" s="2349"/>
      <c r="AQ14" s="2349"/>
      <c r="AR14" s="2349"/>
      <c r="AS14" s="2349"/>
      <c r="AT14" s="2349"/>
      <c r="AU14" s="2349"/>
      <c r="AV14" s="2354"/>
      <c r="AW14" s="2354"/>
      <c r="AX14" s="2349"/>
      <c r="AY14" s="2349"/>
    </row>
    <row r="15" spans="1:51">
      <c r="A15" s="2343" t="s">
        <v>1875</v>
      </c>
      <c r="B15" s="2355" t="s">
        <v>1326</v>
      </c>
      <c r="C15" s="2349"/>
      <c r="D15" s="2349"/>
      <c r="E15" s="2349"/>
      <c r="F15" s="2349"/>
      <c r="G15" s="2349"/>
      <c r="H15" s="2349"/>
      <c r="I15" s="2349"/>
      <c r="J15" s="2349"/>
      <c r="K15" s="2349"/>
      <c r="L15" s="2349"/>
      <c r="M15" s="2349"/>
      <c r="N15" s="2349"/>
      <c r="O15" s="2349"/>
      <c r="P15" s="2349"/>
      <c r="Q15" s="2349"/>
      <c r="R15" s="2349"/>
      <c r="S15" s="2349"/>
      <c r="T15" s="2349"/>
      <c r="U15" s="2349"/>
      <c r="V15" s="2349"/>
      <c r="W15" s="2349"/>
      <c r="X15" s="2349"/>
      <c r="Y15" s="2349"/>
      <c r="Z15" s="2349"/>
      <c r="AA15" s="2349"/>
      <c r="AB15" s="2349"/>
      <c r="AC15" s="2349"/>
      <c r="AD15" s="2351"/>
      <c r="AE15" s="2349"/>
      <c r="AF15" s="2349"/>
      <c r="AG15" s="2349"/>
      <c r="AH15" s="2349"/>
      <c r="AI15" s="2349"/>
      <c r="AJ15" s="2349"/>
      <c r="AK15" s="2349"/>
      <c r="AL15" s="2349"/>
      <c r="AM15" s="2349"/>
      <c r="AN15" s="2349"/>
      <c r="AO15" s="2349"/>
      <c r="AP15" s="2349"/>
      <c r="AQ15" s="2349"/>
      <c r="AR15" s="2349"/>
      <c r="AS15" s="2349"/>
      <c r="AT15" s="2349"/>
      <c r="AU15" s="2349"/>
      <c r="AV15" s="2349"/>
      <c r="AW15" s="2349"/>
      <c r="AX15" s="2349"/>
      <c r="AY15" s="2349"/>
    </row>
    <row r="16" spans="1:51">
      <c r="A16" s="2357" t="s">
        <v>1877</v>
      </c>
      <c r="B16" s="2356" t="s">
        <v>3164</v>
      </c>
      <c r="C16" s="2349"/>
      <c r="D16" s="2349"/>
      <c r="E16" s="2349"/>
      <c r="F16" s="2349"/>
      <c r="G16" s="2349"/>
      <c r="H16" s="2349"/>
      <c r="I16" s="2349"/>
      <c r="J16" s="2349"/>
      <c r="K16" s="2349"/>
      <c r="L16" s="2349"/>
      <c r="M16" s="2349"/>
      <c r="N16" s="2349"/>
      <c r="O16" s="2349"/>
      <c r="P16" s="2349"/>
      <c r="Q16" s="2349"/>
      <c r="R16" s="2349"/>
      <c r="S16" s="2349"/>
      <c r="T16" s="2349"/>
      <c r="U16" s="2349"/>
      <c r="V16" s="2349"/>
      <c r="W16" s="2349"/>
      <c r="X16" s="2349"/>
      <c r="Y16" s="2349"/>
      <c r="Z16" s="2349"/>
      <c r="AA16" s="2349"/>
      <c r="AB16" s="2349"/>
      <c r="AC16" s="2349"/>
      <c r="AD16" s="2351"/>
      <c r="AE16" s="2349"/>
      <c r="AF16" s="2349"/>
      <c r="AG16" s="2349"/>
      <c r="AH16" s="2349"/>
      <c r="AI16" s="2349"/>
      <c r="AJ16" s="2349"/>
      <c r="AK16" s="2349"/>
      <c r="AL16" s="2349"/>
      <c r="AM16" s="2349"/>
      <c r="AN16" s="2349"/>
      <c r="AO16" s="2349"/>
      <c r="AP16" s="2349"/>
      <c r="AQ16" s="2349"/>
      <c r="AR16" s="2349"/>
      <c r="AS16" s="2349"/>
      <c r="AT16" s="2349"/>
      <c r="AU16" s="2349"/>
      <c r="AV16" s="2349"/>
      <c r="AW16" s="2349"/>
      <c r="AX16" s="2349"/>
      <c r="AY16" s="2349"/>
    </row>
    <row r="17" spans="1:51" ht="24">
      <c r="A17" s="2343" t="s">
        <v>1879</v>
      </c>
      <c r="B17" s="2356" t="s">
        <v>1550</v>
      </c>
      <c r="C17" s="2349"/>
      <c r="D17" s="2349"/>
      <c r="E17" s="2349"/>
      <c r="F17" s="2349"/>
      <c r="G17" s="2349"/>
      <c r="H17" s="2349"/>
      <c r="I17" s="2349"/>
      <c r="J17" s="2349"/>
      <c r="K17" s="2349"/>
      <c r="L17" s="2349"/>
      <c r="M17" s="2349"/>
      <c r="N17" s="2349"/>
      <c r="O17" s="2349"/>
      <c r="P17" s="2349"/>
      <c r="Q17" s="2349"/>
      <c r="R17" s="2349"/>
      <c r="S17" s="2349"/>
      <c r="T17" s="2349"/>
      <c r="U17" s="2349"/>
      <c r="V17" s="2349"/>
      <c r="W17" s="2349"/>
      <c r="X17" s="2349"/>
      <c r="Y17" s="2349"/>
      <c r="Z17" s="2349"/>
      <c r="AA17" s="2349"/>
      <c r="AB17" s="2349"/>
      <c r="AC17" s="2349"/>
      <c r="AD17" s="2351"/>
      <c r="AE17" s="2349"/>
      <c r="AF17" s="2349"/>
      <c r="AG17" s="2349"/>
      <c r="AH17" s="2349"/>
      <c r="AI17" s="2349"/>
      <c r="AJ17" s="2349"/>
      <c r="AK17" s="2349"/>
      <c r="AL17" s="2349"/>
      <c r="AM17" s="2349"/>
      <c r="AN17" s="2349"/>
      <c r="AO17" s="2349"/>
      <c r="AP17" s="2349"/>
      <c r="AQ17" s="2349"/>
      <c r="AR17" s="2349"/>
      <c r="AS17" s="2349"/>
      <c r="AT17" s="2349"/>
      <c r="AU17" s="2349"/>
      <c r="AV17" s="2354"/>
      <c r="AW17" s="2354"/>
      <c r="AX17" s="2349"/>
      <c r="AY17" s="2349"/>
    </row>
    <row r="18" spans="1:51">
      <c r="A18" s="2357" t="s">
        <v>1881</v>
      </c>
      <c r="B18" s="2355" t="s">
        <v>1327</v>
      </c>
      <c r="C18" s="2349"/>
      <c r="D18" s="2349"/>
      <c r="E18" s="2349"/>
      <c r="F18" s="2349"/>
      <c r="G18" s="2349"/>
      <c r="H18" s="2349"/>
      <c r="I18" s="2349"/>
      <c r="J18" s="2349"/>
      <c r="K18" s="2349"/>
      <c r="L18" s="2349"/>
      <c r="M18" s="2349"/>
      <c r="N18" s="2349"/>
      <c r="O18" s="2349"/>
      <c r="P18" s="2349"/>
      <c r="Q18" s="2349"/>
      <c r="R18" s="2349"/>
      <c r="S18" s="2349"/>
      <c r="T18" s="2349"/>
      <c r="U18" s="2349"/>
      <c r="V18" s="2349"/>
      <c r="W18" s="2349"/>
      <c r="X18" s="2349"/>
      <c r="Y18" s="2349"/>
      <c r="Z18" s="2349"/>
      <c r="AA18" s="2349"/>
      <c r="AB18" s="2349"/>
      <c r="AC18" s="2349"/>
      <c r="AD18" s="2351"/>
      <c r="AE18" s="2349"/>
      <c r="AF18" s="2349"/>
      <c r="AG18" s="2349"/>
      <c r="AH18" s="2349"/>
      <c r="AI18" s="2349"/>
      <c r="AJ18" s="2349"/>
      <c r="AK18" s="2349"/>
      <c r="AL18" s="2349"/>
      <c r="AM18" s="2349"/>
      <c r="AN18" s="2349"/>
      <c r="AO18" s="2349"/>
      <c r="AP18" s="2349"/>
      <c r="AQ18" s="2349"/>
      <c r="AR18" s="2349"/>
      <c r="AS18" s="2349"/>
      <c r="AT18" s="2349"/>
      <c r="AU18" s="2349"/>
      <c r="AV18" s="2354"/>
      <c r="AW18" s="2354"/>
      <c r="AX18" s="2349"/>
      <c r="AY18" s="2349"/>
    </row>
    <row r="19" spans="1:51">
      <c r="A19" s="2357" t="s">
        <v>1500</v>
      </c>
      <c r="B19" s="2356" t="s">
        <v>3164</v>
      </c>
      <c r="C19" s="2349"/>
      <c r="D19" s="2349"/>
      <c r="E19" s="2349"/>
      <c r="F19" s="2349"/>
      <c r="G19" s="2349"/>
      <c r="H19" s="2349"/>
      <c r="I19" s="2349"/>
      <c r="J19" s="2349"/>
      <c r="K19" s="2349"/>
      <c r="L19" s="2349"/>
      <c r="M19" s="2349"/>
      <c r="N19" s="2349"/>
      <c r="O19" s="2349"/>
      <c r="P19" s="2349"/>
      <c r="Q19" s="2349"/>
      <c r="R19" s="2349"/>
      <c r="S19" s="2349"/>
      <c r="T19" s="2349"/>
      <c r="U19" s="2349"/>
      <c r="V19" s="2349"/>
      <c r="W19" s="2349"/>
      <c r="X19" s="2349"/>
      <c r="Y19" s="2349"/>
      <c r="Z19" s="2349"/>
      <c r="AA19" s="2349"/>
      <c r="AB19" s="2349"/>
      <c r="AC19" s="2349"/>
      <c r="AD19" s="2351"/>
      <c r="AE19" s="2349"/>
      <c r="AF19" s="2349"/>
      <c r="AG19" s="2349"/>
      <c r="AH19" s="2349"/>
      <c r="AI19" s="2349"/>
      <c r="AJ19" s="2349"/>
      <c r="AK19" s="2349"/>
      <c r="AL19" s="2349"/>
      <c r="AM19" s="2349"/>
      <c r="AN19" s="2349"/>
      <c r="AO19" s="2349"/>
      <c r="AP19" s="2349"/>
      <c r="AQ19" s="2349"/>
      <c r="AR19" s="2349"/>
      <c r="AS19" s="2349"/>
      <c r="AT19" s="2349"/>
      <c r="AU19" s="2349"/>
      <c r="AV19" s="2354"/>
      <c r="AW19" s="2354"/>
      <c r="AX19" s="2349"/>
      <c r="AY19" s="2349"/>
    </row>
    <row r="20" spans="1:51" ht="24">
      <c r="A20" s="2343" t="s">
        <v>1501</v>
      </c>
      <c r="B20" s="2356" t="s">
        <v>1550</v>
      </c>
      <c r="C20" s="2349"/>
      <c r="D20" s="2349"/>
      <c r="E20" s="2349"/>
      <c r="F20" s="2349"/>
      <c r="G20" s="2349"/>
      <c r="H20" s="2349"/>
      <c r="I20" s="2349"/>
      <c r="J20" s="2349"/>
      <c r="K20" s="2349"/>
      <c r="L20" s="2349"/>
      <c r="M20" s="2349"/>
      <c r="N20" s="2349"/>
      <c r="O20" s="2349"/>
      <c r="P20" s="2349"/>
      <c r="Q20" s="2349"/>
      <c r="R20" s="2349"/>
      <c r="S20" s="2349"/>
      <c r="T20" s="2349"/>
      <c r="U20" s="2349"/>
      <c r="V20" s="2349"/>
      <c r="W20" s="2349"/>
      <c r="X20" s="2349"/>
      <c r="Y20" s="2349"/>
      <c r="Z20" s="2349"/>
      <c r="AA20" s="2349"/>
      <c r="AB20" s="2349"/>
      <c r="AC20" s="2349"/>
      <c r="AD20" s="2351"/>
      <c r="AE20" s="2349"/>
      <c r="AF20" s="2349"/>
      <c r="AG20" s="2349"/>
      <c r="AH20" s="2349"/>
      <c r="AI20" s="2349"/>
      <c r="AJ20" s="2349"/>
      <c r="AK20" s="2349"/>
      <c r="AL20" s="2349"/>
      <c r="AM20" s="2349"/>
      <c r="AN20" s="2349"/>
      <c r="AO20" s="2349"/>
      <c r="AP20" s="2349"/>
      <c r="AQ20" s="2349"/>
      <c r="AR20" s="2349"/>
      <c r="AS20" s="2349"/>
      <c r="AT20" s="2349"/>
      <c r="AU20" s="2349"/>
      <c r="AV20" s="2354"/>
      <c r="AW20" s="2354"/>
      <c r="AX20" s="2349"/>
      <c r="AY20" s="2349"/>
    </row>
  </sheetData>
  <mergeCells count="10">
    <mergeCell ref="AS7:AU7"/>
    <mergeCell ref="AV7:AW7"/>
    <mergeCell ref="AX7:AX8"/>
    <mergeCell ref="AY7:AY8"/>
    <mergeCell ref="A7:B9"/>
    <mergeCell ref="C7:D7"/>
    <mergeCell ref="E7:F7"/>
    <mergeCell ref="G7:H7"/>
    <mergeCell ref="I7:Z7"/>
    <mergeCell ref="AA7:AR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8"/>
  <sheetViews>
    <sheetView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13.42578125" style="3" customWidth="1"/>
    <col min="6" max="6" width="15.140625" style="3" customWidth="1"/>
    <col min="7" max="7" width="11.140625" style="3" customWidth="1"/>
    <col min="8" max="8" width="11.28515625" style="3" customWidth="1"/>
    <col min="9" max="9" width="14"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7.71093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28515625" style="3" customWidth="1"/>
    <col min="26" max="26" width="14.28515625" style="3" customWidth="1"/>
    <col min="27" max="27" width="18.7109375" style="3" customWidth="1"/>
    <col min="28" max="28" width="18.140625" style="3" customWidth="1"/>
    <col min="29" max="259" width="11.42578125" style="3"/>
    <col min="260" max="260" width="108.140625" style="3" customWidth="1"/>
    <col min="261" max="261" width="28.7109375" style="3" customWidth="1"/>
    <col min="262" max="262" width="32.5703125" style="3" customWidth="1"/>
    <col min="263" max="263" width="28.7109375" style="3" customWidth="1"/>
    <col min="264" max="265" width="31.7109375" style="3" customWidth="1"/>
    <col min="266" max="266" width="30.140625" style="3" customWidth="1"/>
    <col min="267" max="267" width="33.7109375" style="3" customWidth="1"/>
    <col min="268" max="268" width="27" style="3" customWidth="1"/>
    <col min="269" max="269" width="28.7109375" style="3" customWidth="1"/>
    <col min="270" max="270" width="34.85546875" style="3" customWidth="1"/>
    <col min="271" max="271" width="37" style="3" customWidth="1"/>
    <col min="272" max="272" width="34.85546875" style="3" customWidth="1"/>
    <col min="273" max="273" width="27.5703125" style="3" customWidth="1"/>
    <col min="274" max="274" width="36.85546875" style="3" customWidth="1"/>
    <col min="275" max="275" width="38.7109375" style="3" customWidth="1"/>
    <col min="276" max="278" width="14.7109375" style="3" customWidth="1"/>
    <col min="279" max="279" width="18.7109375" style="3" customWidth="1"/>
    <col min="280" max="280" width="25.42578125" style="3" customWidth="1"/>
    <col min="281" max="281" width="34.85546875" style="3" customWidth="1"/>
    <col min="282" max="282" width="28" style="3" customWidth="1"/>
    <col min="283" max="283" width="34.140625" style="3" customWidth="1"/>
    <col min="284" max="284" width="34" style="3" customWidth="1"/>
    <col min="285" max="515" width="11.42578125" style="3"/>
    <col min="516" max="516" width="108.140625" style="3" customWidth="1"/>
    <col min="517" max="517" width="28.7109375" style="3" customWidth="1"/>
    <col min="518" max="518" width="32.5703125" style="3" customWidth="1"/>
    <col min="519" max="519" width="28.7109375" style="3" customWidth="1"/>
    <col min="520" max="521" width="31.7109375" style="3" customWidth="1"/>
    <col min="522" max="522" width="30.140625" style="3" customWidth="1"/>
    <col min="523" max="523" width="33.7109375" style="3" customWidth="1"/>
    <col min="524" max="524" width="27" style="3" customWidth="1"/>
    <col min="525" max="525" width="28.7109375" style="3" customWidth="1"/>
    <col min="526" max="526" width="34.85546875" style="3" customWidth="1"/>
    <col min="527" max="527" width="37" style="3" customWidth="1"/>
    <col min="528" max="528" width="34.85546875" style="3" customWidth="1"/>
    <col min="529" max="529" width="27.5703125" style="3" customWidth="1"/>
    <col min="530" max="530" width="36.85546875" style="3" customWidth="1"/>
    <col min="531" max="531" width="38.7109375" style="3" customWidth="1"/>
    <col min="532" max="534" width="14.7109375" style="3" customWidth="1"/>
    <col min="535" max="535" width="18.7109375" style="3" customWidth="1"/>
    <col min="536" max="536" width="25.42578125" style="3" customWidth="1"/>
    <col min="537" max="537" width="34.85546875" style="3" customWidth="1"/>
    <col min="538" max="538" width="28" style="3" customWidth="1"/>
    <col min="539" max="539" width="34.140625" style="3" customWidth="1"/>
    <col min="540" max="540" width="34" style="3" customWidth="1"/>
    <col min="541" max="771" width="11.42578125" style="3"/>
    <col min="772" max="772" width="108.140625" style="3" customWidth="1"/>
    <col min="773" max="773" width="28.7109375" style="3" customWidth="1"/>
    <col min="774" max="774" width="32.5703125" style="3" customWidth="1"/>
    <col min="775" max="775" width="28.7109375" style="3" customWidth="1"/>
    <col min="776" max="777" width="31.7109375" style="3" customWidth="1"/>
    <col min="778" max="778" width="30.140625" style="3" customWidth="1"/>
    <col min="779" max="779" width="33.7109375" style="3" customWidth="1"/>
    <col min="780" max="780" width="27" style="3" customWidth="1"/>
    <col min="781" max="781" width="28.7109375" style="3" customWidth="1"/>
    <col min="782" max="782" width="34.85546875" style="3" customWidth="1"/>
    <col min="783" max="783" width="37" style="3" customWidth="1"/>
    <col min="784" max="784" width="34.85546875" style="3" customWidth="1"/>
    <col min="785" max="785" width="27.5703125" style="3" customWidth="1"/>
    <col min="786" max="786" width="36.85546875" style="3" customWidth="1"/>
    <col min="787" max="787" width="38.7109375" style="3" customWidth="1"/>
    <col min="788" max="790" width="14.7109375" style="3" customWidth="1"/>
    <col min="791" max="791" width="18.7109375" style="3" customWidth="1"/>
    <col min="792" max="792" width="25.42578125" style="3" customWidth="1"/>
    <col min="793" max="793" width="34.85546875" style="3" customWidth="1"/>
    <col min="794" max="794" width="28" style="3" customWidth="1"/>
    <col min="795" max="795" width="34.140625" style="3" customWidth="1"/>
    <col min="796" max="796" width="34" style="3" customWidth="1"/>
    <col min="797" max="1027" width="11.42578125" style="3"/>
    <col min="1028" max="1028" width="108.140625" style="3" customWidth="1"/>
    <col min="1029" max="1029" width="28.7109375" style="3" customWidth="1"/>
    <col min="1030" max="1030" width="32.5703125" style="3" customWidth="1"/>
    <col min="1031" max="1031" width="28.7109375" style="3" customWidth="1"/>
    <col min="1032" max="1033" width="31.7109375" style="3" customWidth="1"/>
    <col min="1034" max="1034" width="30.140625" style="3" customWidth="1"/>
    <col min="1035" max="1035" width="33.7109375" style="3" customWidth="1"/>
    <col min="1036" max="1036" width="27" style="3" customWidth="1"/>
    <col min="1037" max="1037" width="28.7109375" style="3" customWidth="1"/>
    <col min="1038" max="1038" width="34.85546875" style="3" customWidth="1"/>
    <col min="1039" max="1039" width="37" style="3" customWidth="1"/>
    <col min="1040" max="1040" width="34.85546875" style="3" customWidth="1"/>
    <col min="1041" max="1041" width="27.5703125" style="3" customWidth="1"/>
    <col min="1042" max="1042" width="36.85546875" style="3" customWidth="1"/>
    <col min="1043" max="1043" width="38.7109375" style="3" customWidth="1"/>
    <col min="1044" max="1046" width="14.7109375" style="3" customWidth="1"/>
    <col min="1047" max="1047" width="18.7109375" style="3" customWidth="1"/>
    <col min="1048" max="1048" width="25.42578125" style="3" customWidth="1"/>
    <col min="1049" max="1049" width="34.85546875" style="3" customWidth="1"/>
    <col min="1050" max="1050" width="28" style="3" customWidth="1"/>
    <col min="1051" max="1051" width="34.140625" style="3" customWidth="1"/>
    <col min="1052" max="1052" width="34" style="3" customWidth="1"/>
    <col min="1053" max="1283" width="11.42578125" style="3"/>
    <col min="1284" max="1284" width="108.140625" style="3" customWidth="1"/>
    <col min="1285" max="1285" width="28.7109375" style="3" customWidth="1"/>
    <col min="1286" max="1286" width="32.5703125" style="3" customWidth="1"/>
    <col min="1287" max="1287" width="28.7109375" style="3" customWidth="1"/>
    <col min="1288" max="1289" width="31.7109375" style="3" customWidth="1"/>
    <col min="1290" max="1290" width="30.140625" style="3" customWidth="1"/>
    <col min="1291" max="1291" width="33.7109375" style="3" customWidth="1"/>
    <col min="1292" max="1292" width="27" style="3" customWidth="1"/>
    <col min="1293" max="1293" width="28.7109375" style="3" customWidth="1"/>
    <col min="1294" max="1294" width="34.85546875" style="3" customWidth="1"/>
    <col min="1295" max="1295" width="37" style="3" customWidth="1"/>
    <col min="1296" max="1296" width="34.85546875" style="3" customWidth="1"/>
    <col min="1297" max="1297" width="27.5703125" style="3" customWidth="1"/>
    <col min="1298" max="1298" width="36.85546875" style="3" customWidth="1"/>
    <col min="1299" max="1299" width="38.7109375" style="3" customWidth="1"/>
    <col min="1300" max="1302" width="14.7109375" style="3" customWidth="1"/>
    <col min="1303" max="1303" width="18.7109375" style="3" customWidth="1"/>
    <col min="1304" max="1304" width="25.42578125" style="3" customWidth="1"/>
    <col min="1305" max="1305" width="34.85546875" style="3" customWidth="1"/>
    <col min="1306" max="1306" width="28" style="3" customWidth="1"/>
    <col min="1307" max="1307" width="34.140625" style="3" customWidth="1"/>
    <col min="1308" max="1308" width="34" style="3" customWidth="1"/>
    <col min="1309" max="1539" width="11.42578125" style="3"/>
    <col min="1540" max="1540" width="108.140625" style="3" customWidth="1"/>
    <col min="1541" max="1541" width="28.7109375" style="3" customWidth="1"/>
    <col min="1542" max="1542" width="32.5703125" style="3" customWidth="1"/>
    <col min="1543" max="1543" width="28.7109375" style="3" customWidth="1"/>
    <col min="1544" max="1545" width="31.7109375" style="3" customWidth="1"/>
    <col min="1546" max="1546" width="30.140625" style="3" customWidth="1"/>
    <col min="1547" max="1547" width="33.7109375" style="3" customWidth="1"/>
    <col min="1548" max="1548" width="27" style="3" customWidth="1"/>
    <col min="1549" max="1549" width="28.7109375" style="3" customWidth="1"/>
    <col min="1550" max="1550" width="34.85546875" style="3" customWidth="1"/>
    <col min="1551" max="1551" width="37" style="3" customWidth="1"/>
    <col min="1552" max="1552" width="34.85546875" style="3" customWidth="1"/>
    <col min="1553" max="1553" width="27.5703125" style="3" customWidth="1"/>
    <col min="1554" max="1554" width="36.85546875" style="3" customWidth="1"/>
    <col min="1555" max="1555" width="38.7109375" style="3" customWidth="1"/>
    <col min="1556" max="1558" width="14.7109375" style="3" customWidth="1"/>
    <col min="1559" max="1559" width="18.7109375" style="3" customWidth="1"/>
    <col min="1560" max="1560" width="25.42578125" style="3" customWidth="1"/>
    <col min="1561" max="1561" width="34.85546875" style="3" customWidth="1"/>
    <col min="1562" max="1562" width="28" style="3" customWidth="1"/>
    <col min="1563" max="1563" width="34.140625" style="3" customWidth="1"/>
    <col min="1564" max="1564" width="34" style="3" customWidth="1"/>
    <col min="1565" max="1795" width="11.42578125" style="3"/>
    <col min="1796" max="1796" width="108.140625" style="3" customWidth="1"/>
    <col min="1797" max="1797" width="28.7109375" style="3" customWidth="1"/>
    <col min="1798" max="1798" width="32.5703125" style="3" customWidth="1"/>
    <col min="1799" max="1799" width="28.7109375" style="3" customWidth="1"/>
    <col min="1800" max="1801" width="31.7109375" style="3" customWidth="1"/>
    <col min="1802" max="1802" width="30.140625" style="3" customWidth="1"/>
    <col min="1803" max="1803" width="33.7109375" style="3" customWidth="1"/>
    <col min="1804" max="1804" width="27" style="3" customWidth="1"/>
    <col min="1805" max="1805" width="28.7109375" style="3" customWidth="1"/>
    <col min="1806" max="1806" width="34.85546875" style="3" customWidth="1"/>
    <col min="1807" max="1807" width="37" style="3" customWidth="1"/>
    <col min="1808" max="1808" width="34.85546875" style="3" customWidth="1"/>
    <col min="1809" max="1809" width="27.5703125" style="3" customWidth="1"/>
    <col min="1810" max="1810" width="36.85546875" style="3" customWidth="1"/>
    <col min="1811" max="1811" width="38.7109375" style="3" customWidth="1"/>
    <col min="1812" max="1814" width="14.7109375" style="3" customWidth="1"/>
    <col min="1815" max="1815" width="18.7109375" style="3" customWidth="1"/>
    <col min="1816" max="1816" width="25.42578125" style="3" customWidth="1"/>
    <col min="1817" max="1817" width="34.85546875" style="3" customWidth="1"/>
    <col min="1818" max="1818" width="28" style="3" customWidth="1"/>
    <col min="1819" max="1819" width="34.140625" style="3" customWidth="1"/>
    <col min="1820" max="1820" width="34" style="3" customWidth="1"/>
    <col min="1821" max="2051" width="11.42578125" style="3"/>
    <col min="2052" max="2052" width="108.140625" style="3" customWidth="1"/>
    <col min="2053" max="2053" width="28.7109375" style="3" customWidth="1"/>
    <col min="2054" max="2054" width="32.5703125" style="3" customWidth="1"/>
    <col min="2055" max="2055" width="28.7109375" style="3" customWidth="1"/>
    <col min="2056" max="2057" width="31.7109375" style="3" customWidth="1"/>
    <col min="2058" max="2058" width="30.140625" style="3" customWidth="1"/>
    <col min="2059" max="2059" width="33.7109375" style="3" customWidth="1"/>
    <col min="2060" max="2060" width="27" style="3" customWidth="1"/>
    <col min="2061" max="2061" width="28.7109375" style="3" customWidth="1"/>
    <col min="2062" max="2062" width="34.85546875" style="3" customWidth="1"/>
    <col min="2063" max="2063" width="37" style="3" customWidth="1"/>
    <col min="2064" max="2064" width="34.85546875" style="3" customWidth="1"/>
    <col min="2065" max="2065" width="27.5703125" style="3" customWidth="1"/>
    <col min="2066" max="2066" width="36.85546875" style="3" customWidth="1"/>
    <col min="2067" max="2067" width="38.7109375" style="3" customWidth="1"/>
    <col min="2068" max="2070" width="14.7109375" style="3" customWidth="1"/>
    <col min="2071" max="2071" width="18.7109375" style="3" customWidth="1"/>
    <col min="2072" max="2072" width="25.42578125" style="3" customWidth="1"/>
    <col min="2073" max="2073" width="34.85546875" style="3" customWidth="1"/>
    <col min="2074" max="2074" width="28" style="3" customWidth="1"/>
    <col min="2075" max="2075" width="34.140625" style="3" customWidth="1"/>
    <col min="2076" max="2076" width="34" style="3" customWidth="1"/>
    <col min="2077" max="2307" width="11.42578125" style="3"/>
    <col min="2308" max="2308" width="108.140625" style="3" customWidth="1"/>
    <col min="2309" max="2309" width="28.7109375" style="3" customWidth="1"/>
    <col min="2310" max="2310" width="32.5703125" style="3" customWidth="1"/>
    <col min="2311" max="2311" width="28.7109375" style="3" customWidth="1"/>
    <col min="2312" max="2313" width="31.7109375" style="3" customWidth="1"/>
    <col min="2314" max="2314" width="30.140625" style="3" customWidth="1"/>
    <col min="2315" max="2315" width="33.7109375" style="3" customWidth="1"/>
    <col min="2316" max="2316" width="27" style="3" customWidth="1"/>
    <col min="2317" max="2317" width="28.7109375" style="3" customWidth="1"/>
    <col min="2318" max="2318" width="34.85546875" style="3" customWidth="1"/>
    <col min="2319" max="2319" width="37" style="3" customWidth="1"/>
    <col min="2320" max="2320" width="34.85546875" style="3" customWidth="1"/>
    <col min="2321" max="2321" width="27.5703125" style="3" customWidth="1"/>
    <col min="2322" max="2322" width="36.85546875" style="3" customWidth="1"/>
    <col min="2323" max="2323" width="38.7109375" style="3" customWidth="1"/>
    <col min="2324" max="2326" width="14.7109375" style="3" customWidth="1"/>
    <col min="2327" max="2327" width="18.7109375" style="3" customWidth="1"/>
    <col min="2328" max="2328" width="25.42578125" style="3" customWidth="1"/>
    <col min="2329" max="2329" width="34.85546875" style="3" customWidth="1"/>
    <col min="2330" max="2330" width="28" style="3" customWidth="1"/>
    <col min="2331" max="2331" width="34.140625" style="3" customWidth="1"/>
    <col min="2332" max="2332" width="34" style="3" customWidth="1"/>
    <col min="2333" max="2563" width="11.42578125" style="3"/>
    <col min="2564" max="2564" width="108.140625" style="3" customWidth="1"/>
    <col min="2565" max="2565" width="28.7109375" style="3" customWidth="1"/>
    <col min="2566" max="2566" width="32.5703125" style="3" customWidth="1"/>
    <col min="2567" max="2567" width="28.7109375" style="3" customWidth="1"/>
    <col min="2568" max="2569" width="31.7109375" style="3" customWidth="1"/>
    <col min="2570" max="2570" width="30.140625" style="3" customWidth="1"/>
    <col min="2571" max="2571" width="33.7109375" style="3" customWidth="1"/>
    <col min="2572" max="2572" width="27" style="3" customWidth="1"/>
    <col min="2573" max="2573" width="28.7109375" style="3" customWidth="1"/>
    <col min="2574" max="2574" width="34.85546875" style="3" customWidth="1"/>
    <col min="2575" max="2575" width="37" style="3" customWidth="1"/>
    <col min="2576" max="2576" width="34.85546875" style="3" customWidth="1"/>
    <col min="2577" max="2577" width="27.5703125" style="3" customWidth="1"/>
    <col min="2578" max="2578" width="36.85546875" style="3" customWidth="1"/>
    <col min="2579" max="2579" width="38.7109375" style="3" customWidth="1"/>
    <col min="2580" max="2582" width="14.7109375" style="3" customWidth="1"/>
    <col min="2583" max="2583" width="18.7109375" style="3" customWidth="1"/>
    <col min="2584" max="2584" width="25.42578125" style="3" customWidth="1"/>
    <col min="2585" max="2585" width="34.85546875" style="3" customWidth="1"/>
    <col min="2586" max="2586" width="28" style="3" customWidth="1"/>
    <col min="2587" max="2587" width="34.140625" style="3" customWidth="1"/>
    <col min="2588" max="2588" width="34" style="3" customWidth="1"/>
    <col min="2589" max="2819" width="11.42578125" style="3"/>
    <col min="2820" max="2820" width="108.140625" style="3" customWidth="1"/>
    <col min="2821" max="2821" width="28.7109375" style="3" customWidth="1"/>
    <col min="2822" max="2822" width="32.5703125" style="3" customWidth="1"/>
    <col min="2823" max="2823" width="28.7109375" style="3" customWidth="1"/>
    <col min="2824" max="2825" width="31.7109375" style="3" customWidth="1"/>
    <col min="2826" max="2826" width="30.140625" style="3" customWidth="1"/>
    <col min="2827" max="2827" width="33.7109375" style="3" customWidth="1"/>
    <col min="2828" max="2828" width="27" style="3" customWidth="1"/>
    <col min="2829" max="2829" width="28.7109375" style="3" customWidth="1"/>
    <col min="2830" max="2830" width="34.85546875" style="3" customWidth="1"/>
    <col min="2831" max="2831" width="37" style="3" customWidth="1"/>
    <col min="2832" max="2832" width="34.85546875" style="3" customWidth="1"/>
    <col min="2833" max="2833" width="27.5703125" style="3" customWidth="1"/>
    <col min="2834" max="2834" width="36.85546875" style="3" customWidth="1"/>
    <col min="2835" max="2835" width="38.7109375" style="3" customWidth="1"/>
    <col min="2836" max="2838" width="14.7109375" style="3" customWidth="1"/>
    <col min="2839" max="2839" width="18.7109375" style="3" customWidth="1"/>
    <col min="2840" max="2840" width="25.42578125" style="3" customWidth="1"/>
    <col min="2841" max="2841" width="34.85546875" style="3" customWidth="1"/>
    <col min="2842" max="2842" width="28" style="3" customWidth="1"/>
    <col min="2843" max="2843" width="34.140625" style="3" customWidth="1"/>
    <col min="2844" max="2844" width="34" style="3" customWidth="1"/>
    <col min="2845" max="3075" width="11.42578125" style="3"/>
    <col min="3076" max="3076" width="108.140625" style="3" customWidth="1"/>
    <col min="3077" max="3077" width="28.7109375" style="3" customWidth="1"/>
    <col min="3078" max="3078" width="32.5703125" style="3" customWidth="1"/>
    <col min="3079" max="3079" width="28.7109375" style="3" customWidth="1"/>
    <col min="3080" max="3081" width="31.7109375" style="3" customWidth="1"/>
    <col min="3082" max="3082" width="30.140625" style="3" customWidth="1"/>
    <col min="3083" max="3083" width="33.7109375" style="3" customWidth="1"/>
    <col min="3084" max="3084" width="27" style="3" customWidth="1"/>
    <col min="3085" max="3085" width="28.7109375" style="3" customWidth="1"/>
    <col min="3086" max="3086" width="34.85546875" style="3" customWidth="1"/>
    <col min="3087" max="3087" width="37" style="3" customWidth="1"/>
    <col min="3088" max="3088" width="34.85546875" style="3" customWidth="1"/>
    <col min="3089" max="3089" width="27.5703125" style="3" customWidth="1"/>
    <col min="3090" max="3090" width="36.85546875" style="3" customWidth="1"/>
    <col min="3091" max="3091" width="38.7109375" style="3" customWidth="1"/>
    <col min="3092" max="3094" width="14.7109375" style="3" customWidth="1"/>
    <col min="3095" max="3095" width="18.7109375" style="3" customWidth="1"/>
    <col min="3096" max="3096" width="25.42578125" style="3" customWidth="1"/>
    <col min="3097" max="3097" width="34.85546875" style="3" customWidth="1"/>
    <col min="3098" max="3098" width="28" style="3" customWidth="1"/>
    <col min="3099" max="3099" width="34.140625" style="3" customWidth="1"/>
    <col min="3100" max="3100" width="34" style="3" customWidth="1"/>
    <col min="3101" max="3331" width="11.42578125" style="3"/>
    <col min="3332" max="3332" width="108.140625" style="3" customWidth="1"/>
    <col min="3333" max="3333" width="28.7109375" style="3" customWidth="1"/>
    <col min="3334" max="3334" width="32.5703125" style="3" customWidth="1"/>
    <col min="3335" max="3335" width="28.7109375" style="3" customWidth="1"/>
    <col min="3336" max="3337" width="31.7109375" style="3" customWidth="1"/>
    <col min="3338" max="3338" width="30.140625" style="3" customWidth="1"/>
    <col min="3339" max="3339" width="33.7109375" style="3" customWidth="1"/>
    <col min="3340" max="3340" width="27" style="3" customWidth="1"/>
    <col min="3341" max="3341" width="28.7109375" style="3" customWidth="1"/>
    <col min="3342" max="3342" width="34.85546875" style="3" customWidth="1"/>
    <col min="3343" max="3343" width="37" style="3" customWidth="1"/>
    <col min="3344" max="3344" width="34.85546875" style="3" customWidth="1"/>
    <col min="3345" max="3345" width="27.5703125" style="3" customWidth="1"/>
    <col min="3346" max="3346" width="36.85546875" style="3" customWidth="1"/>
    <col min="3347" max="3347" width="38.7109375" style="3" customWidth="1"/>
    <col min="3348" max="3350" width="14.7109375" style="3" customWidth="1"/>
    <col min="3351" max="3351" width="18.7109375" style="3" customWidth="1"/>
    <col min="3352" max="3352" width="25.42578125" style="3" customWidth="1"/>
    <col min="3353" max="3353" width="34.85546875" style="3" customWidth="1"/>
    <col min="3354" max="3354" width="28" style="3" customWidth="1"/>
    <col min="3355" max="3355" width="34.140625" style="3" customWidth="1"/>
    <col min="3356" max="3356" width="34" style="3" customWidth="1"/>
    <col min="3357" max="3587" width="11.42578125" style="3"/>
    <col min="3588" max="3588" width="108.140625" style="3" customWidth="1"/>
    <col min="3589" max="3589" width="28.7109375" style="3" customWidth="1"/>
    <col min="3590" max="3590" width="32.5703125" style="3" customWidth="1"/>
    <col min="3591" max="3591" width="28.7109375" style="3" customWidth="1"/>
    <col min="3592" max="3593" width="31.7109375" style="3" customWidth="1"/>
    <col min="3594" max="3594" width="30.140625" style="3" customWidth="1"/>
    <col min="3595" max="3595" width="33.7109375" style="3" customWidth="1"/>
    <col min="3596" max="3596" width="27" style="3" customWidth="1"/>
    <col min="3597" max="3597" width="28.7109375" style="3" customWidth="1"/>
    <col min="3598" max="3598" width="34.85546875" style="3" customWidth="1"/>
    <col min="3599" max="3599" width="37" style="3" customWidth="1"/>
    <col min="3600" max="3600" width="34.85546875" style="3" customWidth="1"/>
    <col min="3601" max="3601" width="27.5703125" style="3" customWidth="1"/>
    <col min="3602" max="3602" width="36.85546875" style="3" customWidth="1"/>
    <col min="3603" max="3603" width="38.7109375" style="3" customWidth="1"/>
    <col min="3604" max="3606" width="14.7109375" style="3" customWidth="1"/>
    <col min="3607" max="3607" width="18.7109375" style="3" customWidth="1"/>
    <col min="3608" max="3608" width="25.42578125" style="3" customWidth="1"/>
    <col min="3609" max="3609" width="34.85546875" style="3" customWidth="1"/>
    <col min="3610" max="3610" width="28" style="3" customWidth="1"/>
    <col min="3611" max="3611" width="34.140625" style="3" customWidth="1"/>
    <col min="3612" max="3612" width="34" style="3" customWidth="1"/>
    <col min="3613" max="3843" width="11.42578125" style="3"/>
    <col min="3844" max="3844" width="108.140625" style="3" customWidth="1"/>
    <col min="3845" max="3845" width="28.7109375" style="3" customWidth="1"/>
    <col min="3846" max="3846" width="32.5703125" style="3" customWidth="1"/>
    <col min="3847" max="3847" width="28.7109375" style="3" customWidth="1"/>
    <col min="3848" max="3849" width="31.7109375" style="3" customWidth="1"/>
    <col min="3850" max="3850" width="30.140625" style="3" customWidth="1"/>
    <col min="3851" max="3851" width="33.7109375" style="3" customWidth="1"/>
    <col min="3852" max="3852" width="27" style="3" customWidth="1"/>
    <col min="3853" max="3853" width="28.7109375" style="3" customWidth="1"/>
    <col min="3854" max="3854" width="34.85546875" style="3" customWidth="1"/>
    <col min="3855" max="3855" width="37" style="3" customWidth="1"/>
    <col min="3856" max="3856" width="34.85546875" style="3" customWidth="1"/>
    <col min="3857" max="3857" width="27.5703125" style="3" customWidth="1"/>
    <col min="3858" max="3858" width="36.85546875" style="3" customWidth="1"/>
    <col min="3859" max="3859" width="38.7109375" style="3" customWidth="1"/>
    <col min="3860" max="3862" width="14.7109375" style="3" customWidth="1"/>
    <col min="3863" max="3863" width="18.7109375" style="3" customWidth="1"/>
    <col min="3864" max="3864" width="25.42578125" style="3" customWidth="1"/>
    <col min="3865" max="3865" width="34.85546875" style="3" customWidth="1"/>
    <col min="3866" max="3866" width="28" style="3" customWidth="1"/>
    <col min="3867" max="3867" width="34.140625" style="3" customWidth="1"/>
    <col min="3868" max="3868" width="34" style="3" customWidth="1"/>
    <col min="3869" max="4099" width="11.42578125" style="3"/>
    <col min="4100" max="4100" width="108.140625" style="3" customWidth="1"/>
    <col min="4101" max="4101" width="28.7109375" style="3" customWidth="1"/>
    <col min="4102" max="4102" width="32.5703125" style="3" customWidth="1"/>
    <col min="4103" max="4103" width="28.7109375" style="3" customWidth="1"/>
    <col min="4104" max="4105" width="31.7109375" style="3" customWidth="1"/>
    <col min="4106" max="4106" width="30.140625" style="3" customWidth="1"/>
    <col min="4107" max="4107" width="33.7109375" style="3" customWidth="1"/>
    <col min="4108" max="4108" width="27" style="3" customWidth="1"/>
    <col min="4109" max="4109" width="28.7109375" style="3" customWidth="1"/>
    <col min="4110" max="4110" width="34.85546875" style="3" customWidth="1"/>
    <col min="4111" max="4111" width="37" style="3" customWidth="1"/>
    <col min="4112" max="4112" width="34.85546875" style="3" customWidth="1"/>
    <col min="4113" max="4113" width="27.5703125" style="3" customWidth="1"/>
    <col min="4114" max="4114" width="36.85546875" style="3" customWidth="1"/>
    <col min="4115" max="4115" width="38.7109375" style="3" customWidth="1"/>
    <col min="4116" max="4118" width="14.7109375" style="3" customWidth="1"/>
    <col min="4119" max="4119" width="18.7109375" style="3" customWidth="1"/>
    <col min="4120" max="4120" width="25.42578125" style="3" customWidth="1"/>
    <col min="4121" max="4121" width="34.85546875" style="3" customWidth="1"/>
    <col min="4122" max="4122" width="28" style="3" customWidth="1"/>
    <col min="4123" max="4123" width="34.140625" style="3" customWidth="1"/>
    <col min="4124" max="4124" width="34" style="3" customWidth="1"/>
    <col min="4125" max="4355" width="11.42578125" style="3"/>
    <col min="4356" max="4356" width="108.140625" style="3" customWidth="1"/>
    <col min="4357" max="4357" width="28.7109375" style="3" customWidth="1"/>
    <col min="4358" max="4358" width="32.5703125" style="3" customWidth="1"/>
    <col min="4359" max="4359" width="28.7109375" style="3" customWidth="1"/>
    <col min="4360" max="4361" width="31.7109375" style="3" customWidth="1"/>
    <col min="4362" max="4362" width="30.140625" style="3" customWidth="1"/>
    <col min="4363" max="4363" width="33.7109375" style="3" customWidth="1"/>
    <col min="4364" max="4364" width="27" style="3" customWidth="1"/>
    <col min="4365" max="4365" width="28.7109375" style="3" customWidth="1"/>
    <col min="4366" max="4366" width="34.85546875" style="3" customWidth="1"/>
    <col min="4367" max="4367" width="37" style="3" customWidth="1"/>
    <col min="4368" max="4368" width="34.85546875" style="3" customWidth="1"/>
    <col min="4369" max="4369" width="27.5703125" style="3" customWidth="1"/>
    <col min="4370" max="4370" width="36.85546875" style="3" customWidth="1"/>
    <col min="4371" max="4371" width="38.7109375" style="3" customWidth="1"/>
    <col min="4372" max="4374" width="14.7109375" style="3" customWidth="1"/>
    <col min="4375" max="4375" width="18.7109375" style="3" customWidth="1"/>
    <col min="4376" max="4376" width="25.42578125" style="3" customWidth="1"/>
    <col min="4377" max="4377" width="34.85546875" style="3" customWidth="1"/>
    <col min="4378" max="4378" width="28" style="3" customWidth="1"/>
    <col min="4379" max="4379" width="34.140625" style="3" customWidth="1"/>
    <col min="4380" max="4380" width="34" style="3" customWidth="1"/>
    <col min="4381" max="4611" width="11.42578125" style="3"/>
    <col min="4612" max="4612" width="108.140625" style="3" customWidth="1"/>
    <col min="4613" max="4613" width="28.7109375" style="3" customWidth="1"/>
    <col min="4614" max="4614" width="32.5703125" style="3" customWidth="1"/>
    <col min="4615" max="4615" width="28.7109375" style="3" customWidth="1"/>
    <col min="4616" max="4617" width="31.7109375" style="3" customWidth="1"/>
    <col min="4618" max="4618" width="30.140625" style="3" customWidth="1"/>
    <col min="4619" max="4619" width="33.7109375" style="3" customWidth="1"/>
    <col min="4620" max="4620" width="27" style="3" customWidth="1"/>
    <col min="4621" max="4621" width="28.7109375" style="3" customWidth="1"/>
    <col min="4622" max="4622" width="34.85546875" style="3" customWidth="1"/>
    <col min="4623" max="4623" width="37" style="3" customWidth="1"/>
    <col min="4624" max="4624" width="34.85546875" style="3" customWidth="1"/>
    <col min="4625" max="4625" width="27.5703125" style="3" customWidth="1"/>
    <col min="4626" max="4626" width="36.85546875" style="3" customWidth="1"/>
    <col min="4627" max="4627" width="38.7109375" style="3" customWidth="1"/>
    <col min="4628" max="4630" width="14.7109375" style="3" customWidth="1"/>
    <col min="4631" max="4631" width="18.7109375" style="3" customWidth="1"/>
    <col min="4632" max="4632" width="25.42578125" style="3" customWidth="1"/>
    <col min="4633" max="4633" width="34.85546875" style="3" customWidth="1"/>
    <col min="4634" max="4634" width="28" style="3" customWidth="1"/>
    <col min="4635" max="4635" width="34.140625" style="3" customWidth="1"/>
    <col min="4636" max="4636" width="34" style="3" customWidth="1"/>
    <col min="4637" max="4867" width="11.42578125" style="3"/>
    <col min="4868" max="4868" width="108.140625" style="3" customWidth="1"/>
    <col min="4869" max="4869" width="28.7109375" style="3" customWidth="1"/>
    <col min="4870" max="4870" width="32.5703125" style="3" customWidth="1"/>
    <col min="4871" max="4871" width="28.7109375" style="3" customWidth="1"/>
    <col min="4872" max="4873" width="31.7109375" style="3" customWidth="1"/>
    <col min="4874" max="4874" width="30.140625" style="3" customWidth="1"/>
    <col min="4875" max="4875" width="33.7109375" style="3" customWidth="1"/>
    <col min="4876" max="4876" width="27" style="3" customWidth="1"/>
    <col min="4877" max="4877" width="28.7109375" style="3" customWidth="1"/>
    <col min="4878" max="4878" width="34.85546875" style="3" customWidth="1"/>
    <col min="4879" max="4879" width="37" style="3" customWidth="1"/>
    <col min="4880" max="4880" width="34.85546875" style="3" customWidth="1"/>
    <col min="4881" max="4881" width="27.5703125" style="3" customWidth="1"/>
    <col min="4882" max="4882" width="36.85546875" style="3" customWidth="1"/>
    <col min="4883" max="4883" width="38.7109375" style="3" customWidth="1"/>
    <col min="4884" max="4886" width="14.7109375" style="3" customWidth="1"/>
    <col min="4887" max="4887" width="18.7109375" style="3" customWidth="1"/>
    <col min="4888" max="4888" width="25.42578125" style="3" customWidth="1"/>
    <col min="4889" max="4889" width="34.85546875" style="3" customWidth="1"/>
    <col min="4890" max="4890" width="28" style="3" customWidth="1"/>
    <col min="4891" max="4891" width="34.140625" style="3" customWidth="1"/>
    <col min="4892" max="4892" width="34" style="3" customWidth="1"/>
    <col min="4893" max="5123" width="11.42578125" style="3"/>
    <col min="5124" max="5124" width="108.140625" style="3" customWidth="1"/>
    <col min="5125" max="5125" width="28.7109375" style="3" customWidth="1"/>
    <col min="5126" max="5126" width="32.5703125" style="3" customWidth="1"/>
    <col min="5127" max="5127" width="28.7109375" style="3" customWidth="1"/>
    <col min="5128" max="5129" width="31.7109375" style="3" customWidth="1"/>
    <col min="5130" max="5130" width="30.140625" style="3" customWidth="1"/>
    <col min="5131" max="5131" width="33.7109375" style="3" customWidth="1"/>
    <col min="5132" max="5132" width="27" style="3" customWidth="1"/>
    <col min="5133" max="5133" width="28.7109375" style="3" customWidth="1"/>
    <col min="5134" max="5134" width="34.85546875" style="3" customWidth="1"/>
    <col min="5135" max="5135" width="37" style="3" customWidth="1"/>
    <col min="5136" max="5136" width="34.85546875" style="3" customWidth="1"/>
    <col min="5137" max="5137" width="27.5703125" style="3" customWidth="1"/>
    <col min="5138" max="5138" width="36.85546875" style="3" customWidth="1"/>
    <col min="5139" max="5139" width="38.7109375" style="3" customWidth="1"/>
    <col min="5140" max="5142" width="14.7109375" style="3" customWidth="1"/>
    <col min="5143" max="5143" width="18.7109375" style="3" customWidth="1"/>
    <col min="5144" max="5144" width="25.42578125" style="3" customWidth="1"/>
    <col min="5145" max="5145" width="34.85546875" style="3" customWidth="1"/>
    <col min="5146" max="5146" width="28" style="3" customWidth="1"/>
    <col min="5147" max="5147" width="34.140625" style="3" customWidth="1"/>
    <col min="5148" max="5148" width="34" style="3" customWidth="1"/>
    <col min="5149" max="5379" width="11.42578125" style="3"/>
    <col min="5380" max="5380" width="108.140625" style="3" customWidth="1"/>
    <col min="5381" max="5381" width="28.7109375" style="3" customWidth="1"/>
    <col min="5382" max="5382" width="32.5703125" style="3" customWidth="1"/>
    <col min="5383" max="5383" width="28.7109375" style="3" customWidth="1"/>
    <col min="5384" max="5385" width="31.7109375" style="3" customWidth="1"/>
    <col min="5386" max="5386" width="30.140625" style="3" customWidth="1"/>
    <col min="5387" max="5387" width="33.7109375" style="3" customWidth="1"/>
    <col min="5388" max="5388" width="27" style="3" customWidth="1"/>
    <col min="5389" max="5389" width="28.7109375" style="3" customWidth="1"/>
    <col min="5390" max="5390" width="34.85546875" style="3" customWidth="1"/>
    <col min="5391" max="5391" width="37" style="3" customWidth="1"/>
    <col min="5392" max="5392" width="34.85546875" style="3" customWidth="1"/>
    <col min="5393" max="5393" width="27.5703125" style="3" customWidth="1"/>
    <col min="5394" max="5394" width="36.85546875" style="3" customWidth="1"/>
    <col min="5395" max="5395" width="38.7109375" style="3" customWidth="1"/>
    <col min="5396" max="5398" width="14.7109375" style="3" customWidth="1"/>
    <col min="5399" max="5399" width="18.7109375" style="3" customWidth="1"/>
    <col min="5400" max="5400" width="25.42578125" style="3" customWidth="1"/>
    <col min="5401" max="5401" width="34.85546875" style="3" customWidth="1"/>
    <col min="5402" max="5402" width="28" style="3" customWidth="1"/>
    <col min="5403" max="5403" width="34.140625" style="3" customWidth="1"/>
    <col min="5404" max="5404" width="34" style="3" customWidth="1"/>
    <col min="5405" max="5635" width="11.42578125" style="3"/>
    <col min="5636" max="5636" width="108.140625" style="3" customWidth="1"/>
    <col min="5637" max="5637" width="28.7109375" style="3" customWidth="1"/>
    <col min="5638" max="5638" width="32.5703125" style="3" customWidth="1"/>
    <col min="5639" max="5639" width="28.7109375" style="3" customWidth="1"/>
    <col min="5640" max="5641" width="31.7109375" style="3" customWidth="1"/>
    <col min="5642" max="5642" width="30.140625" style="3" customWidth="1"/>
    <col min="5643" max="5643" width="33.7109375" style="3" customWidth="1"/>
    <col min="5644" max="5644" width="27" style="3" customWidth="1"/>
    <col min="5645" max="5645" width="28.7109375" style="3" customWidth="1"/>
    <col min="5646" max="5646" width="34.85546875" style="3" customWidth="1"/>
    <col min="5647" max="5647" width="37" style="3" customWidth="1"/>
    <col min="5648" max="5648" width="34.85546875" style="3" customWidth="1"/>
    <col min="5649" max="5649" width="27.5703125" style="3" customWidth="1"/>
    <col min="5650" max="5650" width="36.85546875" style="3" customWidth="1"/>
    <col min="5651" max="5651" width="38.7109375" style="3" customWidth="1"/>
    <col min="5652" max="5654" width="14.7109375" style="3" customWidth="1"/>
    <col min="5655" max="5655" width="18.7109375" style="3" customWidth="1"/>
    <col min="5656" max="5656" width="25.42578125" style="3" customWidth="1"/>
    <col min="5657" max="5657" width="34.85546875" style="3" customWidth="1"/>
    <col min="5658" max="5658" width="28" style="3" customWidth="1"/>
    <col min="5659" max="5659" width="34.140625" style="3" customWidth="1"/>
    <col min="5660" max="5660" width="34" style="3" customWidth="1"/>
    <col min="5661" max="5891" width="11.42578125" style="3"/>
    <col min="5892" max="5892" width="108.140625" style="3" customWidth="1"/>
    <col min="5893" max="5893" width="28.7109375" style="3" customWidth="1"/>
    <col min="5894" max="5894" width="32.5703125" style="3" customWidth="1"/>
    <col min="5895" max="5895" width="28.7109375" style="3" customWidth="1"/>
    <col min="5896" max="5897" width="31.7109375" style="3" customWidth="1"/>
    <col min="5898" max="5898" width="30.140625" style="3" customWidth="1"/>
    <col min="5899" max="5899" width="33.7109375" style="3" customWidth="1"/>
    <col min="5900" max="5900" width="27" style="3" customWidth="1"/>
    <col min="5901" max="5901" width="28.7109375" style="3" customWidth="1"/>
    <col min="5902" max="5902" width="34.85546875" style="3" customWidth="1"/>
    <col min="5903" max="5903" width="37" style="3" customWidth="1"/>
    <col min="5904" max="5904" width="34.85546875" style="3" customWidth="1"/>
    <col min="5905" max="5905" width="27.5703125" style="3" customWidth="1"/>
    <col min="5906" max="5906" width="36.85546875" style="3" customWidth="1"/>
    <col min="5907" max="5907" width="38.7109375" style="3" customWidth="1"/>
    <col min="5908" max="5910" width="14.7109375" style="3" customWidth="1"/>
    <col min="5911" max="5911" width="18.7109375" style="3" customWidth="1"/>
    <col min="5912" max="5912" width="25.42578125" style="3" customWidth="1"/>
    <col min="5913" max="5913" width="34.85546875" style="3" customWidth="1"/>
    <col min="5914" max="5914" width="28" style="3" customWidth="1"/>
    <col min="5915" max="5915" width="34.140625" style="3" customWidth="1"/>
    <col min="5916" max="5916" width="34" style="3" customWidth="1"/>
    <col min="5917" max="6147" width="11.42578125" style="3"/>
    <col min="6148" max="6148" width="108.140625" style="3" customWidth="1"/>
    <col min="6149" max="6149" width="28.7109375" style="3" customWidth="1"/>
    <col min="6150" max="6150" width="32.5703125" style="3" customWidth="1"/>
    <col min="6151" max="6151" width="28.7109375" style="3" customWidth="1"/>
    <col min="6152" max="6153" width="31.7109375" style="3" customWidth="1"/>
    <col min="6154" max="6154" width="30.140625" style="3" customWidth="1"/>
    <col min="6155" max="6155" width="33.7109375" style="3" customWidth="1"/>
    <col min="6156" max="6156" width="27" style="3" customWidth="1"/>
    <col min="6157" max="6157" width="28.7109375" style="3" customWidth="1"/>
    <col min="6158" max="6158" width="34.85546875" style="3" customWidth="1"/>
    <col min="6159" max="6159" width="37" style="3" customWidth="1"/>
    <col min="6160" max="6160" width="34.85546875" style="3" customWidth="1"/>
    <col min="6161" max="6161" width="27.5703125" style="3" customWidth="1"/>
    <col min="6162" max="6162" width="36.85546875" style="3" customWidth="1"/>
    <col min="6163" max="6163" width="38.7109375" style="3" customWidth="1"/>
    <col min="6164" max="6166" width="14.7109375" style="3" customWidth="1"/>
    <col min="6167" max="6167" width="18.7109375" style="3" customWidth="1"/>
    <col min="6168" max="6168" width="25.42578125" style="3" customWidth="1"/>
    <col min="6169" max="6169" width="34.85546875" style="3" customWidth="1"/>
    <col min="6170" max="6170" width="28" style="3" customWidth="1"/>
    <col min="6171" max="6171" width="34.140625" style="3" customWidth="1"/>
    <col min="6172" max="6172" width="34" style="3" customWidth="1"/>
    <col min="6173" max="6403" width="11.42578125" style="3"/>
    <col min="6404" max="6404" width="108.140625" style="3" customWidth="1"/>
    <col min="6405" max="6405" width="28.7109375" style="3" customWidth="1"/>
    <col min="6406" max="6406" width="32.5703125" style="3" customWidth="1"/>
    <col min="6407" max="6407" width="28.7109375" style="3" customWidth="1"/>
    <col min="6408" max="6409" width="31.7109375" style="3" customWidth="1"/>
    <col min="6410" max="6410" width="30.140625" style="3" customWidth="1"/>
    <col min="6411" max="6411" width="33.7109375" style="3" customWidth="1"/>
    <col min="6412" max="6412" width="27" style="3" customWidth="1"/>
    <col min="6413" max="6413" width="28.7109375" style="3" customWidth="1"/>
    <col min="6414" max="6414" width="34.85546875" style="3" customWidth="1"/>
    <col min="6415" max="6415" width="37" style="3" customWidth="1"/>
    <col min="6416" max="6416" width="34.85546875" style="3" customWidth="1"/>
    <col min="6417" max="6417" width="27.5703125" style="3" customWidth="1"/>
    <col min="6418" max="6418" width="36.85546875" style="3" customWidth="1"/>
    <col min="6419" max="6419" width="38.7109375" style="3" customWidth="1"/>
    <col min="6420" max="6422" width="14.7109375" style="3" customWidth="1"/>
    <col min="6423" max="6423" width="18.7109375" style="3" customWidth="1"/>
    <col min="6424" max="6424" width="25.42578125" style="3" customWidth="1"/>
    <col min="6425" max="6425" width="34.85546875" style="3" customWidth="1"/>
    <col min="6426" max="6426" width="28" style="3" customWidth="1"/>
    <col min="6427" max="6427" width="34.140625" style="3" customWidth="1"/>
    <col min="6428" max="6428" width="34" style="3" customWidth="1"/>
    <col min="6429" max="6659" width="11.42578125" style="3"/>
    <col min="6660" max="6660" width="108.140625" style="3" customWidth="1"/>
    <col min="6661" max="6661" width="28.7109375" style="3" customWidth="1"/>
    <col min="6662" max="6662" width="32.5703125" style="3" customWidth="1"/>
    <col min="6663" max="6663" width="28.7109375" style="3" customWidth="1"/>
    <col min="6664" max="6665" width="31.7109375" style="3" customWidth="1"/>
    <col min="6666" max="6666" width="30.140625" style="3" customWidth="1"/>
    <col min="6667" max="6667" width="33.7109375" style="3" customWidth="1"/>
    <col min="6668" max="6668" width="27" style="3" customWidth="1"/>
    <col min="6669" max="6669" width="28.7109375" style="3" customWidth="1"/>
    <col min="6670" max="6670" width="34.85546875" style="3" customWidth="1"/>
    <col min="6671" max="6671" width="37" style="3" customWidth="1"/>
    <col min="6672" max="6672" width="34.85546875" style="3" customWidth="1"/>
    <col min="6673" max="6673" width="27.5703125" style="3" customWidth="1"/>
    <col min="6674" max="6674" width="36.85546875" style="3" customWidth="1"/>
    <col min="6675" max="6675" width="38.7109375" style="3" customWidth="1"/>
    <col min="6676" max="6678" width="14.7109375" style="3" customWidth="1"/>
    <col min="6679" max="6679" width="18.7109375" style="3" customWidth="1"/>
    <col min="6680" max="6680" width="25.42578125" style="3" customWidth="1"/>
    <col min="6681" max="6681" width="34.85546875" style="3" customWidth="1"/>
    <col min="6682" max="6682" width="28" style="3" customWidth="1"/>
    <col min="6683" max="6683" width="34.140625" style="3" customWidth="1"/>
    <col min="6684" max="6684" width="34" style="3" customWidth="1"/>
    <col min="6685" max="6915" width="11.42578125" style="3"/>
    <col min="6916" max="6916" width="108.140625" style="3" customWidth="1"/>
    <col min="6917" max="6917" width="28.7109375" style="3" customWidth="1"/>
    <col min="6918" max="6918" width="32.5703125" style="3" customWidth="1"/>
    <col min="6919" max="6919" width="28.7109375" style="3" customWidth="1"/>
    <col min="6920" max="6921" width="31.7109375" style="3" customWidth="1"/>
    <col min="6922" max="6922" width="30.140625" style="3" customWidth="1"/>
    <col min="6923" max="6923" width="33.7109375" style="3" customWidth="1"/>
    <col min="6924" max="6924" width="27" style="3" customWidth="1"/>
    <col min="6925" max="6925" width="28.7109375" style="3" customWidth="1"/>
    <col min="6926" max="6926" width="34.85546875" style="3" customWidth="1"/>
    <col min="6927" max="6927" width="37" style="3" customWidth="1"/>
    <col min="6928" max="6928" width="34.85546875" style="3" customWidth="1"/>
    <col min="6929" max="6929" width="27.5703125" style="3" customWidth="1"/>
    <col min="6930" max="6930" width="36.85546875" style="3" customWidth="1"/>
    <col min="6931" max="6931" width="38.7109375" style="3" customWidth="1"/>
    <col min="6932" max="6934" width="14.7109375" style="3" customWidth="1"/>
    <col min="6935" max="6935" width="18.7109375" style="3" customWidth="1"/>
    <col min="6936" max="6936" width="25.42578125" style="3" customWidth="1"/>
    <col min="6937" max="6937" width="34.85546875" style="3" customWidth="1"/>
    <col min="6938" max="6938" width="28" style="3" customWidth="1"/>
    <col min="6939" max="6939" width="34.140625" style="3" customWidth="1"/>
    <col min="6940" max="6940" width="34" style="3" customWidth="1"/>
    <col min="6941" max="7171" width="11.42578125" style="3"/>
    <col min="7172" max="7172" width="108.140625" style="3" customWidth="1"/>
    <col min="7173" max="7173" width="28.7109375" style="3" customWidth="1"/>
    <col min="7174" max="7174" width="32.5703125" style="3" customWidth="1"/>
    <col min="7175" max="7175" width="28.7109375" style="3" customWidth="1"/>
    <col min="7176" max="7177" width="31.7109375" style="3" customWidth="1"/>
    <col min="7178" max="7178" width="30.140625" style="3" customWidth="1"/>
    <col min="7179" max="7179" width="33.7109375" style="3" customWidth="1"/>
    <col min="7180" max="7180" width="27" style="3" customWidth="1"/>
    <col min="7181" max="7181" width="28.7109375" style="3" customWidth="1"/>
    <col min="7182" max="7182" width="34.85546875" style="3" customWidth="1"/>
    <col min="7183" max="7183" width="37" style="3" customWidth="1"/>
    <col min="7184" max="7184" width="34.85546875" style="3" customWidth="1"/>
    <col min="7185" max="7185" width="27.5703125" style="3" customWidth="1"/>
    <col min="7186" max="7186" width="36.85546875" style="3" customWidth="1"/>
    <col min="7187" max="7187" width="38.7109375" style="3" customWidth="1"/>
    <col min="7188" max="7190" width="14.7109375" style="3" customWidth="1"/>
    <col min="7191" max="7191" width="18.7109375" style="3" customWidth="1"/>
    <col min="7192" max="7192" width="25.42578125" style="3" customWidth="1"/>
    <col min="7193" max="7193" width="34.85546875" style="3" customWidth="1"/>
    <col min="7194" max="7194" width="28" style="3" customWidth="1"/>
    <col min="7195" max="7195" width="34.140625" style="3" customWidth="1"/>
    <col min="7196" max="7196" width="34" style="3" customWidth="1"/>
    <col min="7197" max="7427" width="11.42578125" style="3"/>
    <col min="7428" max="7428" width="108.140625" style="3" customWidth="1"/>
    <col min="7429" max="7429" width="28.7109375" style="3" customWidth="1"/>
    <col min="7430" max="7430" width="32.5703125" style="3" customWidth="1"/>
    <col min="7431" max="7431" width="28.7109375" style="3" customWidth="1"/>
    <col min="7432" max="7433" width="31.7109375" style="3" customWidth="1"/>
    <col min="7434" max="7434" width="30.140625" style="3" customWidth="1"/>
    <col min="7435" max="7435" width="33.7109375" style="3" customWidth="1"/>
    <col min="7436" max="7436" width="27" style="3" customWidth="1"/>
    <col min="7437" max="7437" width="28.7109375" style="3" customWidth="1"/>
    <col min="7438" max="7438" width="34.85546875" style="3" customWidth="1"/>
    <col min="7439" max="7439" width="37" style="3" customWidth="1"/>
    <col min="7440" max="7440" width="34.85546875" style="3" customWidth="1"/>
    <col min="7441" max="7441" width="27.5703125" style="3" customWidth="1"/>
    <col min="7442" max="7442" width="36.85546875" style="3" customWidth="1"/>
    <col min="7443" max="7443" width="38.7109375" style="3" customWidth="1"/>
    <col min="7444" max="7446" width="14.7109375" style="3" customWidth="1"/>
    <col min="7447" max="7447" width="18.7109375" style="3" customWidth="1"/>
    <col min="7448" max="7448" width="25.42578125" style="3" customWidth="1"/>
    <col min="7449" max="7449" width="34.85546875" style="3" customWidth="1"/>
    <col min="7450" max="7450" width="28" style="3" customWidth="1"/>
    <col min="7451" max="7451" width="34.140625" style="3" customWidth="1"/>
    <col min="7452" max="7452" width="34" style="3" customWidth="1"/>
    <col min="7453" max="7683" width="11.42578125" style="3"/>
    <col min="7684" max="7684" width="108.140625" style="3" customWidth="1"/>
    <col min="7685" max="7685" width="28.7109375" style="3" customWidth="1"/>
    <col min="7686" max="7686" width="32.5703125" style="3" customWidth="1"/>
    <col min="7687" max="7687" width="28.7109375" style="3" customWidth="1"/>
    <col min="7688" max="7689" width="31.7109375" style="3" customWidth="1"/>
    <col min="7690" max="7690" width="30.140625" style="3" customWidth="1"/>
    <col min="7691" max="7691" width="33.7109375" style="3" customWidth="1"/>
    <col min="7692" max="7692" width="27" style="3" customWidth="1"/>
    <col min="7693" max="7693" width="28.7109375" style="3" customWidth="1"/>
    <col min="7694" max="7694" width="34.85546875" style="3" customWidth="1"/>
    <col min="7695" max="7695" width="37" style="3" customWidth="1"/>
    <col min="7696" max="7696" width="34.85546875" style="3" customWidth="1"/>
    <col min="7697" max="7697" width="27.5703125" style="3" customWidth="1"/>
    <col min="7698" max="7698" width="36.85546875" style="3" customWidth="1"/>
    <col min="7699" max="7699" width="38.7109375" style="3" customWidth="1"/>
    <col min="7700" max="7702" width="14.7109375" style="3" customWidth="1"/>
    <col min="7703" max="7703" width="18.7109375" style="3" customWidth="1"/>
    <col min="7704" max="7704" width="25.42578125" style="3" customWidth="1"/>
    <col min="7705" max="7705" width="34.85546875" style="3" customWidth="1"/>
    <col min="7706" max="7706" width="28" style="3" customWidth="1"/>
    <col min="7707" max="7707" width="34.140625" style="3" customWidth="1"/>
    <col min="7708" max="7708" width="34" style="3" customWidth="1"/>
    <col min="7709" max="7939" width="11.42578125" style="3"/>
    <col min="7940" max="7940" width="108.140625" style="3" customWidth="1"/>
    <col min="7941" max="7941" width="28.7109375" style="3" customWidth="1"/>
    <col min="7942" max="7942" width="32.5703125" style="3" customWidth="1"/>
    <col min="7943" max="7943" width="28.7109375" style="3" customWidth="1"/>
    <col min="7944" max="7945" width="31.7109375" style="3" customWidth="1"/>
    <col min="7946" max="7946" width="30.140625" style="3" customWidth="1"/>
    <col min="7947" max="7947" width="33.7109375" style="3" customWidth="1"/>
    <col min="7948" max="7948" width="27" style="3" customWidth="1"/>
    <col min="7949" max="7949" width="28.7109375" style="3" customWidth="1"/>
    <col min="7950" max="7950" width="34.85546875" style="3" customWidth="1"/>
    <col min="7951" max="7951" width="37" style="3" customWidth="1"/>
    <col min="7952" max="7952" width="34.85546875" style="3" customWidth="1"/>
    <col min="7953" max="7953" width="27.5703125" style="3" customWidth="1"/>
    <col min="7954" max="7954" width="36.85546875" style="3" customWidth="1"/>
    <col min="7955" max="7955" width="38.7109375" style="3" customWidth="1"/>
    <col min="7956" max="7958" width="14.7109375" style="3" customWidth="1"/>
    <col min="7959" max="7959" width="18.7109375" style="3" customWidth="1"/>
    <col min="7960" max="7960" width="25.42578125" style="3" customWidth="1"/>
    <col min="7961" max="7961" width="34.85546875" style="3" customWidth="1"/>
    <col min="7962" max="7962" width="28" style="3" customWidth="1"/>
    <col min="7963" max="7963" width="34.140625" style="3" customWidth="1"/>
    <col min="7964" max="7964" width="34" style="3" customWidth="1"/>
    <col min="7965" max="8195" width="11.42578125" style="3"/>
    <col min="8196" max="8196" width="108.140625" style="3" customWidth="1"/>
    <col min="8197" max="8197" width="28.7109375" style="3" customWidth="1"/>
    <col min="8198" max="8198" width="32.5703125" style="3" customWidth="1"/>
    <col min="8199" max="8199" width="28.7109375" style="3" customWidth="1"/>
    <col min="8200" max="8201" width="31.7109375" style="3" customWidth="1"/>
    <col min="8202" max="8202" width="30.140625" style="3" customWidth="1"/>
    <col min="8203" max="8203" width="33.7109375" style="3" customWidth="1"/>
    <col min="8204" max="8204" width="27" style="3" customWidth="1"/>
    <col min="8205" max="8205" width="28.7109375" style="3" customWidth="1"/>
    <col min="8206" max="8206" width="34.85546875" style="3" customWidth="1"/>
    <col min="8207" max="8207" width="37" style="3" customWidth="1"/>
    <col min="8208" max="8208" width="34.85546875" style="3" customWidth="1"/>
    <col min="8209" max="8209" width="27.5703125" style="3" customWidth="1"/>
    <col min="8210" max="8210" width="36.85546875" style="3" customWidth="1"/>
    <col min="8211" max="8211" width="38.7109375" style="3" customWidth="1"/>
    <col min="8212" max="8214" width="14.7109375" style="3" customWidth="1"/>
    <col min="8215" max="8215" width="18.7109375" style="3" customWidth="1"/>
    <col min="8216" max="8216" width="25.42578125" style="3" customWidth="1"/>
    <col min="8217" max="8217" width="34.85546875" style="3" customWidth="1"/>
    <col min="8218" max="8218" width="28" style="3" customWidth="1"/>
    <col min="8219" max="8219" width="34.140625" style="3" customWidth="1"/>
    <col min="8220" max="8220" width="34" style="3" customWidth="1"/>
    <col min="8221" max="8451" width="11.42578125" style="3"/>
    <col min="8452" max="8452" width="108.140625" style="3" customWidth="1"/>
    <col min="8453" max="8453" width="28.7109375" style="3" customWidth="1"/>
    <col min="8454" max="8454" width="32.5703125" style="3" customWidth="1"/>
    <col min="8455" max="8455" width="28.7109375" style="3" customWidth="1"/>
    <col min="8456" max="8457" width="31.7109375" style="3" customWidth="1"/>
    <col min="8458" max="8458" width="30.140625" style="3" customWidth="1"/>
    <col min="8459" max="8459" width="33.7109375" style="3" customWidth="1"/>
    <col min="8460" max="8460" width="27" style="3" customWidth="1"/>
    <col min="8461" max="8461" width="28.7109375" style="3" customWidth="1"/>
    <col min="8462" max="8462" width="34.85546875" style="3" customWidth="1"/>
    <col min="8463" max="8463" width="37" style="3" customWidth="1"/>
    <col min="8464" max="8464" width="34.85546875" style="3" customWidth="1"/>
    <col min="8465" max="8465" width="27.5703125" style="3" customWidth="1"/>
    <col min="8466" max="8466" width="36.85546875" style="3" customWidth="1"/>
    <col min="8467" max="8467" width="38.7109375" style="3" customWidth="1"/>
    <col min="8468" max="8470" width="14.7109375" style="3" customWidth="1"/>
    <col min="8471" max="8471" width="18.7109375" style="3" customWidth="1"/>
    <col min="8472" max="8472" width="25.42578125" style="3" customWidth="1"/>
    <col min="8473" max="8473" width="34.85546875" style="3" customWidth="1"/>
    <col min="8474" max="8474" width="28" style="3" customWidth="1"/>
    <col min="8475" max="8475" width="34.140625" style="3" customWidth="1"/>
    <col min="8476" max="8476" width="34" style="3" customWidth="1"/>
    <col min="8477" max="8707" width="11.42578125" style="3"/>
    <col min="8708" max="8708" width="108.140625" style="3" customWidth="1"/>
    <col min="8709" max="8709" width="28.7109375" style="3" customWidth="1"/>
    <col min="8710" max="8710" width="32.5703125" style="3" customWidth="1"/>
    <col min="8711" max="8711" width="28.7109375" style="3" customWidth="1"/>
    <col min="8712" max="8713" width="31.7109375" style="3" customWidth="1"/>
    <col min="8714" max="8714" width="30.140625" style="3" customWidth="1"/>
    <col min="8715" max="8715" width="33.7109375" style="3" customWidth="1"/>
    <col min="8716" max="8716" width="27" style="3" customWidth="1"/>
    <col min="8717" max="8717" width="28.7109375" style="3" customWidth="1"/>
    <col min="8718" max="8718" width="34.85546875" style="3" customWidth="1"/>
    <col min="8719" max="8719" width="37" style="3" customWidth="1"/>
    <col min="8720" max="8720" width="34.85546875" style="3" customWidth="1"/>
    <col min="8721" max="8721" width="27.5703125" style="3" customWidth="1"/>
    <col min="8722" max="8722" width="36.85546875" style="3" customWidth="1"/>
    <col min="8723" max="8723" width="38.7109375" style="3" customWidth="1"/>
    <col min="8724" max="8726" width="14.7109375" style="3" customWidth="1"/>
    <col min="8727" max="8727" width="18.7109375" style="3" customWidth="1"/>
    <col min="8728" max="8728" width="25.42578125" style="3" customWidth="1"/>
    <col min="8729" max="8729" width="34.85546875" style="3" customWidth="1"/>
    <col min="8730" max="8730" width="28" style="3" customWidth="1"/>
    <col min="8731" max="8731" width="34.140625" style="3" customWidth="1"/>
    <col min="8732" max="8732" width="34" style="3" customWidth="1"/>
    <col min="8733" max="8963" width="11.42578125" style="3"/>
    <col min="8964" max="8964" width="108.140625" style="3" customWidth="1"/>
    <col min="8965" max="8965" width="28.7109375" style="3" customWidth="1"/>
    <col min="8966" max="8966" width="32.5703125" style="3" customWidth="1"/>
    <col min="8967" max="8967" width="28.7109375" style="3" customWidth="1"/>
    <col min="8968" max="8969" width="31.7109375" style="3" customWidth="1"/>
    <col min="8970" max="8970" width="30.140625" style="3" customWidth="1"/>
    <col min="8971" max="8971" width="33.7109375" style="3" customWidth="1"/>
    <col min="8972" max="8972" width="27" style="3" customWidth="1"/>
    <col min="8973" max="8973" width="28.7109375" style="3" customWidth="1"/>
    <col min="8974" max="8974" width="34.85546875" style="3" customWidth="1"/>
    <col min="8975" max="8975" width="37" style="3" customWidth="1"/>
    <col min="8976" max="8976" width="34.85546875" style="3" customWidth="1"/>
    <col min="8977" max="8977" width="27.5703125" style="3" customWidth="1"/>
    <col min="8978" max="8978" width="36.85546875" style="3" customWidth="1"/>
    <col min="8979" max="8979" width="38.7109375" style="3" customWidth="1"/>
    <col min="8980" max="8982" width="14.7109375" style="3" customWidth="1"/>
    <col min="8983" max="8983" width="18.7109375" style="3" customWidth="1"/>
    <col min="8984" max="8984" width="25.42578125" style="3" customWidth="1"/>
    <col min="8985" max="8985" width="34.85546875" style="3" customWidth="1"/>
    <col min="8986" max="8986" width="28" style="3" customWidth="1"/>
    <col min="8987" max="8987" width="34.140625" style="3" customWidth="1"/>
    <col min="8988" max="8988" width="34" style="3" customWidth="1"/>
    <col min="8989" max="9219" width="11.42578125" style="3"/>
    <col min="9220" max="9220" width="108.140625" style="3" customWidth="1"/>
    <col min="9221" max="9221" width="28.7109375" style="3" customWidth="1"/>
    <col min="9222" max="9222" width="32.5703125" style="3" customWidth="1"/>
    <col min="9223" max="9223" width="28.7109375" style="3" customWidth="1"/>
    <col min="9224" max="9225" width="31.7109375" style="3" customWidth="1"/>
    <col min="9226" max="9226" width="30.140625" style="3" customWidth="1"/>
    <col min="9227" max="9227" width="33.7109375" style="3" customWidth="1"/>
    <col min="9228" max="9228" width="27" style="3" customWidth="1"/>
    <col min="9229" max="9229" width="28.7109375" style="3" customWidth="1"/>
    <col min="9230" max="9230" width="34.85546875" style="3" customWidth="1"/>
    <col min="9231" max="9231" width="37" style="3" customWidth="1"/>
    <col min="9232" max="9232" width="34.85546875" style="3" customWidth="1"/>
    <col min="9233" max="9233" width="27.5703125" style="3" customWidth="1"/>
    <col min="9234" max="9234" width="36.85546875" style="3" customWidth="1"/>
    <col min="9235" max="9235" width="38.7109375" style="3" customWidth="1"/>
    <col min="9236" max="9238" width="14.7109375" style="3" customWidth="1"/>
    <col min="9239" max="9239" width="18.7109375" style="3" customWidth="1"/>
    <col min="9240" max="9240" width="25.42578125" style="3" customWidth="1"/>
    <col min="9241" max="9241" width="34.85546875" style="3" customWidth="1"/>
    <col min="9242" max="9242" width="28" style="3" customWidth="1"/>
    <col min="9243" max="9243" width="34.140625" style="3" customWidth="1"/>
    <col min="9244" max="9244" width="34" style="3" customWidth="1"/>
    <col min="9245" max="9475" width="11.42578125" style="3"/>
    <col min="9476" max="9476" width="108.140625" style="3" customWidth="1"/>
    <col min="9477" max="9477" width="28.7109375" style="3" customWidth="1"/>
    <col min="9478" max="9478" width="32.5703125" style="3" customWidth="1"/>
    <col min="9479" max="9479" width="28.7109375" style="3" customWidth="1"/>
    <col min="9480" max="9481" width="31.7109375" style="3" customWidth="1"/>
    <col min="9482" max="9482" width="30.140625" style="3" customWidth="1"/>
    <col min="9483" max="9483" width="33.7109375" style="3" customWidth="1"/>
    <col min="9484" max="9484" width="27" style="3" customWidth="1"/>
    <col min="9485" max="9485" width="28.7109375" style="3" customWidth="1"/>
    <col min="9486" max="9486" width="34.85546875" style="3" customWidth="1"/>
    <col min="9487" max="9487" width="37" style="3" customWidth="1"/>
    <col min="9488" max="9488" width="34.85546875" style="3" customWidth="1"/>
    <col min="9489" max="9489" width="27.5703125" style="3" customWidth="1"/>
    <col min="9490" max="9490" width="36.85546875" style="3" customWidth="1"/>
    <col min="9491" max="9491" width="38.7109375" style="3" customWidth="1"/>
    <col min="9492" max="9494" width="14.7109375" style="3" customWidth="1"/>
    <col min="9495" max="9495" width="18.7109375" style="3" customWidth="1"/>
    <col min="9496" max="9496" width="25.42578125" style="3" customWidth="1"/>
    <col min="9497" max="9497" width="34.85546875" style="3" customWidth="1"/>
    <col min="9498" max="9498" width="28" style="3" customWidth="1"/>
    <col min="9499" max="9499" width="34.140625" style="3" customWidth="1"/>
    <col min="9500" max="9500" width="34" style="3" customWidth="1"/>
    <col min="9501" max="9731" width="11.42578125" style="3"/>
    <col min="9732" max="9732" width="108.140625" style="3" customWidth="1"/>
    <col min="9733" max="9733" width="28.7109375" style="3" customWidth="1"/>
    <col min="9734" max="9734" width="32.5703125" style="3" customWidth="1"/>
    <col min="9735" max="9735" width="28.7109375" style="3" customWidth="1"/>
    <col min="9736" max="9737" width="31.7109375" style="3" customWidth="1"/>
    <col min="9738" max="9738" width="30.140625" style="3" customWidth="1"/>
    <col min="9739" max="9739" width="33.7109375" style="3" customWidth="1"/>
    <col min="9740" max="9740" width="27" style="3" customWidth="1"/>
    <col min="9741" max="9741" width="28.7109375" style="3" customWidth="1"/>
    <col min="9742" max="9742" width="34.85546875" style="3" customWidth="1"/>
    <col min="9743" max="9743" width="37" style="3" customWidth="1"/>
    <col min="9744" max="9744" width="34.85546875" style="3" customWidth="1"/>
    <col min="9745" max="9745" width="27.5703125" style="3" customWidth="1"/>
    <col min="9746" max="9746" width="36.85546875" style="3" customWidth="1"/>
    <col min="9747" max="9747" width="38.7109375" style="3" customWidth="1"/>
    <col min="9748" max="9750" width="14.7109375" style="3" customWidth="1"/>
    <col min="9751" max="9751" width="18.7109375" style="3" customWidth="1"/>
    <col min="9752" max="9752" width="25.42578125" style="3" customWidth="1"/>
    <col min="9753" max="9753" width="34.85546875" style="3" customWidth="1"/>
    <col min="9754" max="9754" width="28" style="3" customWidth="1"/>
    <col min="9755" max="9755" width="34.140625" style="3" customWidth="1"/>
    <col min="9756" max="9756" width="34" style="3" customWidth="1"/>
    <col min="9757" max="9987" width="11.42578125" style="3"/>
    <col min="9988" max="9988" width="108.140625" style="3" customWidth="1"/>
    <col min="9989" max="9989" width="28.7109375" style="3" customWidth="1"/>
    <col min="9990" max="9990" width="32.5703125" style="3" customWidth="1"/>
    <col min="9991" max="9991" width="28.7109375" style="3" customWidth="1"/>
    <col min="9992" max="9993" width="31.7109375" style="3" customWidth="1"/>
    <col min="9994" max="9994" width="30.140625" style="3" customWidth="1"/>
    <col min="9995" max="9995" width="33.7109375" style="3" customWidth="1"/>
    <col min="9996" max="9996" width="27" style="3" customWidth="1"/>
    <col min="9997" max="9997" width="28.7109375" style="3" customWidth="1"/>
    <col min="9998" max="9998" width="34.85546875" style="3" customWidth="1"/>
    <col min="9999" max="9999" width="37" style="3" customWidth="1"/>
    <col min="10000" max="10000" width="34.85546875" style="3" customWidth="1"/>
    <col min="10001" max="10001" width="27.5703125" style="3" customWidth="1"/>
    <col min="10002" max="10002" width="36.85546875" style="3" customWidth="1"/>
    <col min="10003" max="10003" width="38.7109375" style="3" customWidth="1"/>
    <col min="10004" max="10006" width="14.7109375" style="3" customWidth="1"/>
    <col min="10007" max="10007" width="18.7109375" style="3" customWidth="1"/>
    <col min="10008" max="10008" width="25.42578125" style="3" customWidth="1"/>
    <col min="10009" max="10009" width="34.85546875" style="3" customWidth="1"/>
    <col min="10010" max="10010" width="28" style="3" customWidth="1"/>
    <col min="10011" max="10011" width="34.140625" style="3" customWidth="1"/>
    <col min="10012" max="10012" width="34" style="3" customWidth="1"/>
    <col min="10013" max="10243" width="11.42578125" style="3"/>
    <col min="10244" max="10244" width="108.140625" style="3" customWidth="1"/>
    <col min="10245" max="10245" width="28.7109375" style="3" customWidth="1"/>
    <col min="10246" max="10246" width="32.5703125" style="3" customWidth="1"/>
    <col min="10247" max="10247" width="28.7109375" style="3" customWidth="1"/>
    <col min="10248" max="10249" width="31.7109375" style="3" customWidth="1"/>
    <col min="10250" max="10250" width="30.140625" style="3" customWidth="1"/>
    <col min="10251" max="10251" width="33.7109375" style="3" customWidth="1"/>
    <col min="10252" max="10252" width="27" style="3" customWidth="1"/>
    <col min="10253" max="10253" width="28.7109375" style="3" customWidth="1"/>
    <col min="10254" max="10254" width="34.85546875" style="3" customWidth="1"/>
    <col min="10255" max="10255" width="37" style="3" customWidth="1"/>
    <col min="10256" max="10256" width="34.85546875" style="3" customWidth="1"/>
    <col min="10257" max="10257" width="27.5703125" style="3" customWidth="1"/>
    <col min="10258" max="10258" width="36.85546875" style="3" customWidth="1"/>
    <col min="10259" max="10259" width="38.7109375" style="3" customWidth="1"/>
    <col min="10260" max="10262" width="14.7109375" style="3" customWidth="1"/>
    <col min="10263" max="10263" width="18.7109375" style="3" customWidth="1"/>
    <col min="10264" max="10264" width="25.42578125" style="3" customWidth="1"/>
    <col min="10265" max="10265" width="34.85546875" style="3" customWidth="1"/>
    <col min="10266" max="10266" width="28" style="3" customWidth="1"/>
    <col min="10267" max="10267" width="34.140625" style="3" customWidth="1"/>
    <col min="10268" max="10268" width="34" style="3" customWidth="1"/>
    <col min="10269" max="10499" width="11.42578125" style="3"/>
    <col min="10500" max="10500" width="108.140625" style="3" customWidth="1"/>
    <col min="10501" max="10501" width="28.7109375" style="3" customWidth="1"/>
    <col min="10502" max="10502" width="32.5703125" style="3" customWidth="1"/>
    <col min="10503" max="10503" width="28.7109375" style="3" customWidth="1"/>
    <col min="10504" max="10505" width="31.7109375" style="3" customWidth="1"/>
    <col min="10506" max="10506" width="30.140625" style="3" customWidth="1"/>
    <col min="10507" max="10507" width="33.7109375" style="3" customWidth="1"/>
    <col min="10508" max="10508" width="27" style="3" customWidth="1"/>
    <col min="10509" max="10509" width="28.7109375" style="3" customWidth="1"/>
    <col min="10510" max="10510" width="34.85546875" style="3" customWidth="1"/>
    <col min="10511" max="10511" width="37" style="3" customWidth="1"/>
    <col min="10512" max="10512" width="34.85546875" style="3" customWidth="1"/>
    <col min="10513" max="10513" width="27.5703125" style="3" customWidth="1"/>
    <col min="10514" max="10514" width="36.85546875" style="3" customWidth="1"/>
    <col min="10515" max="10515" width="38.7109375" style="3" customWidth="1"/>
    <col min="10516" max="10518" width="14.7109375" style="3" customWidth="1"/>
    <col min="10519" max="10519" width="18.7109375" style="3" customWidth="1"/>
    <col min="10520" max="10520" width="25.42578125" style="3" customWidth="1"/>
    <col min="10521" max="10521" width="34.85546875" style="3" customWidth="1"/>
    <col min="10522" max="10522" width="28" style="3" customWidth="1"/>
    <col min="10523" max="10523" width="34.140625" style="3" customWidth="1"/>
    <col min="10524" max="10524" width="34" style="3" customWidth="1"/>
    <col min="10525" max="10755" width="11.42578125" style="3"/>
    <col min="10756" max="10756" width="108.140625" style="3" customWidth="1"/>
    <col min="10757" max="10757" width="28.7109375" style="3" customWidth="1"/>
    <col min="10758" max="10758" width="32.5703125" style="3" customWidth="1"/>
    <col min="10759" max="10759" width="28.7109375" style="3" customWidth="1"/>
    <col min="10760" max="10761" width="31.7109375" style="3" customWidth="1"/>
    <col min="10762" max="10762" width="30.140625" style="3" customWidth="1"/>
    <col min="10763" max="10763" width="33.7109375" style="3" customWidth="1"/>
    <col min="10764" max="10764" width="27" style="3" customWidth="1"/>
    <col min="10765" max="10765" width="28.7109375" style="3" customWidth="1"/>
    <col min="10766" max="10766" width="34.85546875" style="3" customWidth="1"/>
    <col min="10767" max="10767" width="37" style="3" customWidth="1"/>
    <col min="10768" max="10768" width="34.85546875" style="3" customWidth="1"/>
    <col min="10769" max="10769" width="27.5703125" style="3" customWidth="1"/>
    <col min="10770" max="10770" width="36.85546875" style="3" customWidth="1"/>
    <col min="10771" max="10771" width="38.7109375" style="3" customWidth="1"/>
    <col min="10772" max="10774" width="14.7109375" style="3" customWidth="1"/>
    <col min="10775" max="10775" width="18.7109375" style="3" customWidth="1"/>
    <col min="10776" max="10776" width="25.42578125" style="3" customWidth="1"/>
    <col min="10777" max="10777" width="34.85546875" style="3" customWidth="1"/>
    <col min="10778" max="10778" width="28" style="3" customWidth="1"/>
    <col min="10779" max="10779" width="34.140625" style="3" customWidth="1"/>
    <col min="10780" max="10780" width="34" style="3" customWidth="1"/>
    <col min="10781" max="11011" width="11.42578125" style="3"/>
    <col min="11012" max="11012" width="108.140625" style="3" customWidth="1"/>
    <col min="11013" max="11013" width="28.7109375" style="3" customWidth="1"/>
    <col min="11014" max="11014" width="32.5703125" style="3" customWidth="1"/>
    <col min="11015" max="11015" width="28.7109375" style="3" customWidth="1"/>
    <col min="11016" max="11017" width="31.7109375" style="3" customWidth="1"/>
    <col min="11018" max="11018" width="30.140625" style="3" customWidth="1"/>
    <col min="11019" max="11019" width="33.7109375" style="3" customWidth="1"/>
    <col min="11020" max="11020" width="27" style="3" customWidth="1"/>
    <col min="11021" max="11021" width="28.7109375" style="3" customWidth="1"/>
    <col min="11022" max="11022" width="34.85546875" style="3" customWidth="1"/>
    <col min="11023" max="11023" width="37" style="3" customWidth="1"/>
    <col min="11024" max="11024" width="34.85546875" style="3" customWidth="1"/>
    <col min="11025" max="11025" width="27.5703125" style="3" customWidth="1"/>
    <col min="11026" max="11026" width="36.85546875" style="3" customWidth="1"/>
    <col min="11027" max="11027" width="38.7109375" style="3" customWidth="1"/>
    <col min="11028" max="11030" width="14.7109375" style="3" customWidth="1"/>
    <col min="11031" max="11031" width="18.7109375" style="3" customWidth="1"/>
    <col min="11032" max="11032" width="25.42578125" style="3" customWidth="1"/>
    <col min="11033" max="11033" width="34.85546875" style="3" customWidth="1"/>
    <col min="11034" max="11034" width="28" style="3" customWidth="1"/>
    <col min="11035" max="11035" width="34.140625" style="3" customWidth="1"/>
    <col min="11036" max="11036" width="34" style="3" customWidth="1"/>
    <col min="11037" max="11267" width="11.42578125" style="3"/>
    <col min="11268" max="11268" width="108.140625" style="3" customWidth="1"/>
    <col min="11269" max="11269" width="28.7109375" style="3" customWidth="1"/>
    <col min="11270" max="11270" width="32.5703125" style="3" customWidth="1"/>
    <col min="11271" max="11271" width="28.7109375" style="3" customWidth="1"/>
    <col min="11272" max="11273" width="31.7109375" style="3" customWidth="1"/>
    <col min="11274" max="11274" width="30.140625" style="3" customWidth="1"/>
    <col min="11275" max="11275" width="33.7109375" style="3" customWidth="1"/>
    <col min="11276" max="11276" width="27" style="3" customWidth="1"/>
    <col min="11277" max="11277" width="28.7109375" style="3" customWidth="1"/>
    <col min="11278" max="11278" width="34.85546875" style="3" customWidth="1"/>
    <col min="11279" max="11279" width="37" style="3" customWidth="1"/>
    <col min="11280" max="11280" width="34.85546875" style="3" customWidth="1"/>
    <col min="11281" max="11281" width="27.5703125" style="3" customWidth="1"/>
    <col min="11282" max="11282" width="36.85546875" style="3" customWidth="1"/>
    <col min="11283" max="11283" width="38.7109375" style="3" customWidth="1"/>
    <col min="11284" max="11286" width="14.7109375" style="3" customWidth="1"/>
    <col min="11287" max="11287" width="18.7109375" style="3" customWidth="1"/>
    <col min="11288" max="11288" width="25.42578125" style="3" customWidth="1"/>
    <col min="11289" max="11289" width="34.85546875" style="3" customWidth="1"/>
    <col min="11290" max="11290" width="28" style="3" customWidth="1"/>
    <col min="11291" max="11291" width="34.140625" style="3" customWidth="1"/>
    <col min="11292" max="11292" width="34" style="3" customWidth="1"/>
    <col min="11293" max="11523" width="11.42578125" style="3"/>
    <col min="11524" max="11524" width="108.140625" style="3" customWidth="1"/>
    <col min="11525" max="11525" width="28.7109375" style="3" customWidth="1"/>
    <col min="11526" max="11526" width="32.5703125" style="3" customWidth="1"/>
    <col min="11527" max="11527" width="28.7109375" style="3" customWidth="1"/>
    <col min="11528" max="11529" width="31.7109375" style="3" customWidth="1"/>
    <col min="11530" max="11530" width="30.140625" style="3" customWidth="1"/>
    <col min="11531" max="11531" width="33.7109375" style="3" customWidth="1"/>
    <col min="11532" max="11532" width="27" style="3" customWidth="1"/>
    <col min="11533" max="11533" width="28.7109375" style="3" customWidth="1"/>
    <col min="11534" max="11534" width="34.85546875" style="3" customWidth="1"/>
    <col min="11535" max="11535" width="37" style="3" customWidth="1"/>
    <col min="11536" max="11536" width="34.85546875" style="3" customWidth="1"/>
    <col min="11537" max="11537" width="27.5703125" style="3" customWidth="1"/>
    <col min="11538" max="11538" width="36.85546875" style="3" customWidth="1"/>
    <col min="11539" max="11539" width="38.7109375" style="3" customWidth="1"/>
    <col min="11540" max="11542" width="14.7109375" style="3" customWidth="1"/>
    <col min="11543" max="11543" width="18.7109375" style="3" customWidth="1"/>
    <col min="11544" max="11544" width="25.42578125" style="3" customWidth="1"/>
    <col min="11545" max="11545" width="34.85546875" style="3" customWidth="1"/>
    <col min="11546" max="11546" width="28" style="3" customWidth="1"/>
    <col min="11547" max="11547" width="34.140625" style="3" customWidth="1"/>
    <col min="11548" max="11548" width="34" style="3" customWidth="1"/>
    <col min="11549" max="11779" width="11.42578125" style="3"/>
    <col min="11780" max="11780" width="108.140625" style="3" customWidth="1"/>
    <col min="11781" max="11781" width="28.7109375" style="3" customWidth="1"/>
    <col min="11782" max="11782" width="32.5703125" style="3" customWidth="1"/>
    <col min="11783" max="11783" width="28.7109375" style="3" customWidth="1"/>
    <col min="11784" max="11785" width="31.7109375" style="3" customWidth="1"/>
    <col min="11786" max="11786" width="30.140625" style="3" customWidth="1"/>
    <col min="11787" max="11787" width="33.7109375" style="3" customWidth="1"/>
    <col min="11788" max="11788" width="27" style="3" customWidth="1"/>
    <col min="11789" max="11789" width="28.7109375" style="3" customWidth="1"/>
    <col min="11790" max="11790" width="34.85546875" style="3" customWidth="1"/>
    <col min="11791" max="11791" width="37" style="3" customWidth="1"/>
    <col min="11792" max="11792" width="34.85546875" style="3" customWidth="1"/>
    <col min="11793" max="11793" width="27.5703125" style="3" customWidth="1"/>
    <col min="11794" max="11794" width="36.85546875" style="3" customWidth="1"/>
    <col min="11795" max="11795" width="38.7109375" style="3" customWidth="1"/>
    <col min="11796" max="11798" width="14.7109375" style="3" customWidth="1"/>
    <col min="11799" max="11799" width="18.7109375" style="3" customWidth="1"/>
    <col min="11800" max="11800" width="25.42578125" style="3" customWidth="1"/>
    <col min="11801" max="11801" width="34.85546875" style="3" customWidth="1"/>
    <col min="11802" max="11802" width="28" style="3" customWidth="1"/>
    <col min="11803" max="11803" width="34.140625" style="3" customWidth="1"/>
    <col min="11804" max="11804" width="34" style="3" customWidth="1"/>
    <col min="11805" max="12035" width="11.42578125" style="3"/>
    <col min="12036" max="12036" width="108.140625" style="3" customWidth="1"/>
    <col min="12037" max="12037" width="28.7109375" style="3" customWidth="1"/>
    <col min="12038" max="12038" width="32.5703125" style="3" customWidth="1"/>
    <col min="12039" max="12039" width="28.7109375" style="3" customWidth="1"/>
    <col min="12040" max="12041" width="31.7109375" style="3" customWidth="1"/>
    <col min="12042" max="12042" width="30.140625" style="3" customWidth="1"/>
    <col min="12043" max="12043" width="33.7109375" style="3" customWidth="1"/>
    <col min="12044" max="12044" width="27" style="3" customWidth="1"/>
    <col min="12045" max="12045" width="28.7109375" style="3" customWidth="1"/>
    <col min="12046" max="12046" width="34.85546875" style="3" customWidth="1"/>
    <col min="12047" max="12047" width="37" style="3" customWidth="1"/>
    <col min="12048" max="12048" width="34.85546875" style="3" customWidth="1"/>
    <col min="12049" max="12049" width="27.5703125" style="3" customWidth="1"/>
    <col min="12050" max="12050" width="36.85546875" style="3" customWidth="1"/>
    <col min="12051" max="12051" width="38.7109375" style="3" customWidth="1"/>
    <col min="12052" max="12054" width="14.7109375" style="3" customWidth="1"/>
    <col min="12055" max="12055" width="18.7109375" style="3" customWidth="1"/>
    <col min="12056" max="12056" width="25.42578125" style="3" customWidth="1"/>
    <col min="12057" max="12057" width="34.85546875" style="3" customWidth="1"/>
    <col min="12058" max="12058" width="28" style="3" customWidth="1"/>
    <col min="12059" max="12059" width="34.140625" style="3" customWidth="1"/>
    <col min="12060" max="12060" width="34" style="3" customWidth="1"/>
    <col min="12061" max="12291" width="11.42578125" style="3"/>
    <col min="12292" max="12292" width="108.140625" style="3" customWidth="1"/>
    <col min="12293" max="12293" width="28.7109375" style="3" customWidth="1"/>
    <col min="12294" max="12294" width="32.5703125" style="3" customWidth="1"/>
    <col min="12295" max="12295" width="28.7109375" style="3" customWidth="1"/>
    <col min="12296" max="12297" width="31.7109375" style="3" customWidth="1"/>
    <col min="12298" max="12298" width="30.140625" style="3" customWidth="1"/>
    <col min="12299" max="12299" width="33.7109375" style="3" customWidth="1"/>
    <col min="12300" max="12300" width="27" style="3" customWidth="1"/>
    <col min="12301" max="12301" width="28.7109375" style="3" customWidth="1"/>
    <col min="12302" max="12302" width="34.85546875" style="3" customWidth="1"/>
    <col min="12303" max="12303" width="37" style="3" customWidth="1"/>
    <col min="12304" max="12304" width="34.85546875" style="3" customWidth="1"/>
    <col min="12305" max="12305" width="27.5703125" style="3" customWidth="1"/>
    <col min="12306" max="12306" width="36.85546875" style="3" customWidth="1"/>
    <col min="12307" max="12307" width="38.7109375" style="3" customWidth="1"/>
    <col min="12308" max="12310" width="14.7109375" style="3" customWidth="1"/>
    <col min="12311" max="12311" width="18.7109375" style="3" customWidth="1"/>
    <col min="12312" max="12312" width="25.42578125" style="3" customWidth="1"/>
    <col min="12313" max="12313" width="34.85546875" style="3" customWidth="1"/>
    <col min="12314" max="12314" width="28" style="3" customWidth="1"/>
    <col min="12315" max="12315" width="34.140625" style="3" customWidth="1"/>
    <col min="12316" max="12316" width="34" style="3" customWidth="1"/>
    <col min="12317" max="12547" width="11.42578125" style="3"/>
    <col min="12548" max="12548" width="108.140625" style="3" customWidth="1"/>
    <col min="12549" max="12549" width="28.7109375" style="3" customWidth="1"/>
    <col min="12550" max="12550" width="32.5703125" style="3" customWidth="1"/>
    <col min="12551" max="12551" width="28.7109375" style="3" customWidth="1"/>
    <col min="12552" max="12553" width="31.7109375" style="3" customWidth="1"/>
    <col min="12554" max="12554" width="30.140625" style="3" customWidth="1"/>
    <col min="12555" max="12555" width="33.7109375" style="3" customWidth="1"/>
    <col min="12556" max="12556" width="27" style="3" customWidth="1"/>
    <col min="12557" max="12557" width="28.7109375" style="3" customWidth="1"/>
    <col min="12558" max="12558" width="34.85546875" style="3" customWidth="1"/>
    <col min="12559" max="12559" width="37" style="3" customWidth="1"/>
    <col min="12560" max="12560" width="34.85546875" style="3" customWidth="1"/>
    <col min="12561" max="12561" width="27.5703125" style="3" customWidth="1"/>
    <col min="12562" max="12562" width="36.85546875" style="3" customWidth="1"/>
    <col min="12563" max="12563" width="38.7109375" style="3" customWidth="1"/>
    <col min="12564" max="12566" width="14.7109375" style="3" customWidth="1"/>
    <col min="12567" max="12567" width="18.7109375" style="3" customWidth="1"/>
    <col min="12568" max="12568" width="25.42578125" style="3" customWidth="1"/>
    <col min="12569" max="12569" width="34.85546875" style="3" customWidth="1"/>
    <col min="12570" max="12570" width="28" style="3" customWidth="1"/>
    <col min="12571" max="12571" width="34.140625" style="3" customWidth="1"/>
    <col min="12572" max="12572" width="34" style="3" customWidth="1"/>
    <col min="12573" max="12803" width="11.42578125" style="3"/>
    <col min="12804" max="12804" width="108.140625" style="3" customWidth="1"/>
    <col min="12805" max="12805" width="28.7109375" style="3" customWidth="1"/>
    <col min="12806" max="12806" width="32.5703125" style="3" customWidth="1"/>
    <col min="12807" max="12807" width="28.7109375" style="3" customWidth="1"/>
    <col min="12808" max="12809" width="31.7109375" style="3" customWidth="1"/>
    <col min="12810" max="12810" width="30.140625" style="3" customWidth="1"/>
    <col min="12811" max="12811" width="33.7109375" style="3" customWidth="1"/>
    <col min="12812" max="12812" width="27" style="3" customWidth="1"/>
    <col min="12813" max="12813" width="28.7109375" style="3" customWidth="1"/>
    <col min="12814" max="12814" width="34.85546875" style="3" customWidth="1"/>
    <col min="12815" max="12815" width="37" style="3" customWidth="1"/>
    <col min="12816" max="12816" width="34.85546875" style="3" customWidth="1"/>
    <col min="12817" max="12817" width="27.5703125" style="3" customWidth="1"/>
    <col min="12818" max="12818" width="36.85546875" style="3" customWidth="1"/>
    <col min="12819" max="12819" width="38.7109375" style="3" customWidth="1"/>
    <col min="12820" max="12822" width="14.7109375" style="3" customWidth="1"/>
    <col min="12823" max="12823" width="18.7109375" style="3" customWidth="1"/>
    <col min="12824" max="12824" width="25.42578125" style="3" customWidth="1"/>
    <col min="12825" max="12825" width="34.85546875" style="3" customWidth="1"/>
    <col min="12826" max="12826" width="28" style="3" customWidth="1"/>
    <col min="12827" max="12827" width="34.140625" style="3" customWidth="1"/>
    <col min="12828" max="12828" width="34" style="3" customWidth="1"/>
    <col min="12829" max="13059" width="11.42578125" style="3"/>
    <col min="13060" max="13060" width="108.140625" style="3" customWidth="1"/>
    <col min="13061" max="13061" width="28.7109375" style="3" customWidth="1"/>
    <col min="13062" max="13062" width="32.5703125" style="3" customWidth="1"/>
    <col min="13063" max="13063" width="28.7109375" style="3" customWidth="1"/>
    <col min="13064" max="13065" width="31.7109375" style="3" customWidth="1"/>
    <col min="13066" max="13066" width="30.140625" style="3" customWidth="1"/>
    <col min="13067" max="13067" width="33.7109375" style="3" customWidth="1"/>
    <col min="13068" max="13068" width="27" style="3" customWidth="1"/>
    <col min="13069" max="13069" width="28.7109375" style="3" customWidth="1"/>
    <col min="13070" max="13070" width="34.85546875" style="3" customWidth="1"/>
    <col min="13071" max="13071" width="37" style="3" customWidth="1"/>
    <col min="13072" max="13072" width="34.85546875" style="3" customWidth="1"/>
    <col min="13073" max="13073" width="27.5703125" style="3" customWidth="1"/>
    <col min="13074" max="13074" width="36.85546875" style="3" customWidth="1"/>
    <col min="13075" max="13075" width="38.7109375" style="3" customWidth="1"/>
    <col min="13076" max="13078" width="14.7109375" style="3" customWidth="1"/>
    <col min="13079" max="13079" width="18.7109375" style="3" customWidth="1"/>
    <col min="13080" max="13080" width="25.42578125" style="3" customWidth="1"/>
    <col min="13081" max="13081" width="34.85546875" style="3" customWidth="1"/>
    <col min="13082" max="13082" width="28" style="3" customWidth="1"/>
    <col min="13083" max="13083" width="34.140625" style="3" customWidth="1"/>
    <col min="13084" max="13084" width="34" style="3" customWidth="1"/>
    <col min="13085" max="13315" width="11.42578125" style="3"/>
    <col min="13316" max="13316" width="108.140625" style="3" customWidth="1"/>
    <col min="13317" max="13317" width="28.7109375" style="3" customWidth="1"/>
    <col min="13318" max="13318" width="32.5703125" style="3" customWidth="1"/>
    <col min="13319" max="13319" width="28.7109375" style="3" customWidth="1"/>
    <col min="13320" max="13321" width="31.7109375" style="3" customWidth="1"/>
    <col min="13322" max="13322" width="30.140625" style="3" customWidth="1"/>
    <col min="13323" max="13323" width="33.7109375" style="3" customWidth="1"/>
    <col min="13324" max="13324" width="27" style="3" customWidth="1"/>
    <col min="13325" max="13325" width="28.7109375" style="3" customWidth="1"/>
    <col min="13326" max="13326" width="34.85546875" style="3" customWidth="1"/>
    <col min="13327" max="13327" width="37" style="3" customWidth="1"/>
    <col min="13328" max="13328" width="34.85546875" style="3" customWidth="1"/>
    <col min="13329" max="13329" width="27.5703125" style="3" customWidth="1"/>
    <col min="13330" max="13330" width="36.85546875" style="3" customWidth="1"/>
    <col min="13331" max="13331" width="38.7109375" style="3" customWidth="1"/>
    <col min="13332" max="13334" width="14.7109375" style="3" customWidth="1"/>
    <col min="13335" max="13335" width="18.7109375" style="3" customWidth="1"/>
    <col min="13336" max="13336" width="25.42578125" style="3" customWidth="1"/>
    <col min="13337" max="13337" width="34.85546875" style="3" customWidth="1"/>
    <col min="13338" max="13338" width="28" style="3" customWidth="1"/>
    <col min="13339" max="13339" width="34.140625" style="3" customWidth="1"/>
    <col min="13340" max="13340" width="34" style="3" customWidth="1"/>
    <col min="13341" max="13571" width="11.42578125" style="3"/>
    <col min="13572" max="13572" width="108.140625" style="3" customWidth="1"/>
    <col min="13573" max="13573" width="28.7109375" style="3" customWidth="1"/>
    <col min="13574" max="13574" width="32.5703125" style="3" customWidth="1"/>
    <col min="13575" max="13575" width="28.7109375" style="3" customWidth="1"/>
    <col min="13576" max="13577" width="31.7109375" style="3" customWidth="1"/>
    <col min="13578" max="13578" width="30.140625" style="3" customWidth="1"/>
    <col min="13579" max="13579" width="33.7109375" style="3" customWidth="1"/>
    <col min="13580" max="13580" width="27" style="3" customWidth="1"/>
    <col min="13581" max="13581" width="28.7109375" style="3" customWidth="1"/>
    <col min="13582" max="13582" width="34.85546875" style="3" customWidth="1"/>
    <col min="13583" max="13583" width="37" style="3" customWidth="1"/>
    <col min="13584" max="13584" width="34.85546875" style="3" customWidth="1"/>
    <col min="13585" max="13585" width="27.5703125" style="3" customWidth="1"/>
    <col min="13586" max="13586" width="36.85546875" style="3" customWidth="1"/>
    <col min="13587" max="13587" width="38.7109375" style="3" customWidth="1"/>
    <col min="13588" max="13590" width="14.7109375" style="3" customWidth="1"/>
    <col min="13591" max="13591" width="18.7109375" style="3" customWidth="1"/>
    <col min="13592" max="13592" width="25.42578125" style="3" customWidth="1"/>
    <col min="13593" max="13593" width="34.85546875" style="3" customWidth="1"/>
    <col min="13594" max="13594" width="28" style="3" customWidth="1"/>
    <col min="13595" max="13595" width="34.140625" style="3" customWidth="1"/>
    <col min="13596" max="13596" width="34" style="3" customWidth="1"/>
    <col min="13597" max="13827" width="11.42578125" style="3"/>
    <col min="13828" max="13828" width="108.140625" style="3" customWidth="1"/>
    <col min="13829" max="13829" width="28.7109375" style="3" customWidth="1"/>
    <col min="13830" max="13830" width="32.5703125" style="3" customWidth="1"/>
    <col min="13831" max="13831" width="28.7109375" style="3" customWidth="1"/>
    <col min="13832" max="13833" width="31.7109375" style="3" customWidth="1"/>
    <col min="13834" max="13834" width="30.140625" style="3" customWidth="1"/>
    <col min="13835" max="13835" width="33.7109375" style="3" customWidth="1"/>
    <col min="13836" max="13836" width="27" style="3" customWidth="1"/>
    <col min="13837" max="13837" width="28.7109375" style="3" customWidth="1"/>
    <col min="13838" max="13838" width="34.85546875" style="3" customWidth="1"/>
    <col min="13839" max="13839" width="37" style="3" customWidth="1"/>
    <col min="13840" max="13840" width="34.85546875" style="3" customWidth="1"/>
    <col min="13841" max="13841" width="27.5703125" style="3" customWidth="1"/>
    <col min="13842" max="13842" width="36.85546875" style="3" customWidth="1"/>
    <col min="13843" max="13843" width="38.7109375" style="3" customWidth="1"/>
    <col min="13844" max="13846" width="14.7109375" style="3" customWidth="1"/>
    <col min="13847" max="13847" width="18.7109375" style="3" customWidth="1"/>
    <col min="13848" max="13848" width="25.42578125" style="3" customWidth="1"/>
    <col min="13849" max="13849" width="34.85546875" style="3" customWidth="1"/>
    <col min="13850" max="13850" width="28" style="3" customWidth="1"/>
    <col min="13851" max="13851" width="34.140625" style="3" customWidth="1"/>
    <col min="13852" max="13852" width="34" style="3" customWidth="1"/>
    <col min="13853" max="14083" width="11.42578125" style="3"/>
    <col min="14084" max="14084" width="108.140625" style="3" customWidth="1"/>
    <col min="14085" max="14085" width="28.7109375" style="3" customWidth="1"/>
    <col min="14086" max="14086" width="32.5703125" style="3" customWidth="1"/>
    <col min="14087" max="14087" width="28.7109375" style="3" customWidth="1"/>
    <col min="14088" max="14089" width="31.7109375" style="3" customWidth="1"/>
    <col min="14090" max="14090" width="30.140625" style="3" customWidth="1"/>
    <col min="14091" max="14091" width="33.7109375" style="3" customWidth="1"/>
    <col min="14092" max="14092" width="27" style="3" customWidth="1"/>
    <col min="14093" max="14093" width="28.7109375" style="3" customWidth="1"/>
    <col min="14094" max="14094" width="34.85546875" style="3" customWidth="1"/>
    <col min="14095" max="14095" width="37" style="3" customWidth="1"/>
    <col min="14096" max="14096" width="34.85546875" style="3" customWidth="1"/>
    <col min="14097" max="14097" width="27.5703125" style="3" customWidth="1"/>
    <col min="14098" max="14098" width="36.85546875" style="3" customWidth="1"/>
    <col min="14099" max="14099" width="38.7109375" style="3" customWidth="1"/>
    <col min="14100" max="14102" width="14.7109375" style="3" customWidth="1"/>
    <col min="14103" max="14103" width="18.7109375" style="3" customWidth="1"/>
    <col min="14104" max="14104" width="25.42578125" style="3" customWidth="1"/>
    <col min="14105" max="14105" width="34.85546875" style="3" customWidth="1"/>
    <col min="14106" max="14106" width="28" style="3" customWidth="1"/>
    <col min="14107" max="14107" width="34.140625" style="3" customWidth="1"/>
    <col min="14108" max="14108" width="34" style="3" customWidth="1"/>
    <col min="14109" max="14339" width="11.42578125" style="3"/>
    <col min="14340" max="14340" width="108.140625" style="3" customWidth="1"/>
    <col min="14341" max="14341" width="28.7109375" style="3" customWidth="1"/>
    <col min="14342" max="14342" width="32.5703125" style="3" customWidth="1"/>
    <col min="14343" max="14343" width="28.7109375" style="3" customWidth="1"/>
    <col min="14344" max="14345" width="31.7109375" style="3" customWidth="1"/>
    <col min="14346" max="14346" width="30.140625" style="3" customWidth="1"/>
    <col min="14347" max="14347" width="33.7109375" style="3" customWidth="1"/>
    <col min="14348" max="14348" width="27" style="3" customWidth="1"/>
    <col min="14349" max="14349" width="28.7109375" style="3" customWidth="1"/>
    <col min="14350" max="14350" width="34.85546875" style="3" customWidth="1"/>
    <col min="14351" max="14351" width="37" style="3" customWidth="1"/>
    <col min="14352" max="14352" width="34.85546875" style="3" customWidth="1"/>
    <col min="14353" max="14353" width="27.5703125" style="3" customWidth="1"/>
    <col min="14354" max="14354" width="36.85546875" style="3" customWidth="1"/>
    <col min="14355" max="14355" width="38.7109375" style="3" customWidth="1"/>
    <col min="14356" max="14358" width="14.7109375" style="3" customWidth="1"/>
    <col min="14359" max="14359" width="18.7109375" style="3" customWidth="1"/>
    <col min="14360" max="14360" width="25.42578125" style="3" customWidth="1"/>
    <col min="14361" max="14361" width="34.85546875" style="3" customWidth="1"/>
    <col min="14362" max="14362" width="28" style="3" customWidth="1"/>
    <col min="14363" max="14363" width="34.140625" style="3" customWidth="1"/>
    <col min="14364" max="14364" width="34" style="3" customWidth="1"/>
    <col min="14365" max="14595" width="11.42578125" style="3"/>
    <col min="14596" max="14596" width="108.140625" style="3" customWidth="1"/>
    <col min="14597" max="14597" width="28.7109375" style="3" customWidth="1"/>
    <col min="14598" max="14598" width="32.5703125" style="3" customWidth="1"/>
    <col min="14599" max="14599" width="28.7109375" style="3" customWidth="1"/>
    <col min="14600" max="14601" width="31.7109375" style="3" customWidth="1"/>
    <col min="14602" max="14602" width="30.140625" style="3" customWidth="1"/>
    <col min="14603" max="14603" width="33.7109375" style="3" customWidth="1"/>
    <col min="14604" max="14604" width="27" style="3" customWidth="1"/>
    <col min="14605" max="14605" width="28.7109375" style="3" customWidth="1"/>
    <col min="14606" max="14606" width="34.85546875" style="3" customWidth="1"/>
    <col min="14607" max="14607" width="37" style="3" customWidth="1"/>
    <col min="14608" max="14608" width="34.85546875" style="3" customWidth="1"/>
    <col min="14609" max="14609" width="27.5703125" style="3" customWidth="1"/>
    <col min="14610" max="14610" width="36.85546875" style="3" customWidth="1"/>
    <col min="14611" max="14611" width="38.7109375" style="3" customWidth="1"/>
    <col min="14612" max="14614" width="14.7109375" style="3" customWidth="1"/>
    <col min="14615" max="14615" width="18.7109375" style="3" customWidth="1"/>
    <col min="14616" max="14616" width="25.42578125" style="3" customWidth="1"/>
    <col min="14617" max="14617" width="34.85546875" style="3" customWidth="1"/>
    <col min="14618" max="14618" width="28" style="3" customWidth="1"/>
    <col min="14619" max="14619" width="34.140625" style="3" customWidth="1"/>
    <col min="14620" max="14620" width="34" style="3" customWidth="1"/>
    <col min="14621" max="14851" width="11.42578125" style="3"/>
    <col min="14852" max="14852" width="108.140625" style="3" customWidth="1"/>
    <col min="14853" max="14853" width="28.7109375" style="3" customWidth="1"/>
    <col min="14854" max="14854" width="32.5703125" style="3" customWidth="1"/>
    <col min="14855" max="14855" width="28.7109375" style="3" customWidth="1"/>
    <col min="14856" max="14857" width="31.7109375" style="3" customWidth="1"/>
    <col min="14858" max="14858" width="30.140625" style="3" customWidth="1"/>
    <col min="14859" max="14859" width="33.7109375" style="3" customWidth="1"/>
    <col min="14860" max="14860" width="27" style="3" customWidth="1"/>
    <col min="14861" max="14861" width="28.7109375" style="3" customWidth="1"/>
    <col min="14862" max="14862" width="34.85546875" style="3" customWidth="1"/>
    <col min="14863" max="14863" width="37" style="3" customWidth="1"/>
    <col min="14864" max="14864" width="34.85546875" style="3" customWidth="1"/>
    <col min="14865" max="14865" width="27.5703125" style="3" customWidth="1"/>
    <col min="14866" max="14866" width="36.85546875" style="3" customWidth="1"/>
    <col min="14867" max="14867" width="38.7109375" style="3" customWidth="1"/>
    <col min="14868" max="14870" width="14.7109375" style="3" customWidth="1"/>
    <col min="14871" max="14871" width="18.7109375" style="3" customWidth="1"/>
    <col min="14872" max="14872" width="25.42578125" style="3" customWidth="1"/>
    <col min="14873" max="14873" width="34.85546875" style="3" customWidth="1"/>
    <col min="14874" max="14874" width="28" style="3" customWidth="1"/>
    <col min="14875" max="14875" width="34.140625" style="3" customWidth="1"/>
    <col min="14876" max="14876" width="34" style="3" customWidth="1"/>
    <col min="14877" max="15107" width="11.42578125" style="3"/>
    <col min="15108" max="15108" width="108.140625" style="3" customWidth="1"/>
    <col min="15109" max="15109" width="28.7109375" style="3" customWidth="1"/>
    <col min="15110" max="15110" width="32.5703125" style="3" customWidth="1"/>
    <col min="15111" max="15111" width="28.7109375" style="3" customWidth="1"/>
    <col min="15112" max="15113" width="31.7109375" style="3" customWidth="1"/>
    <col min="15114" max="15114" width="30.140625" style="3" customWidth="1"/>
    <col min="15115" max="15115" width="33.7109375" style="3" customWidth="1"/>
    <col min="15116" max="15116" width="27" style="3" customWidth="1"/>
    <col min="15117" max="15117" width="28.7109375" style="3" customWidth="1"/>
    <col min="15118" max="15118" width="34.85546875" style="3" customWidth="1"/>
    <col min="15119" max="15119" width="37" style="3" customWidth="1"/>
    <col min="15120" max="15120" width="34.85546875" style="3" customWidth="1"/>
    <col min="15121" max="15121" width="27.5703125" style="3" customWidth="1"/>
    <col min="15122" max="15122" width="36.85546875" style="3" customWidth="1"/>
    <col min="15123" max="15123" width="38.7109375" style="3" customWidth="1"/>
    <col min="15124" max="15126" width="14.7109375" style="3" customWidth="1"/>
    <col min="15127" max="15127" width="18.7109375" style="3" customWidth="1"/>
    <col min="15128" max="15128" width="25.42578125" style="3" customWidth="1"/>
    <col min="15129" max="15129" width="34.85546875" style="3" customWidth="1"/>
    <col min="15130" max="15130" width="28" style="3" customWidth="1"/>
    <col min="15131" max="15131" width="34.140625" style="3" customWidth="1"/>
    <col min="15132" max="15132" width="34" style="3" customWidth="1"/>
    <col min="15133" max="15363" width="11.42578125" style="3"/>
    <col min="15364" max="15364" width="108.140625" style="3" customWidth="1"/>
    <col min="15365" max="15365" width="28.7109375" style="3" customWidth="1"/>
    <col min="15366" max="15366" width="32.5703125" style="3" customWidth="1"/>
    <col min="15367" max="15367" width="28.7109375" style="3" customWidth="1"/>
    <col min="15368" max="15369" width="31.7109375" style="3" customWidth="1"/>
    <col min="15370" max="15370" width="30.140625" style="3" customWidth="1"/>
    <col min="15371" max="15371" width="33.7109375" style="3" customWidth="1"/>
    <col min="15372" max="15372" width="27" style="3" customWidth="1"/>
    <col min="15373" max="15373" width="28.7109375" style="3" customWidth="1"/>
    <col min="15374" max="15374" width="34.85546875" style="3" customWidth="1"/>
    <col min="15375" max="15375" width="37" style="3" customWidth="1"/>
    <col min="15376" max="15376" width="34.85546875" style="3" customWidth="1"/>
    <col min="15377" max="15377" width="27.5703125" style="3" customWidth="1"/>
    <col min="15378" max="15378" width="36.85546875" style="3" customWidth="1"/>
    <col min="15379" max="15379" width="38.7109375" style="3" customWidth="1"/>
    <col min="15380" max="15382" width="14.7109375" style="3" customWidth="1"/>
    <col min="15383" max="15383" width="18.7109375" style="3" customWidth="1"/>
    <col min="15384" max="15384" width="25.42578125" style="3" customWidth="1"/>
    <col min="15385" max="15385" width="34.85546875" style="3" customWidth="1"/>
    <col min="15386" max="15386" width="28" style="3" customWidth="1"/>
    <col min="15387" max="15387" width="34.140625" style="3" customWidth="1"/>
    <col min="15388" max="15388" width="34" style="3" customWidth="1"/>
    <col min="15389" max="15619" width="11.42578125" style="3"/>
    <col min="15620" max="15620" width="108.140625" style="3" customWidth="1"/>
    <col min="15621" max="15621" width="28.7109375" style="3" customWidth="1"/>
    <col min="15622" max="15622" width="32.5703125" style="3" customWidth="1"/>
    <col min="15623" max="15623" width="28.7109375" style="3" customWidth="1"/>
    <col min="15624" max="15625" width="31.7109375" style="3" customWidth="1"/>
    <col min="15626" max="15626" width="30.140625" style="3" customWidth="1"/>
    <col min="15627" max="15627" width="33.7109375" style="3" customWidth="1"/>
    <col min="15628" max="15628" width="27" style="3" customWidth="1"/>
    <col min="15629" max="15629" width="28.7109375" style="3" customWidth="1"/>
    <col min="15630" max="15630" width="34.85546875" style="3" customWidth="1"/>
    <col min="15631" max="15631" width="37" style="3" customWidth="1"/>
    <col min="15632" max="15632" width="34.85546875" style="3" customWidth="1"/>
    <col min="15633" max="15633" width="27.5703125" style="3" customWidth="1"/>
    <col min="15634" max="15634" width="36.85546875" style="3" customWidth="1"/>
    <col min="15635" max="15635" width="38.7109375" style="3" customWidth="1"/>
    <col min="15636" max="15638" width="14.7109375" style="3" customWidth="1"/>
    <col min="15639" max="15639" width="18.7109375" style="3" customWidth="1"/>
    <col min="15640" max="15640" width="25.42578125" style="3" customWidth="1"/>
    <col min="15641" max="15641" width="34.85546875" style="3" customWidth="1"/>
    <col min="15642" max="15642" width="28" style="3" customWidth="1"/>
    <col min="15643" max="15643" width="34.140625" style="3" customWidth="1"/>
    <col min="15644" max="15644" width="34" style="3" customWidth="1"/>
    <col min="15645" max="15875" width="11.42578125" style="3"/>
    <col min="15876" max="15876" width="108.140625" style="3" customWidth="1"/>
    <col min="15877" max="15877" width="28.7109375" style="3" customWidth="1"/>
    <col min="15878" max="15878" width="32.5703125" style="3" customWidth="1"/>
    <col min="15879" max="15879" width="28.7109375" style="3" customWidth="1"/>
    <col min="15880" max="15881" width="31.7109375" style="3" customWidth="1"/>
    <col min="15882" max="15882" width="30.140625" style="3" customWidth="1"/>
    <col min="15883" max="15883" width="33.7109375" style="3" customWidth="1"/>
    <col min="15884" max="15884" width="27" style="3" customWidth="1"/>
    <col min="15885" max="15885" width="28.7109375" style="3" customWidth="1"/>
    <col min="15886" max="15886" width="34.85546875" style="3" customWidth="1"/>
    <col min="15887" max="15887" width="37" style="3" customWidth="1"/>
    <col min="15888" max="15888" width="34.85546875" style="3" customWidth="1"/>
    <col min="15889" max="15889" width="27.5703125" style="3" customWidth="1"/>
    <col min="15890" max="15890" width="36.85546875" style="3" customWidth="1"/>
    <col min="15891" max="15891" width="38.7109375" style="3" customWidth="1"/>
    <col min="15892" max="15894" width="14.7109375" style="3" customWidth="1"/>
    <col min="15895" max="15895" width="18.7109375" style="3" customWidth="1"/>
    <col min="15896" max="15896" width="25.42578125" style="3" customWidth="1"/>
    <col min="15897" max="15897" width="34.85546875" style="3" customWidth="1"/>
    <col min="15898" max="15898" width="28" style="3" customWidth="1"/>
    <col min="15899" max="15899" width="34.140625" style="3" customWidth="1"/>
    <col min="15900" max="15900" width="34" style="3" customWidth="1"/>
    <col min="15901" max="16131" width="11.42578125" style="3"/>
    <col min="16132" max="16132" width="108.140625" style="3" customWidth="1"/>
    <col min="16133" max="16133" width="28.7109375" style="3" customWidth="1"/>
    <col min="16134" max="16134" width="32.5703125" style="3" customWidth="1"/>
    <col min="16135" max="16135" width="28.7109375" style="3" customWidth="1"/>
    <col min="16136" max="16137" width="31.7109375" style="3" customWidth="1"/>
    <col min="16138" max="16138" width="30.140625" style="3" customWidth="1"/>
    <col min="16139" max="16139" width="33.7109375" style="3" customWidth="1"/>
    <col min="16140" max="16140" width="27" style="3" customWidth="1"/>
    <col min="16141" max="16141" width="28.7109375" style="3" customWidth="1"/>
    <col min="16142" max="16142" width="34.85546875" style="3" customWidth="1"/>
    <col min="16143" max="16143" width="37" style="3" customWidth="1"/>
    <col min="16144" max="16144" width="34.85546875" style="3" customWidth="1"/>
    <col min="16145" max="16145" width="27.5703125" style="3" customWidth="1"/>
    <col min="16146" max="16146" width="36.85546875" style="3" customWidth="1"/>
    <col min="16147" max="16147" width="38.7109375" style="3" customWidth="1"/>
    <col min="16148" max="16150" width="14.7109375" style="3" customWidth="1"/>
    <col min="16151" max="16151" width="18.7109375" style="3" customWidth="1"/>
    <col min="16152" max="16152" width="25.42578125" style="3" customWidth="1"/>
    <col min="16153" max="16153" width="34.85546875" style="3" customWidth="1"/>
    <col min="16154" max="16154" width="28" style="3" customWidth="1"/>
    <col min="16155" max="16155" width="34.140625" style="3" customWidth="1"/>
    <col min="16156" max="16156" width="34" style="3" customWidth="1"/>
    <col min="16157" max="16384" width="11.42578125" style="3"/>
  </cols>
  <sheetData>
    <row r="1" spans="1:29" s="544" customFormat="1">
      <c r="B1" s="5" t="s">
        <v>2</v>
      </c>
      <c r="C1" s="542">
        <v>1</v>
      </c>
      <c r="E1" s="543" t="s">
        <v>1277</v>
      </c>
      <c r="L1" s="817" t="s">
        <v>1278</v>
      </c>
      <c r="M1" s="817"/>
      <c r="N1" s="817"/>
      <c r="O1" s="817"/>
      <c r="P1" s="817"/>
      <c r="Q1" s="817"/>
      <c r="R1" s="817"/>
      <c r="S1" s="817"/>
      <c r="T1" s="817"/>
      <c r="U1" s="817"/>
      <c r="X1" s="546"/>
      <c r="Y1" s="546"/>
      <c r="Z1" s="546"/>
      <c r="AA1" s="546"/>
      <c r="AB1" s="546"/>
      <c r="AC1" s="546"/>
    </row>
    <row r="2" spans="1:29" s="547" customFormat="1">
      <c r="B2" s="5" t="s">
        <v>4</v>
      </c>
      <c r="C2" s="5" t="s">
        <v>1567</v>
      </c>
      <c r="L2" s="548" t="s">
        <v>1279</v>
      </c>
      <c r="M2" s="549"/>
      <c r="N2" s="1"/>
      <c r="O2" s="550"/>
      <c r="P2" s="551"/>
      <c r="Q2" s="550"/>
      <c r="R2" s="550"/>
      <c r="S2" s="550"/>
      <c r="T2" s="550"/>
      <c r="U2" s="546"/>
      <c r="V2" s="546"/>
      <c r="W2" s="546"/>
      <c r="X2" s="546"/>
      <c r="Y2" s="546"/>
      <c r="Z2" s="546"/>
      <c r="AA2" s="546"/>
      <c r="AB2" s="546"/>
      <c r="AC2" s="546"/>
    </row>
    <row r="3" spans="1:29" s="547" customFormat="1">
      <c r="B3" s="5" t="s">
        <v>6</v>
      </c>
      <c r="C3" s="5" t="s">
        <v>7</v>
      </c>
      <c r="M3" s="548"/>
      <c r="N3" s="2615"/>
      <c r="O3" s="2615"/>
      <c r="P3" s="2615"/>
      <c r="Q3" s="2615"/>
      <c r="R3" s="2615"/>
      <c r="S3" s="2615"/>
      <c r="T3" s="2615"/>
      <c r="U3" s="2615"/>
      <c r="V3" s="2615"/>
      <c r="W3" s="546"/>
      <c r="X3" s="552"/>
      <c r="Y3" s="552"/>
      <c r="Z3" s="552"/>
      <c r="AA3" s="552"/>
      <c r="AB3" s="552"/>
    </row>
    <row r="4" spans="1:29" s="547" customFormat="1">
      <c r="B4" s="5" t="s">
        <v>8</v>
      </c>
      <c r="C4" s="5" t="s">
        <v>9</v>
      </c>
      <c r="M4" s="541"/>
      <c r="N4" s="546"/>
      <c r="O4" s="546"/>
      <c r="P4" s="546"/>
      <c r="Q4" s="546"/>
      <c r="R4" s="546"/>
      <c r="S4" s="546"/>
      <c r="T4" s="546"/>
      <c r="U4" s="546"/>
      <c r="V4" s="546"/>
      <c r="W4" s="546"/>
      <c r="X4" s="552"/>
      <c r="Y4" s="552"/>
      <c r="Z4" s="552"/>
      <c r="AA4" s="552"/>
      <c r="AB4" s="552"/>
    </row>
    <row r="5" spans="1:29" s="547" customFormat="1">
      <c r="B5" s="5" t="s">
        <v>10</v>
      </c>
      <c r="C5" s="5" t="s">
        <v>11</v>
      </c>
      <c r="O5" s="546"/>
      <c r="P5" s="546"/>
      <c r="Q5" s="546"/>
      <c r="R5" s="546"/>
      <c r="S5" s="546"/>
      <c r="T5" s="546"/>
      <c r="U5" s="546"/>
      <c r="V5" s="546"/>
      <c r="W5" s="546"/>
      <c r="X5" s="553"/>
      <c r="Y5" s="553"/>
      <c r="Z5" s="553"/>
      <c r="AA5" s="553"/>
      <c r="AB5" s="553"/>
    </row>
    <row r="6" spans="1:29"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c r="AA6" s="553"/>
      <c r="AB6" s="553"/>
    </row>
    <row r="7" spans="1:29" s="547" customFormat="1" ht="33" customHeight="1">
      <c r="A7" s="556"/>
      <c r="B7" s="557"/>
      <c r="C7" s="2616" t="s">
        <v>1280</v>
      </c>
      <c r="D7" s="2617"/>
      <c r="E7" s="2618" t="s">
        <v>1281</v>
      </c>
      <c r="F7" s="2618" t="s">
        <v>1282</v>
      </c>
      <c r="G7" s="2619" t="s">
        <v>1283</v>
      </c>
      <c r="H7" s="2620"/>
      <c r="I7" s="2620"/>
      <c r="J7" s="2620"/>
      <c r="K7" s="2620"/>
      <c r="L7" s="2621"/>
      <c r="M7" s="2618" t="s">
        <v>1284</v>
      </c>
      <c r="N7" s="2622" t="s">
        <v>1285</v>
      </c>
      <c r="O7" s="2623"/>
      <c r="P7" s="2623"/>
      <c r="Q7" s="2624" t="s">
        <v>1286</v>
      </c>
      <c r="R7" s="2623" t="s">
        <v>1430</v>
      </c>
      <c r="S7" s="2623"/>
      <c r="T7" s="2623"/>
      <c r="U7" s="2627"/>
      <c r="V7" s="2628" t="s">
        <v>1287</v>
      </c>
      <c r="W7" s="768"/>
      <c r="X7" s="2608" t="s">
        <v>1426</v>
      </c>
      <c r="Y7" s="2608" t="s">
        <v>1537</v>
      </c>
      <c r="Z7" s="2608" t="s">
        <v>1427</v>
      </c>
      <c r="AA7" s="769"/>
      <c r="AB7" s="770"/>
    </row>
    <row r="8" spans="1:29" s="547" customFormat="1" ht="24" customHeight="1">
      <c r="A8" s="558"/>
      <c r="B8" s="559"/>
      <c r="C8" s="261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1568</v>
      </c>
      <c r="X8" s="2609"/>
      <c r="Y8" s="2609"/>
      <c r="Z8" s="2609"/>
      <c r="AA8" s="2586" t="s">
        <v>1538</v>
      </c>
      <c r="AB8" s="2588" t="s">
        <v>1539</v>
      </c>
    </row>
    <row r="9" spans="1:29" s="547" customFormat="1" ht="12">
      <c r="A9" s="558"/>
      <c r="B9" s="559"/>
      <c r="C9" s="2612"/>
      <c r="D9" s="2602"/>
      <c r="E9" s="2602"/>
      <c r="F9" s="2602"/>
      <c r="G9" s="2598" t="s">
        <v>1569</v>
      </c>
      <c r="H9" s="2600" t="s">
        <v>1536</v>
      </c>
      <c r="I9" s="2601" t="s">
        <v>1570</v>
      </c>
      <c r="J9" s="2601" t="s">
        <v>1571</v>
      </c>
      <c r="K9" s="2598" t="s">
        <v>1572</v>
      </c>
      <c r="L9" s="2598" t="s">
        <v>1294</v>
      </c>
      <c r="M9" s="2602"/>
      <c r="N9" s="2602"/>
      <c r="O9" s="2602"/>
      <c r="P9" s="2599" t="s">
        <v>1573</v>
      </c>
      <c r="Q9" s="2625"/>
      <c r="R9" s="2631"/>
      <c r="S9" s="2604"/>
      <c r="T9" s="2604"/>
      <c r="U9" s="2604"/>
      <c r="V9" s="2629"/>
      <c r="W9" s="2606"/>
      <c r="X9" s="2609"/>
      <c r="Y9" s="2609"/>
      <c r="Z9" s="2609"/>
      <c r="AA9" s="2586"/>
      <c r="AB9" s="2588"/>
    </row>
    <row r="10" spans="1:29" s="547" customFormat="1" ht="22.5" customHeight="1">
      <c r="A10" s="558"/>
      <c r="B10" s="559"/>
      <c r="C10" s="261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10"/>
      <c r="Y10" s="2610"/>
      <c r="Z10" s="2610"/>
      <c r="AA10" s="2587"/>
      <c r="AB10" s="2589"/>
    </row>
    <row r="11" spans="1:29"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842" t="s">
        <v>1242</v>
      </c>
      <c r="Z11" s="842" t="s">
        <v>1245</v>
      </c>
      <c r="AA11" s="843" t="s">
        <v>709</v>
      </c>
      <c r="AB11" s="844" t="s">
        <v>712</v>
      </c>
    </row>
    <row r="12" spans="1:29"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845">
        <f>X12-Y12</f>
        <v>0</v>
      </c>
      <c r="AA12" s="783"/>
      <c r="AB12" s="798"/>
    </row>
    <row r="13" spans="1:29" s="575" customFormat="1" ht="12">
      <c r="A13" s="571" t="s">
        <v>1300</v>
      </c>
      <c r="B13" s="846"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847">
        <f t="shared" ref="V13:V14" si="3">Q13-R13-0.8*S13-0.5*T13</f>
        <v>0</v>
      </c>
      <c r="W13" s="592"/>
      <c r="X13" s="592"/>
      <c r="Y13" s="592"/>
      <c r="Z13" s="845">
        <f t="shared" ref="Z13:Z14" si="4">X13-Y13</f>
        <v>0</v>
      </c>
      <c r="AA13" s="784"/>
      <c r="AB13" s="799"/>
    </row>
    <row r="14" spans="1:29" s="575" customFormat="1" ht="12">
      <c r="A14" s="585" t="s">
        <v>1301</v>
      </c>
      <c r="B14" s="848" t="s">
        <v>1429</v>
      </c>
      <c r="C14" s="780"/>
      <c r="D14" s="780"/>
      <c r="E14" s="780"/>
      <c r="F14" s="592"/>
      <c r="G14" s="592"/>
      <c r="H14" s="592"/>
      <c r="I14" s="592"/>
      <c r="J14" s="592"/>
      <c r="K14" s="849">
        <f t="shared" si="0"/>
        <v>0</v>
      </c>
      <c r="L14" s="592"/>
      <c r="M14" s="847">
        <f t="shared" si="1"/>
        <v>0</v>
      </c>
      <c r="N14" s="592"/>
      <c r="O14" s="592"/>
      <c r="P14" s="592"/>
      <c r="Q14" s="845">
        <f t="shared" si="2"/>
        <v>0</v>
      </c>
      <c r="R14" s="592"/>
      <c r="S14" s="592"/>
      <c r="T14" s="592"/>
      <c r="U14" s="592"/>
      <c r="V14" s="847">
        <f t="shared" si="3"/>
        <v>0</v>
      </c>
      <c r="W14" s="592"/>
      <c r="X14" s="592"/>
      <c r="Y14" s="592"/>
      <c r="Z14" s="845">
        <f t="shared" si="4"/>
        <v>0</v>
      </c>
      <c r="AA14" s="784"/>
      <c r="AB14" s="799"/>
    </row>
    <row r="15" spans="1:29"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9"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850">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850">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850">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850">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850">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850">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850">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850">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850">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850">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850">
        <f t="shared" si="7"/>
        <v>0</v>
      </c>
      <c r="AA37" s="598"/>
      <c r="AB37" s="600"/>
    </row>
    <row r="38" spans="1:28" s="547" customFormat="1" ht="12">
      <c r="A38" s="851">
        <v>195</v>
      </c>
      <c r="B38" s="852">
        <v>2.5</v>
      </c>
      <c r="C38" s="794"/>
      <c r="D38" s="794"/>
      <c r="E38" s="794"/>
      <c r="F38" s="597"/>
      <c r="G38" s="795"/>
      <c r="H38" s="795"/>
      <c r="I38" s="796"/>
      <c r="J38" s="796"/>
      <c r="K38" s="796"/>
      <c r="L38" s="796"/>
      <c r="M38" s="796"/>
      <c r="N38" s="796"/>
      <c r="O38" s="796"/>
      <c r="P38" s="796"/>
      <c r="Q38" s="598"/>
      <c r="R38" s="598"/>
      <c r="S38" s="598"/>
      <c r="T38" s="598"/>
      <c r="U38" s="598"/>
      <c r="V38" s="847">
        <f>Q38-R38-0.8*S38-0.5*T38</f>
        <v>0</v>
      </c>
      <c r="W38" s="598"/>
      <c r="X38" s="850">
        <f>V38*250%</f>
        <v>0</v>
      </c>
      <c r="Y38" s="598"/>
      <c r="Z38" s="850">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850">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596" t="s">
        <v>1431</v>
      </c>
      <c r="B41" s="2597"/>
      <c r="C41" s="2597"/>
      <c r="D41" s="2597"/>
      <c r="E41" s="2597"/>
      <c r="F41" s="2597"/>
      <c r="G41" s="2597"/>
      <c r="H41" s="2597"/>
      <c r="I41" s="2597"/>
      <c r="J41" s="2597"/>
      <c r="K41" s="2597"/>
      <c r="L41" s="2597"/>
      <c r="M41" s="2597"/>
      <c r="N41" s="2597"/>
      <c r="O41" s="2597"/>
      <c r="P41" s="2597"/>
      <c r="Q41" s="2597"/>
      <c r="R41" s="2597"/>
      <c r="S41" s="2597"/>
      <c r="T41" s="2597"/>
      <c r="U41" s="2597"/>
      <c r="V41" s="2597"/>
      <c r="W41" s="2597"/>
      <c r="X41" s="2597"/>
      <c r="Y41" s="2597"/>
      <c r="Z41" s="2597"/>
      <c r="AA41" s="2597"/>
      <c r="AB41" s="601"/>
    </row>
    <row r="42" spans="1:28" s="547" customFormat="1" ht="12">
      <c r="A42" s="800">
        <v>220</v>
      </c>
      <c r="B42" s="853"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53"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53"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6" spans="1:28">
      <c r="G46" s="4"/>
      <c r="H46" s="605"/>
      <c r="I46" s="605"/>
      <c r="J46" s="606"/>
      <c r="K46" s="606"/>
      <c r="L46" s="606"/>
      <c r="M46" s="606"/>
      <c r="N46" s="606"/>
      <c r="O46" s="606"/>
      <c r="P46" s="606"/>
      <c r="Q46" s="606"/>
      <c r="R46" s="4"/>
      <c r="S46" s="4"/>
      <c r="T46" s="4"/>
      <c r="U46" s="4"/>
      <c r="V46" s="4"/>
      <c r="W46" s="4"/>
      <c r="X46" s="4"/>
      <c r="Y46" s="4"/>
      <c r="Z46" s="4"/>
      <c r="AA46" s="4"/>
    </row>
    <row r="47" spans="1:28">
      <c r="B47" s="3" t="s">
        <v>1312</v>
      </c>
      <c r="G47" s="4"/>
      <c r="H47" s="4"/>
      <c r="I47" s="4"/>
      <c r="J47" s="4"/>
      <c r="K47" s="4"/>
      <c r="L47" s="4"/>
      <c r="M47" s="4"/>
      <c r="N47" s="4"/>
      <c r="O47" s="4"/>
      <c r="P47" s="4"/>
      <c r="Q47" s="4"/>
      <c r="R47" s="4"/>
      <c r="S47" s="4"/>
      <c r="T47" s="4"/>
      <c r="U47" s="4"/>
      <c r="V47" s="4"/>
      <c r="W47" s="4"/>
      <c r="X47" s="4"/>
      <c r="Y47" s="4"/>
      <c r="Z47" s="4"/>
      <c r="AA47" s="4"/>
    </row>
    <row r="48" spans="1:28">
      <c r="B48" s="1"/>
      <c r="J48" s="4"/>
      <c r="K48" s="4"/>
      <c r="L48" s="4"/>
      <c r="M48" s="4"/>
      <c r="N48" s="4"/>
      <c r="O48" s="4"/>
      <c r="P48" s="4"/>
      <c r="Q48" s="4"/>
      <c r="R48" s="4"/>
      <c r="S48" s="4"/>
      <c r="T48" s="4"/>
      <c r="U48" s="4"/>
      <c r="V48" s="4"/>
      <c r="W48" s="4"/>
      <c r="X48" s="4"/>
      <c r="Y48" s="4"/>
      <c r="Z48" s="4"/>
      <c r="AA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130" priority="6" stopIfTrue="1" operator="equal">
      <formula>#REF!</formula>
    </cfRule>
  </conditionalFormatting>
  <conditionalFormatting sqref="B18:B23">
    <cfRule type="cellIs" dxfId="129" priority="5" stopIfTrue="1" operator="equal">
      <formula>#REF!</formula>
    </cfRule>
  </conditionalFormatting>
  <conditionalFormatting sqref="B27:B40">
    <cfRule type="cellIs" dxfId="128" priority="4" stopIfTrue="1" operator="equal">
      <formula>#REF!</formula>
    </cfRule>
  </conditionalFormatting>
  <conditionalFormatting sqref="C37:C40">
    <cfRule type="cellIs" dxfId="127" priority="3" stopIfTrue="1" operator="equal">
      <formula>#REF!</formula>
    </cfRule>
  </conditionalFormatting>
  <conditionalFormatting sqref="F37:F40">
    <cfRule type="cellIs" dxfId="126" priority="2" stopIfTrue="1" operator="equal">
      <formula>#REF!</formula>
    </cfRule>
  </conditionalFormatting>
  <conditionalFormatting sqref="B42:B44">
    <cfRule type="cellIs" dxfId="125" priority="1" stopIfTrue="1" operator="equal">
      <formula>#REF!</formula>
    </cfRule>
  </conditionalFormatting>
  <pageMargins left="0.7" right="0.7" top="0.75" bottom="0.75" header="0.3" footer="0.3"/>
  <pageSetup paperSize="9" orientation="portrait" horizontalDpi="90" verticalDpi="9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workbookViewId="0">
      <selection activeCell="C2" sqref="C2"/>
    </sheetView>
  </sheetViews>
  <sheetFormatPr defaultRowHeight="15"/>
  <cols>
    <col min="1" max="1" width="9.140625" style="5"/>
    <col min="2" max="2" width="25.85546875" style="5" customWidth="1"/>
    <col min="3" max="33" width="9.140625" style="5"/>
    <col min="34" max="35" width="12.5703125" style="5" customWidth="1"/>
    <col min="36" max="36" width="12.42578125" style="5" customWidth="1"/>
    <col min="37" max="37" width="12.5703125" style="5" customWidth="1"/>
    <col min="38" max="38" width="11.140625" style="5" customWidth="1"/>
    <col min="39" max="16384" width="9.140625" style="5"/>
  </cols>
  <sheetData>
    <row r="1" spans="1:38">
      <c r="B1" s="5" t="s">
        <v>1452</v>
      </c>
      <c r="C1" s="5" t="s">
        <v>2948</v>
      </c>
    </row>
    <row r="2" spans="1:38">
      <c r="B2" s="5" t="s">
        <v>4</v>
      </c>
      <c r="C2" s="5" t="s">
        <v>2946</v>
      </c>
    </row>
    <row r="3" spans="1:38">
      <c r="B3" s="5" t="s">
        <v>6</v>
      </c>
      <c r="C3" s="5" t="s">
        <v>2950</v>
      </c>
    </row>
    <row r="4" spans="1:38">
      <c r="B4" s="5" t="s">
        <v>8</v>
      </c>
      <c r="C4" s="5" t="s">
        <v>9</v>
      </c>
    </row>
    <row r="5" spans="1:38">
      <c r="B5" s="5" t="s">
        <v>10</v>
      </c>
      <c r="C5" s="5" t="s">
        <v>11</v>
      </c>
    </row>
    <row r="6" spans="1:38" ht="15.75" thickBot="1"/>
    <row r="7" spans="1:38" ht="38.25" customHeight="1">
      <c r="A7" s="3043"/>
      <c r="B7" s="3044"/>
      <c r="C7" s="3049" t="s">
        <v>3089</v>
      </c>
      <c r="D7" s="3050"/>
      <c r="E7" s="3051" t="s">
        <v>3090</v>
      </c>
      <c r="F7" s="3052"/>
      <c r="G7" s="3053" t="s">
        <v>3091</v>
      </c>
      <c r="H7" s="3053"/>
      <c r="I7" s="3036" t="s">
        <v>3165</v>
      </c>
      <c r="J7" s="3034"/>
      <c r="K7" s="3054"/>
      <c r="L7" s="3054"/>
      <c r="M7" s="3054"/>
      <c r="N7" s="3054"/>
      <c r="O7" s="3054"/>
      <c r="P7" s="3054"/>
      <c r="Q7" s="3054"/>
      <c r="R7" s="3054"/>
      <c r="S7" s="3054"/>
      <c r="T7" s="3036" t="s">
        <v>3093</v>
      </c>
      <c r="U7" s="3034"/>
      <c r="V7" s="3054"/>
      <c r="W7" s="3054"/>
      <c r="X7" s="3054"/>
      <c r="Y7" s="3054"/>
      <c r="Z7" s="3054"/>
      <c r="AA7" s="3054"/>
      <c r="AB7" s="3054"/>
      <c r="AC7" s="3054"/>
      <c r="AD7" s="3055"/>
      <c r="AE7" s="3034" t="s">
        <v>3094</v>
      </c>
      <c r="AF7" s="3034"/>
      <c r="AG7" s="3035"/>
      <c r="AH7" s="3036" t="s">
        <v>3096</v>
      </c>
      <c r="AI7" s="3035"/>
      <c r="AJ7" s="3037" t="s">
        <v>3166</v>
      </c>
      <c r="AK7" s="3038"/>
      <c r="AL7" s="3039" t="s">
        <v>3167</v>
      </c>
    </row>
    <row r="8" spans="1:38" ht="48">
      <c r="A8" s="3045"/>
      <c r="B8" s="3046"/>
      <c r="C8" s="2358" t="s">
        <v>3168</v>
      </c>
      <c r="D8" s="2358" t="s">
        <v>3169</v>
      </c>
      <c r="E8" s="2358" t="s">
        <v>3170</v>
      </c>
      <c r="F8" s="2358" t="s">
        <v>3171</v>
      </c>
      <c r="G8" s="2358" t="s">
        <v>3168</v>
      </c>
      <c r="H8" s="2358" t="s">
        <v>3169</v>
      </c>
      <c r="I8" s="2359" t="s">
        <v>3101</v>
      </c>
      <c r="J8" s="2359" t="s">
        <v>3102</v>
      </c>
      <c r="K8" s="2359" t="s">
        <v>3103</v>
      </c>
      <c r="L8" s="2359" t="s">
        <v>3104</v>
      </c>
      <c r="M8" s="2359" t="s">
        <v>3105</v>
      </c>
      <c r="N8" s="2359" t="s">
        <v>3172</v>
      </c>
      <c r="O8" s="2360" t="s">
        <v>3173</v>
      </c>
      <c r="P8" s="2360" t="s">
        <v>3112</v>
      </c>
      <c r="Q8" s="2360" t="s">
        <v>3174</v>
      </c>
      <c r="R8" s="2360" t="s">
        <v>3175</v>
      </c>
      <c r="S8" s="2360">
        <v>12.5</v>
      </c>
      <c r="T8" s="2359" t="s">
        <v>3101</v>
      </c>
      <c r="U8" s="2359" t="s">
        <v>3102</v>
      </c>
      <c r="V8" s="2359" t="s">
        <v>3103</v>
      </c>
      <c r="W8" s="2359" t="s">
        <v>3104</v>
      </c>
      <c r="X8" s="2359" t="s">
        <v>3105</v>
      </c>
      <c r="Y8" s="2359" t="s">
        <v>3172</v>
      </c>
      <c r="Z8" s="2360" t="s">
        <v>3173</v>
      </c>
      <c r="AA8" s="2360" t="s">
        <v>3112</v>
      </c>
      <c r="AB8" s="2360" t="s">
        <v>3174</v>
      </c>
      <c r="AC8" s="2360" t="s">
        <v>3175</v>
      </c>
      <c r="AD8" s="2360">
        <v>12.5</v>
      </c>
      <c r="AE8" s="2361" t="s">
        <v>3118</v>
      </c>
      <c r="AF8" s="2361" t="s">
        <v>3119</v>
      </c>
      <c r="AG8" s="2362" t="s">
        <v>3176</v>
      </c>
      <c r="AH8" s="2358" t="s">
        <v>3121</v>
      </c>
      <c r="AI8" s="2358" t="s">
        <v>3177</v>
      </c>
      <c r="AJ8" s="2358" t="s">
        <v>3121</v>
      </c>
      <c r="AK8" s="2358" t="s">
        <v>3177</v>
      </c>
      <c r="AL8" s="3040"/>
    </row>
    <row r="9" spans="1:38">
      <c r="A9" s="3047"/>
      <c r="B9" s="3048"/>
      <c r="C9" s="2363" t="s">
        <v>1865</v>
      </c>
      <c r="D9" s="2363" t="s">
        <v>1867</v>
      </c>
      <c r="E9" s="2363" t="s">
        <v>1869</v>
      </c>
      <c r="F9" s="2363" t="s">
        <v>1871</v>
      </c>
      <c r="G9" s="2363" t="s">
        <v>1873</v>
      </c>
      <c r="H9" s="2363" t="s">
        <v>1875</v>
      </c>
      <c r="I9" s="2363" t="s">
        <v>3129</v>
      </c>
      <c r="J9" s="2363" t="s">
        <v>3130</v>
      </c>
      <c r="K9" s="2363" t="s">
        <v>3131</v>
      </c>
      <c r="L9" s="2363" t="s">
        <v>3132</v>
      </c>
      <c r="M9" s="2363" t="s">
        <v>3133</v>
      </c>
      <c r="N9" s="2363" t="s">
        <v>3134</v>
      </c>
      <c r="O9" s="2363" t="s">
        <v>3135</v>
      </c>
      <c r="P9" s="2363" t="s">
        <v>3136</v>
      </c>
      <c r="Q9" s="2363" t="s">
        <v>3137</v>
      </c>
      <c r="R9" s="2363" t="s">
        <v>3138</v>
      </c>
      <c r="S9" s="2363" t="s">
        <v>3139</v>
      </c>
      <c r="T9" s="2363" t="s">
        <v>3142</v>
      </c>
      <c r="U9" s="2363" t="s">
        <v>3143</v>
      </c>
      <c r="V9" s="2363" t="s">
        <v>3144</v>
      </c>
      <c r="W9" s="2363" t="s">
        <v>3145</v>
      </c>
      <c r="X9" s="2363" t="s">
        <v>3146</v>
      </c>
      <c r="Y9" s="2363" t="s">
        <v>3147</v>
      </c>
      <c r="Z9" s="2363" t="s">
        <v>3148</v>
      </c>
      <c r="AA9" s="2363" t="s">
        <v>3149</v>
      </c>
      <c r="AB9" s="2363" t="s">
        <v>3150</v>
      </c>
      <c r="AC9" s="2363" t="s">
        <v>3151</v>
      </c>
      <c r="AD9" s="2363" t="s">
        <v>3152</v>
      </c>
      <c r="AE9" s="2364" t="s">
        <v>3159</v>
      </c>
      <c r="AF9" s="2364" t="s">
        <v>3160</v>
      </c>
      <c r="AG9" s="2364" t="s">
        <v>3161</v>
      </c>
      <c r="AH9" s="2363" t="s">
        <v>2601</v>
      </c>
      <c r="AI9" s="2363" t="s">
        <v>2603</v>
      </c>
      <c r="AJ9" s="2363" t="s">
        <v>2605</v>
      </c>
      <c r="AK9" s="2363" t="s">
        <v>2608</v>
      </c>
      <c r="AL9" s="2365" t="s">
        <v>2611</v>
      </c>
    </row>
    <row r="10" spans="1:38">
      <c r="A10" s="2366" t="s">
        <v>1865</v>
      </c>
      <c r="B10" s="2367" t="s">
        <v>1299</v>
      </c>
      <c r="C10" s="2368"/>
      <c r="D10" s="2369"/>
      <c r="E10" s="2369"/>
      <c r="F10" s="2369"/>
      <c r="G10" s="2369"/>
      <c r="H10" s="2369"/>
      <c r="I10" s="2369"/>
      <c r="J10" s="2369"/>
      <c r="K10" s="2369"/>
      <c r="L10" s="2369"/>
      <c r="M10" s="2369"/>
      <c r="N10" s="2369"/>
      <c r="O10" s="2369"/>
      <c r="P10" s="2369"/>
      <c r="Q10" s="2369"/>
      <c r="R10" s="2369"/>
      <c r="S10" s="2369"/>
      <c r="T10" s="2369"/>
      <c r="U10" s="2369"/>
      <c r="V10" s="2370"/>
      <c r="W10" s="2371"/>
      <c r="X10" s="2369"/>
      <c r="Y10" s="2369"/>
      <c r="Z10" s="2370"/>
      <c r="AA10" s="2370"/>
      <c r="AB10" s="2370"/>
      <c r="AC10" s="2370"/>
      <c r="AD10" s="2369"/>
      <c r="AE10" s="2372"/>
      <c r="AF10" s="2372"/>
      <c r="AG10" s="2372"/>
      <c r="AH10" s="2373"/>
      <c r="AI10" s="2373"/>
      <c r="AJ10" s="2370"/>
      <c r="AK10" s="2370"/>
      <c r="AL10" s="2374"/>
    </row>
    <row r="11" spans="1:38">
      <c r="A11" s="2366"/>
      <c r="B11" s="2375" t="s">
        <v>3178</v>
      </c>
      <c r="C11" s="2376"/>
      <c r="D11" s="2376"/>
      <c r="E11" s="2376"/>
      <c r="F11" s="2376"/>
      <c r="G11" s="2376"/>
      <c r="H11" s="2376"/>
      <c r="I11" s="2376"/>
      <c r="J11" s="2376"/>
      <c r="K11" s="2376"/>
      <c r="L11" s="2376"/>
      <c r="M11" s="2376"/>
      <c r="N11" s="2376"/>
      <c r="O11" s="2376"/>
      <c r="P11" s="2376"/>
      <c r="Q11" s="2376"/>
      <c r="R11" s="2376"/>
      <c r="S11" s="2376"/>
      <c r="T11" s="2376"/>
      <c r="U11" s="2376"/>
      <c r="V11" s="2376"/>
      <c r="W11" s="2376"/>
      <c r="X11" s="2376"/>
      <c r="Y11" s="2376"/>
      <c r="Z11" s="2376"/>
      <c r="AA11" s="2376"/>
      <c r="AB11" s="2376"/>
      <c r="AC11" s="2376"/>
      <c r="AD11" s="2376"/>
      <c r="AE11" s="2376"/>
      <c r="AF11" s="2376"/>
      <c r="AG11" s="2376"/>
      <c r="AH11" s="2376"/>
      <c r="AI11" s="2376"/>
      <c r="AJ11" s="2376"/>
      <c r="AK11" s="2376"/>
      <c r="AL11" s="2377"/>
    </row>
    <row r="12" spans="1:38">
      <c r="A12" s="2378" t="s">
        <v>1867</v>
      </c>
      <c r="B12" s="2379" t="s">
        <v>1325</v>
      </c>
      <c r="C12" s="2380"/>
      <c r="D12" s="2381"/>
      <c r="E12" s="2381"/>
      <c r="F12" s="2381"/>
      <c r="G12" s="2381"/>
      <c r="H12" s="2381"/>
      <c r="I12" s="2381"/>
      <c r="J12" s="2381"/>
      <c r="K12" s="2381"/>
      <c r="L12" s="2381"/>
      <c r="M12" s="2381"/>
      <c r="N12" s="2381"/>
      <c r="O12" s="2381"/>
      <c r="P12" s="2381"/>
      <c r="Q12" s="2381"/>
      <c r="R12" s="2381"/>
      <c r="S12" s="2381"/>
      <c r="T12" s="2381"/>
      <c r="U12" s="2381"/>
      <c r="V12" s="2381"/>
      <c r="W12" s="2382"/>
      <c r="X12" s="2381"/>
      <c r="Y12" s="2381"/>
      <c r="Z12" s="2381"/>
      <c r="AA12" s="2381"/>
      <c r="AB12" s="2381"/>
      <c r="AC12" s="2381"/>
      <c r="AD12" s="2381"/>
      <c r="AE12" s="2383"/>
      <c r="AF12" s="2383"/>
      <c r="AG12" s="2383"/>
      <c r="AH12" s="2381"/>
      <c r="AI12" s="2381"/>
      <c r="AJ12" s="2381"/>
      <c r="AK12" s="2381"/>
      <c r="AL12" s="2384"/>
    </row>
    <row r="13" spans="1:38">
      <c r="A13" s="2378" t="s">
        <v>1869</v>
      </c>
      <c r="B13" s="2356" t="s">
        <v>3164</v>
      </c>
      <c r="C13" s="2385"/>
      <c r="D13" s="2386"/>
      <c r="E13" s="2386"/>
      <c r="F13" s="2386"/>
      <c r="G13" s="2386"/>
      <c r="H13" s="2386"/>
      <c r="I13" s="2386"/>
      <c r="J13" s="2386"/>
      <c r="K13" s="2386"/>
      <c r="L13" s="2386"/>
      <c r="M13" s="2386"/>
      <c r="N13" s="2386"/>
      <c r="O13" s="2386"/>
      <c r="P13" s="2386"/>
      <c r="Q13" s="2386"/>
      <c r="R13" s="2386"/>
      <c r="S13" s="2386"/>
      <c r="T13" s="2386"/>
      <c r="U13" s="2386"/>
      <c r="V13" s="2386"/>
      <c r="W13" s="2387"/>
      <c r="X13" s="2386"/>
      <c r="Y13" s="2386"/>
      <c r="Z13" s="2386"/>
      <c r="AA13" s="2386"/>
      <c r="AB13" s="2386"/>
      <c r="AC13" s="2386"/>
      <c r="AD13" s="2386"/>
      <c r="AE13" s="2383"/>
      <c r="AF13" s="2383"/>
      <c r="AG13" s="2383"/>
      <c r="AH13" s="2386"/>
      <c r="AI13" s="2386"/>
      <c r="AJ13" s="2386"/>
      <c r="AK13" s="2386"/>
      <c r="AL13" s="2388"/>
    </row>
    <row r="14" spans="1:38">
      <c r="A14" s="2378" t="s">
        <v>1871</v>
      </c>
      <c r="B14" s="2356" t="s">
        <v>3179</v>
      </c>
      <c r="C14" s="2385"/>
      <c r="D14" s="2386"/>
      <c r="E14" s="2386"/>
      <c r="F14" s="2386"/>
      <c r="G14" s="2386"/>
      <c r="H14" s="2386"/>
      <c r="I14" s="2386"/>
      <c r="J14" s="2386"/>
      <c r="K14" s="2386"/>
      <c r="L14" s="2386"/>
      <c r="M14" s="2386"/>
      <c r="N14" s="2386"/>
      <c r="O14" s="2386"/>
      <c r="P14" s="2386"/>
      <c r="Q14" s="2386"/>
      <c r="R14" s="2386"/>
      <c r="S14" s="2386"/>
      <c r="T14" s="2386"/>
      <c r="U14" s="2386"/>
      <c r="V14" s="2386"/>
      <c r="W14" s="2387"/>
      <c r="X14" s="2386"/>
      <c r="Y14" s="2386"/>
      <c r="Z14" s="2386"/>
      <c r="AA14" s="2386"/>
      <c r="AB14" s="2386"/>
      <c r="AC14" s="2386"/>
      <c r="AD14" s="2386"/>
      <c r="AE14" s="2383"/>
      <c r="AF14" s="2383"/>
      <c r="AG14" s="2383"/>
      <c r="AH14" s="2386"/>
      <c r="AI14" s="2386"/>
      <c r="AJ14" s="2386"/>
      <c r="AK14" s="2386"/>
      <c r="AL14" s="2388"/>
    </row>
    <row r="15" spans="1:38">
      <c r="A15" s="2378" t="s">
        <v>1873</v>
      </c>
      <c r="B15" s="2379" t="s">
        <v>1326</v>
      </c>
      <c r="C15" s="2385"/>
      <c r="D15" s="2386"/>
      <c r="E15" s="2386"/>
      <c r="F15" s="2386"/>
      <c r="G15" s="2386"/>
      <c r="H15" s="2386"/>
      <c r="I15" s="2386"/>
      <c r="J15" s="2386"/>
      <c r="K15" s="2386"/>
      <c r="L15" s="2386"/>
      <c r="M15" s="2386"/>
      <c r="N15" s="2386"/>
      <c r="O15" s="2386"/>
      <c r="P15" s="2386"/>
      <c r="Q15" s="2386"/>
      <c r="R15" s="2386"/>
      <c r="S15" s="2386"/>
      <c r="T15" s="2386"/>
      <c r="U15" s="2386"/>
      <c r="V15" s="2386"/>
      <c r="W15" s="2387"/>
      <c r="X15" s="2386"/>
      <c r="Y15" s="2386"/>
      <c r="Z15" s="2386"/>
      <c r="AA15" s="2386"/>
      <c r="AB15" s="2386"/>
      <c r="AC15" s="2386"/>
      <c r="AD15" s="2386"/>
      <c r="AE15" s="2383"/>
      <c r="AF15" s="2383"/>
      <c r="AG15" s="2383"/>
      <c r="AH15" s="2386"/>
      <c r="AI15" s="2386"/>
      <c r="AJ15" s="2386"/>
      <c r="AK15" s="2386"/>
      <c r="AL15" s="2388"/>
    </row>
    <row r="16" spans="1:38">
      <c r="A16" s="2378" t="s">
        <v>1875</v>
      </c>
      <c r="B16" s="2356" t="s">
        <v>3164</v>
      </c>
      <c r="C16" s="2385"/>
      <c r="D16" s="2386"/>
      <c r="E16" s="2386"/>
      <c r="F16" s="2386"/>
      <c r="G16" s="2386"/>
      <c r="H16" s="2386"/>
      <c r="I16" s="2386"/>
      <c r="J16" s="2386"/>
      <c r="K16" s="2386"/>
      <c r="L16" s="2386"/>
      <c r="M16" s="2386"/>
      <c r="N16" s="2386"/>
      <c r="O16" s="2386"/>
      <c r="P16" s="2386"/>
      <c r="Q16" s="2386"/>
      <c r="R16" s="2386"/>
      <c r="S16" s="2386"/>
      <c r="T16" s="2386"/>
      <c r="U16" s="2386"/>
      <c r="V16" s="2386"/>
      <c r="W16" s="2387"/>
      <c r="X16" s="2386"/>
      <c r="Y16" s="2386"/>
      <c r="Z16" s="2386"/>
      <c r="AA16" s="2386"/>
      <c r="AB16" s="2386"/>
      <c r="AC16" s="2386"/>
      <c r="AD16" s="2386"/>
      <c r="AE16" s="2383"/>
      <c r="AF16" s="2383"/>
      <c r="AG16" s="2383"/>
      <c r="AH16" s="2386"/>
      <c r="AI16" s="2386"/>
      <c r="AJ16" s="2386"/>
      <c r="AK16" s="2386"/>
      <c r="AL16" s="2388"/>
    </row>
    <row r="17" spans="1:38">
      <c r="A17" s="2378" t="s">
        <v>1877</v>
      </c>
      <c r="B17" s="2356" t="s">
        <v>3179</v>
      </c>
      <c r="C17" s="2385"/>
      <c r="D17" s="2386"/>
      <c r="E17" s="2386"/>
      <c r="F17" s="2386"/>
      <c r="G17" s="2386"/>
      <c r="H17" s="2386"/>
      <c r="I17" s="2386"/>
      <c r="J17" s="2386"/>
      <c r="K17" s="2386"/>
      <c r="L17" s="2386"/>
      <c r="M17" s="2386"/>
      <c r="N17" s="2386"/>
      <c r="O17" s="2386"/>
      <c r="P17" s="2386"/>
      <c r="Q17" s="2386"/>
      <c r="R17" s="2386"/>
      <c r="S17" s="2386"/>
      <c r="T17" s="2386"/>
      <c r="U17" s="2386"/>
      <c r="V17" s="2386"/>
      <c r="W17" s="2387"/>
      <c r="X17" s="2386"/>
      <c r="Y17" s="2386"/>
      <c r="Z17" s="2386"/>
      <c r="AA17" s="2386"/>
      <c r="AB17" s="2386"/>
      <c r="AC17" s="2386"/>
      <c r="AD17" s="2386"/>
      <c r="AE17" s="2383"/>
      <c r="AF17" s="2383"/>
      <c r="AG17" s="2383"/>
      <c r="AH17" s="2386"/>
      <c r="AI17" s="2386"/>
      <c r="AJ17" s="2386"/>
      <c r="AK17" s="2386"/>
      <c r="AL17" s="2388"/>
    </row>
    <row r="18" spans="1:38">
      <c r="A18" s="2378" t="s">
        <v>1879</v>
      </c>
      <c r="B18" s="2379" t="s">
        <v>3180</v>
      </c>
      <c r="C18" s="2385"/>
      <c r="D18" s="2386"/>
      <c r="E18" s="2386"/>
      <c r="F18" s="2386"/>
      <c r="G18" s="2386"/>
      <c r="H18" s="2386"/>
      <c r="I18" s="2386"/>
      <c r="J18" s="2386"/>
      <c r="K18" s="2386"/>
      <c r="L18" s="2386"/>
      <c r="M18" s="2386"/>
      <c r="N18" s="2386"/>
      <c r="O18" s="2386"/>
      <c r="P18" s="2386"/>
      <c r="Q18" s="2386"/>
      <c r="R18" s="2386"/>
      <c r="S18" s="2386"/>
      <c r="T18" s="2386"/>
      <c r="U18" s="2386"/>
      <c r="V18" s="2386"/>
      <c r="W18" s="2387"/>
      <c r="X18" s="2386"/>
      <c r="Y18" s="2386"/>
      <c r="Z18" s="2386"/>
      <c r="AA18" s="2386"/>
      <c r="AB18" s="2386"/>
      <c r="AC18" s="2386"/>
      <c r="AD18" s="2386"/>
      <c r="AE18" s="2383"/>
      <c r="AF18" s="2383"/>
      <c r="AG18" s="2383"/>
      <c r="AH18" s="2386"/>
      <c r="AI18" s="2386"/>
      <c r="AJ18" s="2386"/>
      <c r="AK18" s="2386"/>
      <c r="AL18" s="2388"/>
    </row>
    <row r="19" spans="1:38">
      <c r="A19" s="2378" t="s">
        <v>1881</v>
      </c>
      <c r="B19" s="2356" t="s">
        <v>3164</v>
      </c>
      <c r="C19" s="2385"/>
      <c r="D19" s="2386"/>
      <c r="E19" s="2386"/>
      <c r="F19" s="2386"/>
      <c r="G19" s="2386"/>
      <c r="H19" s="2386"/>
      <c r="I19" s="2386"/>
      <c r="J19" s="2386"/>
      <c r="K19" s="2386"/>
      <c r="L19" s="2386"/>
      <c r="M19" s="2386"/>
      <c r="N19" s="2386"/>
      <c r="O19" s="2386"/>
      <c r="P19" s="2386"/>
      <c r="Q19" s="2386"/>
      <c r="R19" s="2386"/>
      <c r="S19" s="2386"/>
      <c r="T19" s="2386"/>
      <c r="U19" s="2386"/>
      <c r="V19" s="2386"/>
      <c r="W19" s="2387"/>
      <c r="X19" s="2386"/>
      <c r="Y19" s="2386"/>
      <c r="Z19" s="2386"/>
      <c r="AA19" s="2386"/>
      <c r="AB19" s="2386"/>
      <c r="AC19" s="2386"/>
      <c r="AD19" s="2386"/>
      <c r="AE19" s="2383"/>
      <c r="AF19" s="2383"/>
      <c r="AG19" s="2383"/>
      <c r="AH19" s="2386"/>
      <c r="AI19" s="2386"/>
      <c r="AJ19" s="2386"/>
      <c r="AK19" s="2386"/>
      <c r="AL19" s="2388"/>
    </row>
    <row r="20" spans="1:38">
      <c r="A20" s="2378" t="s">
        <v>1500</v>
      </c>
      <c r="B20" s="2356" t="s">
        <v>3179</v>
      </c>
      <c r="C20" s="2389"/>
      <c r="D20" s="2390"/>
      <c r="E20" s="2390"/>
      <c r="F20" s="2390"/>
      <c r="G20" s="2390"/>
      <c r="H20" s="2390"/>
      <c r="I20" s="2390"/>
      <c r="J20" s="2390"/>
      <c r="K20" s="2390"/>
      <c r="L20" s="2390"/>
      <c r="M20" s="2390"/>
      <c r="N20" s="2390"/>
      <c r="O20" s="2390"/>
      <c r="P20" s="2390"/>
      <c r="Q20" s="2390"/>
      <c r="R20" s="2390"/>
      <c r="S20" s="2390"/>
      <c r="T20" s="2390"/>
      <c r="U20" s="2390"/>
      <c r="V20" s="2390"/>
      <c r="W20" s="2391"/>
      <c r="X20" s="2390"/>
      <c r="Y20" s="2390"/>
      <c r="Z20" s="2390"/>
      <c r="AA20" s="2390"/>
      <c r="AB20" s="2390"/>
      <c r="AC20" s="2390"/>
      <c r="AD20" s="2390"/>
      <c r="AE20" s="2383"/>
      <c r="AF20" s="2383"/>
      <c r="AG20" s="2383"/>
      <c r="AH20" s="2390"/>
      <c r="AI20" s="2390"/>
      <c r="AJ20" s="2390"/>
      <c r="AK20" s="2390"/>
      <c r="AL20" s="2392"/>
    </row>
    <row r="21" spans="1:38">
      <c r="A21" s="2366"/>
      <c r="B21" s="3041" t="s">
        <v>3181</v>
      </c>
      <c r="C21" s="3042"/>
      <c r="D21" s="3042"/>
      <c r="E21" s="3042"/>
      <c r="F21" s="3042"/>
      <c r="G21" s="3042"/>
      <c r="H21" s="3042"/>
      <c r="I21" s="3042"/>
      <c r="J21" s="3042"/>
      <c r="K21" s="3042"/>
      <c r="L21" s="3042"/>
      <c r="M21" s="3042"/>
      <c r="N21" s="3042"/>
      <c r="O21" s="3042"/>
      <c r="P21" s="3042"/>
      <c r="Q21" s="3042"/>
      <c r="R21" s="3042"/>
      <c r="S21" s="3042"/>
      <c r="T21" s="2393"/>
      <c r="U21" s="2393"/>
      <c r="V21" s="2393"/>
      <c r="W21" s="2393"/>
      <c r="X21" s="2393"/>
      <c r="Y21" s="2393"/>
      <c r="Z21" s="2393"/>
      <c r="AA21" s="2393"/>
      <c r="AB21" s="2393"/>
      <c r="AC21" s="2393"/>
      <c r="AD21" s="2393"/>
      <c r="AE21" s="2393"/>
      <c r="AF21" s="2393"/>
      <c r="AG21" s="2393"/>
      <c r="AH21" s="2393"/>
      <c r="AI21" s="2393"/>
      <c r="AJ21" s="2393"/>
      <c r="AK21" s="2393"/>
      <c r="AL21" s="2394"/>
    </row>
    <row r="22" spans="1:38" ht="24">
      <c r="A22" s="2378" t="s">
        <v>1501</v>
      </c>
      <c r="B22" s="2395" t="s">
        <v>3182</v>
      </c>
      <c r="C22" s="2380"/>
      <c r="D22" s="2381"/>
      <c r="E22" s="2381"/>
      <c r="F22" s="2381"/>
      <c r="G22" s="2381"/>
      <c r="H22" s="2381"/>
      <c r="I22" s="2381"/>
      <c r="J22" s="2381"/>
      <c r="K22" s="2381"/>
      <c r="L22" s="2381"/>
      <c r="M22" s="2381"/>
      <c r="N22" s="2381"/>
      <c r="O22" s="2381"/>
      <c r="P22" s="2381"/>
      <c r="Q22" s="2381"/>
      <c r="R22" s="2381"/>
      <c r="S22" s="2381"/>
      <c r="T22" s="2381"/>
      <c r="U22" s="2381"/>
      <c r="V22" s="2381"/>
      <c r="W22" s="2382"/>
      <c r="X22" s="2381"/>
      <c r="Y22" s="2381"/>
      <c r="Z22" s="2381"/>
      <c r="AA22" s="2381"/>
      <c r="AB22" s="2381"/>
      <c r="AC22" s="2381"/>
      <c r="AD22" s="2381"/>
      <c r="AE22" s="2383"/>
      <c r="AF22" s="2383"/>
      <c r="AG22" s="2383"/>
      <c r="AH22" s="2381"/>
      <c r="AI22" s="2381"/>
      <c r="AJ22" s="2381"/>
      <c r="AK22" s="2381"/>
      <c r="AL22" s="2384"/>
    </row>
    <row r="23" spans="1:38" ht="15.75" thickBot="1">
      <c r="A23" s="2396" t="s">
        <v>1502</v>
      </c>
      <c r="B23" s="2397" t="s">
        <v>3179</v>
      </c>
      <c r="C23" s="2398"/>
      <c r="D23" s="2399"/>
      <c r="E23" s="2399"/>
      <c r="F23" s="2399"/>
      <c r="G23" s="2399"/>
      <c r="H23" s="2399"/>
      <c r="I23" s="2399"/>
      <c r="J23" s="2399"/>
      <c r="K23" s="2399"/>
      <c r="L23" s="2399"/>
      <c r="M23" s="2399"/>
      <c r="N23" s="2399"/>
      <c r="O23" s="2399"/>
      <c r="P23" s="2399"/>
      <c r="Q23" s="2399"/>
      <c r="R23" s="2399"/>
      <c r="S23" s="2399"/>
      <c r="T23" s="2399"/>
      <c r="U23" s="2399"/>
      <c r="V23" s="2399"/>
      <c r="W23" s="2400"/>
      <c r="X23" s="2399"/>
      <c r="Y23" s="2399"/>
      <c r="Z23" s="2399"/>
      <c r="AA23" s="2399"/>
      <c r="AB23" s="2399"/>
      <c r="AC23" s="2399"/>
      <c r="AD23" s="2399"/>
      <c r="AE23" s="2399"/>
      <c r="AF23" s="2399"/>
      <c r="AG23" s="2399"/>
      <c r="AH23" s="2399"/>
      <c r="AI23" s="2399"/>
      <c r="AJ23" s="2399"/>
      <c r="AK23" s="2399"/>
      <c r="AL23" s="2401"/>
    </row>
  </sheetData>
  <mergeCells count="11">
    <mergeCell ref="AE7:AG7"/>
    <mergeCell ref="AH7:AI7"/>
    <mergeCell ref="AJ7:AK7"/>
    <mergeCell ref="AL7:AL8"/>
    <mergeCell ref="B21:S21"/>
    <mergeCell ref="A7:B9"/>
    <mergeCell ref="C7:D7"/>
    <mergeCell ref="E7:F7"/>
    <mergeCell ref="G7:H7"/>
    <mergeCell ref="I7:S7"/>
    <mergeCell ref="T7:AD7"/>
  </mergeCell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C3" sqref="C3"/>
    </sheetView>
  </sheetViews>
  <sheetFormatPr defaultColWidth="11.42578125" defaultRowHeight="12.75"/>
  <cols>
    <col min="1" max="1" width="3.85546875" style="2447" bestFit="1" customWidth="1"/>
    <col min="2" max="2" width="42.85546875" style="2449" customWidth="1"/>
    <col min="3" max="4" width="13.42578125" style="2447" customWidth="1"/>
    <col min="5" max="5" width="16.28515625" style="2447" customWidth="1"/>
    <col min="6" max="7" width="13.42578125" style="2447" customWidth="1"/>
    <col min="8" max="8" width="17.28515625" style="2447" customWidth="1"/>
    <col min="9" max="9" width="15.7109375" style="2447" customWidth="1"/>
    <col min="10" max="10" width="23.42578125" style="2447" customWidth="1"/>
    <col min="11" max="255" width="11.42578125" style="2447"/>
    <col min="256" max="256" width="5.7109375" style="2447" customWidth="1"/>
    <col min="257" max="257" width="11.140625" style="2447" customWidth="1"/>
    <col min="258" max="258" width="54.85546875" style="2447" customWidth="1"/>
    <col min="259" max="260" width="13.42578125" style="2447" customWidth="1"/>
    <col min="261" max="261" width="16.28515625" style="2447" customWidth="1"/>
    <col min="262" max="263" width="13.42578125" style="2447" customWidth="1"/>
    <col min="264" max="264" width="17.28515625" style="2447" customWidth="1"/>
    <col min="265" max="265" width="22.85546875" style="2447" customWidth="1"/>
    <col min="266" max="266" width="45.28515625" style="2447" customWidth="1"/>
    <col min="267" max="511" width="11.42578125" style="2447"/>
    <col min="512" max="512" width="5.7109375" style="2447" customWidth="1"/>
    <col min="513" max="513" width="11.140625" style="2447" customWidth="1"/>
    <col min="514" max="514" width="54.85546875" style="2447" customWidth="1"/>
    <col min="515" max="516" width="13.42578125" style="2447" customWidth="1"/>
    <col min="517" max="517" width="16.28515625" style="2447" customWidth="1"/>
    <col min="518" max="519" width="13.42578125" style="2447" customWidth="1"/>
    <col min="520" max="520" width="17.28515625" style="2447" customWidth="1"/>
    <col min="521" max="521" width="22.85546875" style="2447" customWidth="1"/>
    <col min="522" max="522" width="45.28515625" style="2447" customWidth="1"/>
    <col min="523" max="767" width="11.42578125" style="2447"/>
    <col min="768" max="768" width="5.7109375" style="2447" customWidth="1"/>
    <col min="769" max="769" width="11.140625" style="2447" customWidth="1"/>
    <col min="770" max="770" width="54.85546875" style="2447" customWidth="1"/>
    <col min="771" max="772" width="13.42578125" style="2447" customWidth="1"/>
    <col min="773" max="773" width="16.28515625" style="2447" customWidth="1"/>
    <col min="774" max="775" width="13.42578125" style="2447" customWidth="1"/>
    <col min="776" max="776" width="17.28515625" style="2447" customWidth="1"/>
    <col min="777" max="777" width="22.85546875" style="2447" customWidth="1"/>
    <col min="778" max="778" width="45.28515625" style="2447" customWidth="1"/>
    <col min="779" max="1023" width="11.42578125" style="2447"/>
    <col min="1024" max="1024" width="5.7109375" style="2447" customWidth="1"/>
    <col min="1025" max="1025" width="11.140625" style="2447" customWidth="1"/>
    <col min="1026" max="1026" width="54.85546875" style="2447" customWidth="1"/>
    <col min="1027" max="1028" width="13.42578125" style="2447" customWidth="1"/>
    <col min="1029" max="1029" width="16.28515625" style="2447" customWidth="1"/>
    <col min="1030" max="1031" width="13.42578125" style="2447" customWidth="1"/>
    <col min="1032" max="1032" width="17.28515625" style="2447" customWidth="1"/>
    <col min="1033" max="1033" width="22.85546875" style="2447" customWidth="1"/>
    <col min="1034" max="1034" width="45.28515625" style="2447" customWidth="1"/>
    <col min="1035" max="1279" width="11.42578125" style="2447"/>
    <col min="1280" max="1280" width="5.7109375" style="2447" customWidth="1"/>
    <col min="1281" max="1281" width="11.140625" style="2447" customWidth="1"/>
    <col min="1282" max="1282" width="54.85546875" style="2447" customWidth="1"/>
    <col min="1283" max="1284" width="13.42578125" style="2447" customWidth="1"/>
    <col min="1285" max="1285" width="16.28515625" style="2447" customWidth="1"/>
    <col min="1286" max="1287" width="13.42578125" style="2447" customWidth="1"/>
    <col min="1288" max="1288" width="17.28515625" style="2447" customWidth="1"/>
    <col min="1289" max="1289" width="22.85546875" style="2447" customWidth="1"/>
    <col min="1290" max="1290" width="45.28515625" style="2447" customWidth="1"/>
    <col min="1291" max="1535" width="11.42578125" style="2447"/>
    <col min="1536" max="1536" width="5.7109375" style="2447" customWidth="1"/>
    <col min="1537" max="1537" width="11.140625" style="2447" customWidth="1"/>
    <col min="1538" max="1538" width="54.85546875" style="2447" customWidth="1"/>
    <col min="1539" max="1540" width="13.42578125" style="2447" customWidth="1"/>
    <col min="1541" max="1541" width="16.28515625" style="2447" customWidth="1"/>
    <col min="1542" max="1543" width="13.42578125" style="2447" customWidth="1"/>
    <col min="1544" max="1544" width="17.28515625" style="2447" customWidth="1"/>
    <col min="1545" max="1545" width="22.85546875" style="2447" customWidth="1"/>
    <col min="1546" max="1546" width="45.28515625" style="2447" customWidth="1"/>
    <col min="1547" max="1791" width="11.42578125" style="2447"/>
    <col min="1792" max="1792" width="5.7109375" style="2447" customWidth="1"/>
    <col min="1793" max="1793" width="11.140625" style="2447" customWidth="1"/>
    <col min="1794" max="1794" width="54.85546875" style="2447" customWidth="1"/>
    <col min="1795" max="1796" width="13.42578125" style="2447" customWidth="1"/>
    <col min="1797" max="1797" width="16.28515625" style="2447" customWidth="1"/>
    <col min="1798" max="1799" width="13.42578125" style="2447" customWidth="1"/>
    <col min="1800" max="1800" width="17.28515625" style="2447" customWidth="1"/>
    <col min="1801" max="1801" width="22.85546875" style="2447" customWidth="1"/>
    <col min="1802" max="1802" width="45.28515625" style="2447" customWidth="1"/>
    <col min="1803" max="2047" width="11.42578125" style="2447"/>
    <col min="2048" max="2048" width="5.7109375" style="2447" customWidth="1"/>
    <col min="2049" max="2049" width="11.140625" style="2447" customWidth="1"/>
    <col min="2050" max="2050" width="54.85546875" style="2447" customWidth="1"/>
    <col min="2051" max="2052" width="13.42578125" style="2447" customWidth="1"/>
    <col min="2053" max="2053" width="16.28515625" style="2447" customWidth="1"/>
    <col min="2054" max="2055" width="13.42578125" style="2447" customWidth="1"/>
    <col min="2056" max="2056" width="17.28515625" style="2447" customWidth="1"/>
    <col min="2057" max="2057" width="22.85546875" style="2447" customWidth="1"/>
    <col min="2058" max="2058" width="45.28515625" style="2447" customWidth="1"/>
    <col min="2059" max="2303" width="11.42578125" style="2447"/>
    <col min="2304" max="2304" width="5.7109375" style="2447" customWidth="1"/>
    <col min="2305" max="2305" width="11.140625" style="2447" customWidth="1"/>
    <col min="2306" max="2306" width="54.85546875" style="2447" customWidth="1"/>
    <col min="2307" max="2308" width="13.42578125" style="2447" customWidth="1"/>
    <col min="2309" max="2309" width="16.28515625" style="2447" customWidth="1"/>
    <col min="2310" max="2311" width="13.42578125" style="2447" customWidth="1"/>
    <col min="2312" max="2312" width="17.28515625" style="2447" customWidth="1"/>
    <col min="2313" max="2313" width="22.85546875" style="2447" customWidth="1"/>
    <col min="2314" max="2314" width="45.28515625" style="2447" customWidth="1"/>
    <col min="2315" max="2559" width="11.42578125" style="2447"/>
    <col min="2560" max="2560" width="5.7109375" style="2447" customWidth="1"/>
    <col min="2561" max="2561" width="11.140625" style="2447" customWidth="1"/>
    <col min="2562" max="2562" width="54.85546875" style="2447" customWidth="1"/>
    <col min="2563" max="2564" width="13.42578125" style="2447" customWidth="1"/>
    <col min="2565" max="2565" width="16.28515625" style="2447" customWidth="1"/>
    <col min="2566" max="2567" width="13.42578125" style="2447" customWidth="1"/>
    <col min="2568" max="2568" width="17.28515625" style="2447" customWidth="1"/>
    <col min="2569" max="2569" width="22.85546875" style="2447" customWidth="1"/>
    <col min="2570" max="2570" width="45.28515625" style="2447" customWidth="1"/>
    <col min="2571" max="2815" width="11.42578125" style="2447"/>
    <col min="2816" max="2816" width="5.7109375" style="2447" customWidth="1"/>
    <col min="2817" max="2817" width="11.140625" style="2447" customWidth="1"/>
    <col min="2818" max="2818" width="54.85546875" style="2447" customWidth="1"/>
    <col min="2819" max="2820" width="13.42578125" style="2447" customWidth="1"/>
    <col min="2821" max="2821" width="16.28515625" style="2447" customWidth="1"/>
    <col min="2822" max="2823" width="13.42578125" style="2447" customWidth="1"/>
    <col min="2824" max="2824" width="17.28515625" style="2447" customWidth="1"/>
    <col min="2825" max="2825" width="22.85546875" style="2447" customWidth="1"/>
    <col min="2826" max="2826" width="45.28515625" style="2447" customWidth="1"/>
    <col min="2827" max="3071" width="11.42578125" style="2447"/>
    <col min="3072" max="3072" width="5.7109375" style="2447" customWidth="1"/>
    <col min="3073" max="3073" width="11.140625" style="2447" customWidth="1"/>
    <col min="3074" max="3074" width="54.85546875" style="2447" customWidth="1"/>
    <col min="3075" max="3076" width="13.42578125" style="2447" customWidth="1"/>
    <col min="3077" max="3077" width="16.28515625" style="2447" customWidth="1"/>
    <col min="3078" max="3079" width="13.42578125" style="2447" customWidth="1"/>
    <col min="3080" max="3080" width="17.28515625" style="2447" customWidth="1"/>
    <col min="3081" max="3081" width="22.85546875" style="2447" customWidth="1"/>
    <col min="3082" max="3082" width="45.28515625" style="2447" customWidth="1"/>
    <col min="3083" max="3327" width="11.42578125" style="2447"/>
    <col min="3328" max="3328" width="5.7109375" style="2447" customWidth="1"/>
    <col min="3329" max="3329" width="11.140625" style="2447" customWidth="1"/>
    <col min="3330" max="3330" width="54.85546875" style="2447" customWidth="1"/>
    <col min="3331" max="3332" width="13.42578125" style="2447" customWidth="1"/>
    <col min="3333" max="3333" width="16.28515625" style="2447" customWidth="1"/>
    <col min="3334" max="3335" width="13.42578125" style="2447" customWidth="1"/>
    <col min="3336" max="3336" width="17.28515625" style="2447" customWidth="1"/>
    <col min="3337" max="3337" width="22.85546875" style="2447" customWidth="1"/>
    <col min="3338" max="3338" width="45.28515625" style="2447" customWidth="1"/>
    <col min="3339" max="3583" width="11.42578125" style="2447"/>
    <col min="3584" max="3584" width="5.7109375" style="2447" customWidth="1"/>
    <col min="3585" max="3585" width="11.140625" style="2447" customWidth="1"/>
    <col min="3586" max="3586" width="54.85546875" style="2447" customWidth="1"/>
    <col min="3587" max="3588" width="13.42578125" style="2447" customWidth="1"/>
    <col min="3589" max="3589" width="16.28515625" style="2447" customWidth="1"/>
    <col min="3590" max="3591" width="13.42578125" style="2447" customWidth="1"/>
    <col min="3592" max="3592" width="17.28515625" style="2447" customWidth="1"/>
    <col min="3593" max="3593" width="22.85546875" style="2447" customWidth="1"/>
    <col min="3594" max="3594" width="45.28515625" style="2447" customWidth="1"/>
    <col min="3595" max="3839" width="11.42578125" style="2447"/>
    <col min="3840" max="3840" width="5.7109375" style="2447" customWidth="1"/>
    <col min="3841" max="3841" width="11.140625" style="2447" customWidth="1"/>
    <col min="3842" max="3842" width="54.85546875" style="2447" customWidth="1"/>
    <col min="3843" max="3844" width="13.42578125" style="2447" customWidth="1"/>
    <col min="3845" max="3845" width="16.28515625" style="2447" customWidth="1"/>
    <col min="3846" max="3847" width="13.42578125" style="2447" customWidth="1"/>
    <col min="3848" max="3848" width="17.28515625" style="2447" customWidth="1"/>
    <col min="3849" max="3849" width="22.85546875" style="2447" customWidth="1"/>
    <col min="3850" max="3850" width="45.28515625" style="2447" customWidth="1"/>
    <col min="3851" max="4095" width="11.42578125" style="2447"/>
    <col min="4096" max="4096" width="5.7109375" style="2447" customWidth="1"/>
    <col min="4097" max="4097" width="11.140625" style="2447" customWidth="1"/>
    <col min="4098" max="4098" width="54.85546875" style="2447" customWidth="1"/>
    <col min="4099" max="4100" width="13.42578125" style="2447" customWidth="1"/>
    <col min="4101" max="4101" width="16.28515625" style="2447" customWidth="1"/>
    <col min="4102" max="4103" width="13.42578125" style="2447" customWidth="1"/>
    <col min="4104" max="4104" width="17.28515625" style="2447" customWidth="1"/>
    <col min="4105" max="4105" width="22.85546875" style="2447" customWidth="1"/>
    <col min="4106" max="4106" width="45.28515625" style="2447" customWidth="1"/>
    <col min="4107" max="4351" width="11.42578125" style="2447"/>
    <col min="4352" max="4352" width="5.7109375" style="2447" customWidth="1"/>
    <col min="4353" max="4353" width="11.140625" style="2447" customWidth="1"/>
    <col min="4354" max="4354" width="54.85546875" style="2447" customWidth="1"/>
    <col min="4355" max="4356" width="13.42578125" style="2447" customWidth="1"/>
    <col min="4357" max="4357" width="16.28515625" style="2447" customWidth="1"/>
    <col min="4358" max="4359" width="13.42578125" style="2447" customWidth="1"/>
    <col min="4360" max="4360" width="17.28515625" style="2447" customWidth="1"/>
    <col min="4361" max="4361" width="22.85546875" style="2447" customWidth="1"/>
    <col min="4362" max="4362" width="45.28515625" style="2447" customWidth="1"/>
    <col min="4363" max="4607" width="11.42578125" style="2447"/>
    <col min="4608" max="4608" width="5.7109375" style="2447" customWidth="1"/>
    <col min="4609" max="4609" width="11.140625" style="2447" customWidth="1"/>
    <col min="4610" max="4610" width="54.85546875" style="2447" customWidth="1"/>
    <col min="4611" max="4612" width="13.42578125" style="2447" customWidth="1"/>
    <col min="4613" max="4613" width="16.28515625" style="2447" customWidth="1"/>
    <col min="4614" max="4615" width="13.42578125" style="2447" customWidth="1"/>
    <col min="4616" max="4616" width="17.28515625" style="2447" customWidth="1"/>
    <col min="4617" max="4617" width="22.85546875" style="2447" customWidth="1"/>
    <col min="4618" max="4618" width="45.28515625" style="2447" customWidth="1"/>
    <col min="4619" max="4863" width="11.42578125" style="2447"/>
    <col min="4864" max="4864" width="5.7109375" style="2447" customWidth="1"/>
    <col min="4865" max="4865" width="11.140625" style="2447" customWidth="1"/>
    <col min="4866" max="4866" width="54.85546875" style="2447" customWidth="1"/>
    <col min="4867" max="4868" width="13.42578125" style="2447" customWidth="1"/>
    <col min="4869" max="4869" width="16.28515625" style="2447" customWidth="1"/>
    <col min="4870" max="4871" width="13.42578125" style="2447" customWidth="1"/>
    <col min="4872" max="4872" width="17.28515625" style="2447" customWidth="1"/>
    <col min="4873" max="4873" width="22.85546875" style="2447" customWidth="1"/>
    <col min="4874" max="4874" width="45.28515625" style="2447" customWidth="1"/>
    <col min="4875" max="5119" width="11.42578125" style="2447"/>
    <col min="5120" max="5120" width="5.7109375" style="2447" customWidth="1"/>
    <col min="5121" max="5121" width="11.140625" style="2447" customWidth="1"/>
    <col min="5122" max="5122" width="54.85546875" style="2447" customWidth="1"/>
    <col min="5123" max="5124" width="13.42578125" style="2447" customWidth="1"/>
    <col min="5125" max="5125" width="16.28515625" style="2447" customWidth="1"/>
    <col min="5126" max="5127" width="13.42578125" style="2447" customWidth="1"/>
    <col min="5128" max="5128" width="17.28515625" style="2447" customWidth="1"/>
    <col min="5129" max="5129" width="22.85546875" style="2447" customWidth="1"/>
    <col min="5130" max="5130" width="45.28515625" style="2447" customWidth="1"/>
    <col min="5131" max="5375" width="11.42578125" style="2447"/>
    <col min="5376" max="5376" width="5.7109375" style="2447" customWidth="1"/>
    <col min="5377" max="5377" width="11.140625" style="2447" customWidth="1"/>
    <col min="5378" max="5378" width="54.85546875" style="2447" customWidth="1"/>
    <col min="5379" max="5380" width="13.42578125" style="2447" customWidth="1"/>
    <col min="5381" max="5381" width="16.28515625" style="2447" customWidth="1"/>
    <col min="5382" max="5383" width="13.42578125" style="2447" customWidth="1"/>
    <col min="5384" max="5384" width="17.28515625" style="2447" customWidth="1"/>
    <col min="5385" max="5385" width="22.85546875" style="2447" customWidth="1"/>
    <col min="5386" max="5386" width="45.28515625" style="2447" customWidth="1"/>
    <col min="5387" max="5631" width="11.42578125" style="2447"/>
    <col min="5632" max="5632" width="5.7109375" style="2447" customWidth="1"/>
    <col min="5633" max="5633" width="11.140625" style="2447" customWidth="1"/>
    <col min="5634" max="5634" width="54.85546875" style="2447" customWidth="1"/>
    <col min="5635" max="5636" width="13.42578125" style="2447" customWidth="1"/>
    <col min="5637" max="5637" width="16.28515625" style="2447" customWidth="1"/>
    <col min="5638" max="5639" width="13.42578125" style="2447" customWidth="1"/>
    <col min="5640" max="5640" width="17.28515625" style="2447" customWidth="1"/>
    <col min="5641" max="5641" width="22.85546875" style="2447" customWidth="1"/>
    <col min="5642" max="5642" width="45.28515625" style="2447" customWidth="1"/>
    <col min="5643" max="5887" width="11.42578125" style="2447"/>
    <col min="5888" max="5888" width="5.7109375" style="2447" customWidth="1"/>
    <col min="5889" max="5889" width="11.140625" style="2447" customWidth="1"/>
    <col min="5890" max="5890" width="54.85546875" style="2447" customWidth="1"/>
    <col min="5891" max="5892" width="13.42578125" style="2447" customWidth="1"/>
    <col min="5893" max="5893" width="16.28515625" style="2447" customWidth="1"/>
    <col min="5894" max="5895" width="13.42578125" style="2447" customWidth="1"/>
    <col min="5896" max="5896" width="17.28515625" style="2447" customWidth="1"/>
    <col min="5897" max="5897" width="22.85546875" style="2447" customWidth="1"/>
    <col min="5898" max="5898" width="45.28515625" style="2447" customWidth="1"/>
    <col min="5899" max="6143" width="11.42578125" style="2447"/>
    <col min="6144" max="6144" width="5.7109375" style="2447" customWidth="1"/>
    <col min="6145" max="6145" width="11.140625" style="2447" customWidth="1"/>
    <col min="6146" max="6146" width="54.85546875" style="2447" customWidth="1"/>
    <col min="6147" max="6148" width="13.42578125" style="2447" customWidth="1"/>
    <col min="6149" max="6149" width="16.28515625" style="2447" customWidth="1"/>
    <col min="6150" max="6151" width="13.42578125" style="2447" customWidth="1"/>
    <col min="6152" max="6152" width="17.28515625" style="2447" customWidth="1"/>
    <col min="6153" max="6153" width="22.85546875" style="2447" customWidth="1"/>
    <col min="6154" max="6154" width="45.28515625" style="2447" customWidth="1"/>
    <col min="6155" max="6399" width="11.42578125" style="2447"/>
    <col min="6400" max="6400" width="5.7109375" style="2447" customWidth="1"/>
    <col min="6401" max="6401" width="11.140625" style="2447" customWidth="1"/>
    <col min="6402" max="6402" width="54.85546875" style="2447" customWidth="1"/>
    <col min="6403" max="6404" width="13.42578125" style="2447" customWidth="1"/>
    <col min="6405" max="6405" width="16.28515625" style="2447" customWidth="1"/>
    <col min="6406" max="6407" width="13.42578125" style="2447" customWidth="1"/>
    <col min="6408" max="6408" width="17.28515625" style="2447" customWidth="1"/>
    <col min="6409" max="6409" width="22.85546875" style="2447" customWidth="1"/>
    <col min="6410" max="6410" width="45.28515625" style="2447" customWidth="1"/>
    <col min="6411" max="6655" width="11.42578125" style="2447"/>
    <col min="6656" max="6656" width="5.7109375" style="2447" customWidth="1"/>
    <col min="6657" max="6657" width="11.140625" style="2447" customWidth="1"/>
    <col min="6658" max="6658" width="54.85546875" style="2447" customWidth="1"/>
    <col min="6659" max="6660" width="13.42578125" style="2447" customWidth="1"/>
    <col min="6661" max="6661" width="16.28515625" style="2447" customWidth="1"/>
    <col min="6662" max="6663" width="13.42578125" style="2447" customWidth="1"/>
    <col min="6664" max="6664" width="17.28515625" style="2447" customWidth="1"/>
    <col min="6665" max="6665" width="22.85546875" style="2447" customWidth="1"/>
    <col min="6666" max="6666" width="45.28515625" style="2447" customWidth="1"/>
    <col min="6667" max="6911" width="11.42578125" style="2447"/>
    <col min="6912" max="6912" width="5.7109375" style="2447" customWidth="1"/>
    <col min="6913" max="6913" width="11.140625" style="2447" customWidth="1"/>
    <col min="6914" max="6914" width="54.85546875" style="2447" customWidth="1"/>
    <col min="6915" max="6916" width="13.42578125" style="2447" customWidth="1"/>
    <col min="6917" max="6917" width="16.28515625" style="2447" customWidth="1"/>
    <col min="6918" max="6919" width="13.42578125" style="2447" customWidth="1"/>
    <col min="6920" max="6920" width="17.28515625" style="2447" customWidth="1"/>
    <col min="6921" max="6921" width="22.85546875" style="2447" customWidth="1"/>
    <col min="6922" max="6922" width="45.28515625" style="2447" customWidth="1"/>
    <col min="6923" max="7167" width="11.42578125" style="2447"/>
    <col min="7168" max="7168" width="5.7109375" style="2447" customWidth="1"/>
    <col min="7169" max="7169" width="11.140625" style="2447" customWidth="1"/>
    <col min="7170" max="7170" width="54.85546875" style="2447" customWidth="1"/>
    <col min="7171" max="7172" width="13.42578125" style="2447" customWidth="1"/>
    <col min="7173" max="7173" width="16.28515625" style="2447" customWidth="1"/>
    <col min="7174" max="7175" width="13.42578125" style="2447" customWidth="1"/>
    <col min="7176" max="7176" width="17.28515625" style="2447" customWidth="1"/>
    <col min="7177" max="7177" width="22.85546875" style="2447" customWidth="1"/>
    <col min="7178" max="7178" width="45.28515625" style="2447" customWidth="1"/>
    <col min="7179" max="7423" width="11.42578125" style="2447"/>
    <col min="7424" max="7424" width="5.7109375" style="2447" customWidth="1"/>
    <col min="7425" max="7425" width="11.140625" style="2447" customWidth="1"/>
    <col min="7426" max="7426" width="54.85546875" style="2447" customWidth="1"/>
    <col min="7427" max="7428" width="13.42578125" style="2447" customWidth="1"/>
    <col min="7429" max="7429" width="16.28515625" style="2447" customWidth="1"/>
    <col min="7430" max="7431" width="13.42578125" style="2447" customWidth="1"/>
    <col min="7432" max="7432" width="17.28515625" style="2447" customWidth="1"/>
    <col min="7433" max="7433" width="22.85546875" style="2447" customWidth="1"/>
    <col min="7434" max="7434" width="45.28515625" style="2447" customWidth="1"/>
    <col min="7435" max="7679" width="11.42578125" style="2447"/>
    <col min="7680" max="7680" width="5.7109375" style="2447" customWidth="1"/>
    <col min="7681" max="7681" width="11.140625" style="2447" customWidth="1"/>
    <col min="7682" max="7682" width="54.85546875" style="2447" customWidth="1"/>
    <col min="7683" max="7684" width="13.42578125" style="2447" customWidth="1"/>
    <col min="7685" max="7685" width="16.28515625" style="2447" customWidth="1"/>
    <col min="7686" max="7687" width="13.42578125" style="2447" customWidth="1"/>
    <col min="7688" max="7688" width="17.28515625" style="2447" customWidth="1"/>
    <col min="7689" max="7689" width="22.85546875" style="2447" customWidth="1"/>
    <col min="7690" max="7690" width="45.28515625" style="2447" customWidth="1"/>
    <col min="7691" max="7935" width="11.42578125" style="2447"/>
    <col min="7936" max="7936" width="5.7109375" style="2447" customWidth="1"/>
    <col min="7937" max="7937" width="11.140625" style="2447" customWidth="1"/>
    <col min="7938" max="7938" width="54.85546875" style="2447" customWidth="1"/>
    <col min="7939" max="7940" width="13.42578125" style="2447" customWidth="1"/>
    <col min="7941" max="7941" width="16.28515625" style="2447" customWidth="1"/>
    <col min="7942" max="7943" width="13.42578125" style="2447" customWidth="1"/>
    <col min="7944" max="7944" width="17.28515625" style="2447" customWidth="1"/>
    <col min="7945" max="7945" width="22.85546875" style="2447" customWidth="1"/>
    <col min="7946" max="7946" width="45.28515625" style="2447" customWidth="1"/>
    <col min="7947" max="8191" width="11.42578125" style="2447"/>
    <col min="8192" max="8192" width="5.7109375" style="2447" customWidth="1"/>
    <col min="8193" max="8193" width="11.140625" style="2447" customWidth="1"/>
    <col min="8194" max="8194" width="54.85546875" style="2447" customWidth="1"/>
    <col min="8195" max="8196" width="13.42578125" style="2447" customWidth="1"/>
    <col min="8197" max="8197" width="16.28515625" style="2447" customWidth="1"/>
    <col min="8198" max="8199" width="13.42578125" style="2447" customWidth="1"/>
    <col min="8200" max="8200" width="17.28515625" style="2447" customWidth="1"/>
    <col min="8201" max="8201" width="22.85546875" style="2447" customWidth="1"/>
    <col min="8202" max="8202" width="45.28515625" style="2447" customWidth="1"/>
    <col min="8203" max="8447" width="11.42578125" style="2447"/>
    <col min="8448" max="8448" width="5.7109375" style="2447" customWidth="1"/>
    <col min="8449" max="8449" width="11.140625" style="2447" customWidth="1"/>
    <col min="8450" max="8450" width="54.85546875" style="2447" customWidth="1"/>
    <col min="8451" max="8452" width="13.42578125" style="2447" customWidth="1"/>
    <col min="8453" max="8453" width="16.28515625" style="2447" customWidth="1"/>
    <col min="8454" max="8455" width="13.42578125" style="2447" customWidth="1"/>
    <col min="8456" max="8456" width="17.28515625" style="2447" customWidth="1"/>
    <col min="8457" max="8457" width="22.85546875" style="2447" customWidth="1"/>
    <col min="8458" max="8458" width="45.28515625" style="2447" customWidth="1"/>
    <col min="8459" max="8703" width="11.42578125" style="2447"/>
    <col min="8704" max="8704" width="5.7109375" style="2447" customWidth="1"/>
    <col min="8705" max="8705" width="11.140625" style="2447" customWidth="1"/>
    <col min="8706" max="8706" width="54.85546875" style="2447" customWidth="1"/>
    <col min="8707" max="8708" width="13.42578125" style="2447" customWidth="1"/>
    <col min="8709" max="8709" width="16.28515625" style="2447" customWidth="1"/>
    <col min="8710" max="8711" width="13.42578125" style="2447" customWidth="1"/>
    <col min="8712" max="8712" width="17.28515625" style="2447" customWidth="1"/>
    <col min="8713" max="8713" width="22.85546875" style="2447" customWidth="1"/>
    <col min="8714" max="8714" width="45.28515625" style="2447" customWidth="1"/>
    <col min="8715" max="8959" width="11.42578125" style="2447"/>
    <col min="8960" max="8960" width="5.7109375" style="2447" customWidth="1"/>
    <col min="8961" max="8961" width="11.140625" style="2447" customWidth="1"/>
    <col min="8962" max="8962" width="54.85546875" style="2447" customWidth="1"/>
    <col min="8963" max="8964" width="13.42578125" style="2447" customWidth="1"/>
    <col min="8965" max="8965" width="16.28515625" style="2447" customWidth="1"/>
    <col min="8966" max="8967" width="13.42578125" style="2447" customWidth="1"/>
    <col min="8968" max="8968" width="17.28515625" style="2447" customWidth="1"/>
    <col min="8969" max="8969" width="22.85546875" style="2447" customWidth="1"/>
    <col min="8970" max="8970" width="45.28515625" style="2447" customWidth="1"/>
    <col min="8971" max="9215" width="11.42578125" style="2447"/>
    <col min="9216" max="9216" width="5.7109375" style="2447" customWidth="1"/>
    <col min="9217" max="9217" width="11.140625" style="2447" customWidth="1"/>
    <col min="9218" max="9218" width="54.85546875" style="2447" customWidth="1"/>
    <col min="9219" max="9220" width="13.42578125" style="2447" customWidth="1"/>
    <col min="9221" max="9221" width="16.28515625" style="2447" customWidth="1"/>
    <col min="9222" max="9223" width="13.42578125" style="2447" customWidth="1"/>
    <col min="9224" max="9224" width="17.28515625" style="2447" customWidth="1"/>
    <col min="9225" max="9225" width="22.85546875" style="2447" customWidth="1"/>
    <col min="9226" max="9226" width="45.28515625" style="2447" customWidth="1"/>
    <col min="9227" max="9471" width="11.42578125" style="2447"/>
    <col min="9472" max="9472" width="5.7109375" style="2447" customWidth="1"/>
    <col min="9473" max="9473" width="11.140625" style="2447" customWidth="1"/>
    <col min="9474" max="9474" width="54.85546875" style="2447" customWidth="1"/>
    <col min="9475" max="9476" width="13.42578125" style="2447" customWidth="1"/>
    <col min="9477" max="9477" width="16.28515625" style="2447" customWidth="1"/>
    <col min="9478" max="9479" width="13.42578125" style="2447" customWidth="1"/>
    <col min="9480" max="9480" width="17.28515625" style="2447" customWidth="1"/>
    <col min="9481" max="9481" width="22.85546875" style="2447" customWidth="1"/>
    <col min="9482" max="9482" width="45.28515625" style="2447" customWidth="1"/>
    <col min="9483" max="9727" width="11.42578125" style="2447"/>
    <col min="9728" max="9728" width="5.7109375" style="2447" customWidth="1"/>
    <col min="9729" max="9729" width="11.140625" style="2447" customWidth="1"/>
    <col min="9730" max="9730" width="54.85546875" style="2447" customWidth="1"/>
    <col min="9731" max="9732" width="13.42578125" style="2447" customWidth="1"/>
    <col min="9733" max="9733" width="16.28515625" style="2447" customWidth="1"/>
    <col min="9734" max="9735" width="13.42578125" style="2447" customWidth="1"/>
    <col min="9736" max="9736" width="17.28515625" style="2447" customWidth="1"/>
    <col min="9737" max="9737" width="22.85546875" style="2447" customWidth="1"/>
    <col min="9738" max="9738" width="45.28515625" style="2447" customWidth="1"/>
    <col min="9739" max="9983" width="11.42578125" style="2447"/>
    <col min="9984" max="9984" width="5.7109375" style="2447" customWidth="1"/>
    <col min="9985" max="9985" width="11.140625" style="2447" customWidth="1"/>
    <col min="9986" max="9986" width="54.85546875" style="2447" customWidth="1"/>
    <col min="9987" max="9988" width="13.42578125" style="2447" customWidth="1"/>
    <col min="9989" max="9989" width="16.28515625" style="2447" customWidth="1"/>
    <col min="9990" max="9991" width="13.42578125" style="2447" customWidth="1"/>
    <col min="9992" max="9992" width="17.28515625" style="2447" customWidth="1"/>
    <col min="9993" max="9993" width="22.85546875" style="2447" customWidth="1"/>
    <col min="9994" max="9994" width="45.28515625" style="2447" customWidth="1"/>
    <col min="9995" max="10239" width="11.42578125" style="2447"/>
    <col min="10240" max="10240" width="5.7109375" style="2447" customWidth="1"/>
    <col min="10241" max="10241" width="11.140625" style="2447" customWidth="1"/>
    <col min="10242" max="10242" width="54.85546875" style="2447" customWidth="1"/>
    <col min="10243" max="10244" width="13.42578125" style="2447" customWidth="1"/>
    <col min="10245" max="10245" width="16.28515625" style="2447" customWidth="1"/>
    <col min="10246" max="10247" width="13.42578125" style="2447" customWidth="1"/>
    <col min="10248" max="10248" width="17.28515625" style="2447" customWidth="1"/>
    <col min="10249" max="10249" width="22.85546875" style="2447" customWidth="1"/>
    <col min="10250" max="10250" width="45.28515625" style="2447" customWidth="1"/>
    <col min="10251" max="10495" width="11.42578125" style="2447"/>
    <col min="10496" max="10496" width="5.7109375" style="2447" customWidth="1"/>
    <col min="10497" max="10497" width="11.140625" style="2447" customWidth="1"/>
    <col min="10498" max="10498" width="54.85546875" style="2447" customWidth="1"/>
    <col min="10499" max="10500" width="13.42578125" style="2447" customWidth="1"/>
    <col min="10501" max="10501" width="16.28515625" style="2447" customWidth="1"/>
    <col min="10502" max="10503" width="13.42578125" style="2447" customWidth="1"/>
    <col min="10504" max="10504" width="17.28515625" style="2447" customWidth="1"/>
    <col min="10505" max="10505" width="22.85546875" style="2447" customWidth="1"/>
    <col min="10506" max="10506" width="45.28515625" style="2447" customWidth="1"/>
    <col min="10507" max="10751" width="11.42578125" style="2447"/>
    <col min="10752" max="10752" width="5.7109375" style="2447" customWidth="1"/>
    <col min="10753" max="10753" width="11.140625" style="2447" customWidth="1"/>
    <col min="10754" max="10754" width="54.85546875" style="2447" customWidth="1"/>
    <col min="10755" max="10756" width="13.42578125" style="2447" customWidth="1"/>
    <col min="10757" max="10757" width="16.28515625" style="2447" customWidth="1"/>
    <col min="10758" max="10759" width="13.42578125" style="2447" customWidth="1"/>
    <col min="10760" max="10760" width="17.28515625" style="2447" customWidth="1"/>
    <col min="10761" max="10761" width="22.85546875" style="2447" customWidth="1"/>
    <col min="10762" max="10762" width="45.28515625" style="2447" customWidth="1"/>
    <col min="10763" max="11007" width="11.42578125" style="2447"/>
    <col min="11008" max="11008" width="5.7109375" style="2447" customWidth="1"/>
    <col min="11009" max="11009" width="11.140625" style="2447" customWidth="1"/>
    <col min="11010" max="11010" width="54.85546875" style="2447" customWidth="1"/>
    <col min="11011" max="11012" width="13.42578125" style="2447" customWidth="1"/>
    <col min="11013" max="11013" width="16.28515625" style="2447" customWidth="1"/>
    <col min="11014" max="11015" width="13.42578125" style="2447" customWidth="1"/>
    <col min="11016" max="11016" width="17.28515625" style="2447" customWidth="1"/>
    <col min="11017" max="11017" width="22.85546875" style="2447" customWidth="1"/>
    <col min="11018" max="11018" width="45.28515625" style="2447" customWidth="1"/>
    <col min="11019" max="11263" width="11.42578125" style="2447"/>
    <col min="11264" max="11264" width="5.7109375" style="2447" customWidth="1"/>
    <col min="11265" max="11265" width="11.140625" style="2447" customWidth="1"/>
    <col min="11266" max="11266" width="54.85546875" style="2447" customWidth="1"/>
    <col min="11267" max="11268" width="13.42578125" style="2447" customWidth="1"/>
    <col min="11269" max="11269" width="16.28515625" style="2447" customWidth="1"/>
    <col min="11270" max="11271" width="13.42578125" style="2447" customWidth="1"/>
    <col min="11272" max="11272" width="17.28515625" style="2447" customWidth="1"/>
    <col min="11273" max="11273" width="22.85546875" style="2447" customWidth="1"/>
    <col min="11274" max="11274" width="45.28515625" style="2447" customWidth="1"/>
    <col min="11275" max="11519" width="11.42578125" style="2447"/>
    <col min="11520" max="11520" width="5.7109375" style="2447" customWidth="1"/>
    <col min="11521" max="11521" width="11.140625" style="2447" customWidth="1"/>
    <col min="11522" max="11522" width="54.85546875" style="2447" customWidth="1"/>
    <col min="11523" max="11524" width="13.42578125" style="2447" customWidth="1"/>
    <col min="11525" max="11525" width="16.28515625" style="2447" customWidth="1"/>
    <col min="11526" max="11527" width="13.42578125" style="2447" customWidth="1"/>
    <col min="11528" max="11528" width="17.28515625" style="2447" customWidth="1"/>
    <col min="11529" max="11529" width="22.85546875" style="2447" customWidth="1"/>
    <col min="11530" max="11530" width="45.28515625" style="2447" customWidth="1"/>
    <col min="11531" max="11775" width="11.42578125" style="2447"/>
    <col min="11776" max="11776" width="5.7109375" style="2447" customWidth="1"/>
    <col min="11777" max="11777" width="11.140625" style="2447" customWidth="1"/>
    <col min="11778" max="11778" width="54.85546875" style="2447" customWidth="1"/>
    <col min="11779" max="11780" width="13.42578125" style="2447" customWidth="1"/>
    <col min="11781" max="11781" width="16.28515625" style="2447" customWidth="1"/>
    <col min="11782" max="11783" width="13.42578125" style="2447" customWidth="1"/>
    <col min="11784" max="11784" width="17.28515625" style="2447" customWidth="1"/>
    <col min="11785" max="11785" width="22.85546875" style="2447" customWidth="1"/>
    <col min="11786" max="11786" width="45.28515625" style="2447" customWidth="1"/>
    <col min="11787" max="12031" width="11.42578125" style="2447"/>
    <col min="12032" max="12032" width="5.7109375" style="2447" customWidth="1"/>
    <col min="12033" max="12033" width="11.140625" style="2447" customWidth="1"/>
    <col min="12034" max="12034" width="54.85546875" style="2447" customWidth="1"/>
    <col min="12035" max="12036" width="13.42578125" style="2447" customWidth="1"/>
    <col min="12037" max="12037" width="16.28515625" style="2447" customWidth="1"/>
    <col min="12038" max="12039" width="13.42578125" style="2447" customWidth="1"/>
    <col min="12040" max="12040" width="17.28515625" style="2447" customWidth="1"/>
    <col min="12041" max="12041" width="22.85546875" style="2447" customWidth="1"/>
    <col min="12042" max="12042" width="45.28515625" style="2447" customWidth="1"/>
    <col min="12043" max="12287" width="11.42578125" style="2447"/>
    <col min="12288" max="12288" width="5.7109375" style="2447" customWidth="1"/>
    <col min="12289" max="12289" width="11.140625" style="2447" customWidth="1"/>
    <col min="12290" max="12290" width="54.85546875" style="2447" customWidth="1"/>
    <col min="12291" max="12292" width="13.42578125" style="2447" customWidth="1"/>
    <col min="12293" max="12293" width="16.28515625" style="2447" customWidth="1"/>
    <col min="12294" max="12295" width="13.42578125" style="2447" customWidth="1"/>
    <col min="12296" max="12296" width="17.28515625" style="2447" customWidth="1"/>
    <col min="12297" max="12297" width="22.85546875" style="2447" customWidth="1"/>
    <col min="12298" max="12298" width="45.28515625" style="2447" customWidth="1"/>
    <col min="12299" max="12543" width="11.42578125" style="2447"/>
    <col min="12544" max="12544" width="5.7109375" style="2447" customWidth="1"/>
    <col min="12545" max="12545" width="11.140625" style="2447" customWidth="1"/>
    <col min="12546" max="12546" width="54.85546875" style="2447" customWidth="1"/>
    <col min="12547" max="12548" width="13.42578125" style="2447" customWidth="1"/>
    <col min="12549" max="12549" width="16.28515625" style="2447" customWidth="1"/>
    <col min="12550" max="12551" width="13.42578125" style="2447" customWidth="1"/>
    <col min="12552" max="12552" width="17.28515625" style="2447" customWidth="1"/>
    <col min="12553" max="12553" width="22.85546875" style="2447" customWidth="1"/>
    <col min="12554" max="12554" width="45.28515625" style="2447" customWidth="1"/>
    <col min="12555" max="12799" width="11.42578125" style="2447"/>
    <col min="12800" max="12800" width="5.7109375" style="2447" customWidth="1"/>
    <col min="12801" max="12801" width="11.140625" style="2447" customWidth="1"/>
    <col min="12802" max="12802" width="54.85546875" style="2447" customWidth="1"/>
    <col min="12803" max="12804" width="13.42578125" style="2447" customWidth="1"/>
    <col min="12805" max="12805" width="16.28515625" style="2447" customWidth="1"/>
    <col min="12806" max="12807" width="13.42578125" style="2447" customWidth="1"/>
    <col min="12808" max="12808" width="17.28515625" style="2447" customWidth="1"/>
    <col min="12809" max="12809" width="22.85546875" style="2447" customWidth="1"/>
    <col min="12810" max="12810" width="45.28515625" style="2447" customWidth="1"/>
    <col min="12811" max="13055" width="11.42578125" style="2447"/>
    <col min="13056" max="13056" width="5.7109375" style="2447" customWidth="1"/>
    <col min="13057" max="13057" width="11.140625" style="2447" customWidth="1"/>
    <col min="13058" max="13058" width="54.85546875" style="2447" customWidth="1"/>
    <col min="13059" max="13060" width="13.42578125" style="2447" customWidth="1"/>
    <col min="13061" max="13061" width="16.28515625" style="2447" customWidth="1"/>
    <col min="13062" max="13063" width="13.42578125" style="2447" customWidth="1"/>
    <col min="13064" max="13064" width="17.28515625" style="2447" customWidth="1"/>
    <col min="13065" max="13065" width="22.85546875" style="2447" customWidth="1"/>
    <col min="13066" max="13066" width="45.28515625" style="2447" customWidth="1"/>
    <col min="13067" max="13311" width="11.42578125" style="2447"/>
    <col min="13312" max="13312" width="5.7109375" style="2447" customWidth="1"/>
    <col min="13313" max="13313" width="11.140625" style="2447" customWidth="1"/>
    <col min="13314" max="13314" width="54.85546875" style="2447" customWidth="1"/>
    <col min="13315" max="13316" width="13.42578125" style="2447" customWidth="1"/>
    <col min="13317" max="13317" width="16.28515625" style="2447" customWidth="1"/>
    <col min="13318" max="13319" width="13.42578125" style="2447" customWidth="1"/>
    <col min="13320" max="13320" width="17.28515625" style="2447" customWidth="1"/>
    <col min="13321" max="13321" width="22.85546875" style="2447" customWidth="1"/>
    <col min="13322" max="13322" width="45.28515625" style="2447" customWidth="1"/>
    <col min="13323" max="13567" width="11.42578125" style="2447"/>
    <col min="13568" max="13568" width="5.7109375" style="2447" customWidth="1"/>
    <col min="13569" max="13569" width="11.140625" style="2447" customWidth="1"/>
    <col min="13570" max="13570" width="54.85546875" style="2447" customWidth="1"/>
    <col min="13571" max="13572" width="13.42578125" style="2447" customWidth="1"/>
    <col min="13573" max="13573" width="16.28515625" style="2447" customWidth="1"/>
    <col min="13574" max="13575" width="13.42578125" style="2447" customWidth="1"/>
    <col min="13576" max="13576" width="17.28515625" style="2447" customWidth="1"/>
    <col min="13577" max="13577" width="22.85546875" style="2447" customWidth="1"/>
    <col min="13578" max="13578" width="45.28515625" style="2447" customWidth="1"/>
    <col min="13579" max="13823" width="11.42578125" style="2447"/>
    <col min="13824" max="13824" width="5.7109375" style="2447" customWidth="1"/>
    <col min="13825" max="13825" width="11.140625" style="2447" customWidth="1"/>
    <col min="13826" max="13826" width="54.85546875" style="2447" customWidth="1"/>
    <col min="13827" max="13828" width="13.42578125" style="2447" customWidth="1"/>
    <col min="13829" max="13829" width="16.28515625" style="2447" customWidth="1"/>
    <col min="13830" max="13831" width="13.42578125" style="2447" customWidth="1"/>
    <col min="13832" max="13832" width="17.28515625" style="2447" customWidth="1"/>
    <col min="13833" max="13833" width="22.85546875" style="2447" customWidth="1"/>
    <col min="13834" max="13834" width="45.28515625" style="2447" customWidth="1"/>
    <col min="13835" max="14079" width="11.42578125" style="2447"/>
    <col min="14080" max="14080" width="5.7109375" style="2447" customWidth="1"/>
    <col min="14081" max="14081" width="11.140625" style="2447" customWidth="1"/>
    <col min="14082" max="14082" width="54.85546875" style="2447" customWidth="1"/>
    <col min="14083" max="14084" width="13.42578125" style="2447" customWidth="1"/>
    <col min="14085" max="14085" width="16.28515625" style="2447" customWidth="1"/>
    <col min="14086" max="14087" width="13.42578125" style="2447" customWidth="1"/>
    <col min="14088" max="14088" width="17.28515625" style="2447" customWidth="1"/>
    <col min="14089" max="14089" width="22.85546875" style="2447" customWidth="1"/>
    <col min="14090" max="14090" width="45.28515625" style="2447" customWidth="1"/>
    <col min="14091" max="14335" width="11.42578125" style="2447"/>
    <col min="14336" max="14336" width="5.7109375" style="2447" customWidth="1"/>
    <col min="14337" max="14337" width="11.140625" style="2447" customWidth="1"/>
    <col min="14338" max="14338" width="54.85546875" style="2447" customWidth="1"/>
    <col min="14339" max="14340" width="13.42578125" style="2447" customWidth="1"/>
    <col min="14341" max="14341" width="16.28515625" style="2447" customWidth="1"/>
    <col min="14342" max="14343" width="13.42578125" style="2447" customWidth="1"/>
    <col min="14344" max="14344" width="17.28515625" style="2447" customWidth="1"/>
    <col min="14345" max="14345" width="22.85546875" style="2447" customWidth="1"/>
    <col min="14346" max="14346" width="45.28515625" style="2447" customWidth="1"/>
    <col min="14347" max="14591" width="11.42578125" style="2447"/>
    <col min="14592" max="14592" width="5.7109375" style="2447" customWidth="1"/>
    <col min="14593" max="14593" width="11.140625" style="2447" customWidth="1"/>
    <col min="14594" max="14594" width="54.85546875" style="2447" customWidth="1"/>
    <col min="14595" max="14596" width="13.42578125" style="2447" customWidth="1"/>
    <col min="14597" max="14597" width="16.28515625" style="2447" customWidth="1"/>
    <col min="14598" max="14599" width="13.42578125" style="2447" customWidth="1"/>
    <col min="14600" max="14600" width="17.28515625" style="2447" customWidth="1"/>
    <col min="14601" max="14601" width="22.85546875" style="2447" customWidth="1"/>
    <col min="14602" max="14602" width="45.28515625" style="2447" customWidth="1"/>
    <col min="14603" max="14847" width="11.42578125" style="2447"/>
    <col min="14848" max="14848" width="5.7109375" style="2447" customWidth="1"/>
    <col min="14849" max="14849" width="11.140625" style="2447" customWidth="1"/>
    <col min="14850" max="14850" width="54.85546875" style="2447" customWidth="1"/>
    <col min="14851" max="14852" width="13.42578125" style="2447" customWidth="1"/>
    <col min="14853" max="14853" width="16.28515625" style="2447" customWidth="1"/>
    <col min="14854" max="14855" width="13.42578125" style="2447" customWidth="1"/>
    <col min="14856" max="14856" width="17.28515625" style="2447" customWidth="1"/>
    <col min="14857" max="14857" width="22.85546875" style="2447" customWidth="1"/>
    <col min="14858" max="14858" width="45.28515625" style="2447" customWidth="1"/>
    <col min="14859" max="15103" width="11.42578125" style="2447"/>
    <col min="15104" max="15104" width="5.7109375" style="2447" customWidth="1"/>
    <col min="15105" max="15105" width="11.140625" style="2447" customWidth="1"/>
    <col min="15106" max="15106" width="54.85546875" style="2447" customWidth="1"/>
    <col min="15107" max="15108" width="13.42578125" style="2447" customWidth="1"/>
    <col min="15109" max="15109" width="16.28515625" style="2447" customWidth="1"/>
    <col min="15110" max="15111" width="13.42578125" style="2447" customWidth="1"/>
    <col min="15112" max="15112" width="17.28515625" style="2447" customWidth="1"/>
    <col min="15113" max="15113" width="22.85546875" style="2447" customWidth="1"/>
    <col min="15114" max="15114" width="45.28515625" style="2447" customWidth="1"/>
    <col min="15115" max="15359" width="11.42578125" style="2447"/>
    <col min="15360" max="15360" width="5.7109375" style="2447" customWidth="1"/>
    <col min="15361" max="15361" width="11.140625" style="2447" customWidth="1"/>
    <col min="15362" max="15362" width="54.85546875" style="2447" customWidth="1"/>
    <col min="15363" max="15364" width="13.42578125" style="2447" customWidth="1"/>
    <col min="15365" max="15365" width="16.28515625" style="2447" customWidth="1"/>
    <col min="15366" max="15367" width="13.42578125" style="2447" customWidth="1"/>
    <col min="15368" max="15368" width="17.28515625" style="2447" customWidth="1"/>
    <col min="15369" max="15369" width="22.85546875" style="2447" customWidth="1"/>
    <col min="15370" max="15370" width="45.28515625" style="2447" customWidth="1"/>
    <col min="15371" max="15615" width="11.42578125" style="2447"/>
    <col min="15616" max="15616" width="5.7109375" style="2447" customWidth="1"/>
    <col min="15617" max="15617" width="11.140625" style="2447" customWidth="1"/>
    <col min="15618" max="15618" width="54.85546875" style="2447" customWidth="1"/>
    <col min="15619" max="15620" width="13.42578125" style="2447" customWidth="1"/>
    <col min="15621" max="15621" width="16.28515625" style="2447" customWidth="1"/>
    <col min="15622" max="15623" width="13.42578125" style="2447" customWidth="1"/>
    <col min="15624" max="15624" width="17.28515625" style="2447" customWidth="1"/>
    <col min="15625" max="15625" width="22.85546875" style="2447" customWidth="1"/>
    <col min="15626" max="15626" width="45.28515625" style="2447" customWidth="1"/>
    <col min="15627" max="15871" width="11.42578125" style="2447"/>
    <col min="15872" max="15872" width="5.7109375" style="2447" customWidth="1"/>
    <col min="15873" max="15873" width="11.140625" style="2447" customWidth="1"/>
    <col min="15874" max="15874" width="54.85546875" style="2447" customWidth="1"/>
    <col min="15875" max="15876" width="13.42578125" style="2447" customWidth="1"/>
    <col min="15877" max="15877" width="16.28515625" style="2447" customWidth="1"/>
    <col min="15878" max="15879" width="13.42578125" style="2447" customWidth="1"/>
    <col min="15880" max="15880" width="17.28515625" style="2447" customWidth="1"/>
    <col min="15881" max="15881" width="22.85546875" style="2447" customWidth="1"/>
    <col min="15882" max="15882" width="45.28515625" style="2447" customWidth="1"/>
    <col min="15883" max="16127" width="11.42578125" style="2447"/>
    <col min="16128" max="16128" width="5.7109375" style="2447" customWidth="1"/>
    <col min="16129" max="16129" width="11.140625" style="2447" customWidth="1"/>
    <col min="16130" max="16130" width="54.85546875" style="2447" customWidth="1"/>
    <col min="16131" max="16132" width="13.42578125" style="2447" customWidth="1"/>
    <col min="16133" max="16133" width="16.28515625" style="2447" customWidth="1"/>
    <col min="16134" max="16135" width="13.42578125" style="2447" customWidth="1"/>
    <col min="16136" max="16136" width="17.28515625" style="2447" customWidth="1"/>
    <col min="16137" max="16137" width="22.85546875" style="2447" customWidth="1"/>
    <col min="16138" max="16138" width="45.28515625" style="2447" customWidth="1"/>
    <col min="16139" max="16384" width="11.42578125" style="2447"/>
  </cols>
  <sheetData>
    <row r="1" spans="1:16" ht="15">
      <c r="A1" s="548"/>
      <c r="B1" s="5" t="s">
        <v>2</v>
      </c>
      <c r="C1" t="s">
        <v>3196</v>
      </c>
    </row>
    <row r="2" spans="1:16" ht="15">
      <c r="A2" s="548"/>
      <c r="B2" s="5" t="s">
        <v>4</v>
      </c>
      <c r="C2" s="2001" t="s">
        <v>3197</v>
      </c>
    </row>
    <row r="3" spans="1:16" ht="15">
      <c r="B3" s="5" t="s">
        <v>6</v>
      </c>
      <c r="C3" t="s">
        <v>3198</v>
      </c>
      <c r="D3" s="2448" t="s">
        <v>3199</v>
      </c>
    </row>
    <row r="4" spans="1:16" ht="15">
      <c r="B4" s="5" t="s">
        <v>8</v>
      </c>
      <c r="C4" t="s">
        <v>9</v>
      </c>
    </row>
    <row r="5" spans="1:16" ht="15">
      <c r="B5" s="5" t="s">
        <v>10</v>
      </c>
      <c r="C5" t="s">
        <v>11</v>
      </c>
    </row>
    <row r="6" spans="1:16" ht="13.5" thickBot="1"/>
    <row r="7" spans="1:16" s="2454" customFormat="1" ht="11.25">
      <c r="A7" s="3056" t="s">
        <v>3200</v>
      </c>
      <c r="B7" s="3057"/>
      <c r="C7" s="2450"/>
      <c r="D7" s="2451" t="s">
        <v>3201</v>
      </c>
      <c r="E7" s="2452"/>
      <c r="F7" s="2450" t="s">
        <v>3202</v>
      </c>
      <c r="G7" s="2453"/>
      <c r="H7" s="2452"/>
      <c r="I7" s="3062" t="s">
        <v>2954</v>
      </c>
      <c r="J7" s="3065" t="s">
        <v>2955</v>
      </c>
    </row>
    <row r="8" spans="1:16" s="2455" customFormat="1" ht="11.25">
      <c r="A8" s="3058"/>
      <c r="B8" s="3059"/>
      <c r="C8" s="3068" t="s">
        <v>3203</v>
      </c>
      <c r="D8" s="3068" t="s">
        <v>3204</v>
      </c>
      <c r="E8" s="3068" t="s">
        <v>3205</v>
      </c>
      <c r="F8" s="3068" t="s">
        <v>3203</v>
      </c>
      <c r="G8" s="3068" t="s">
        <v>3204</v>
      </c>
      <c r="H8" s="3068" t="s">
        <v>3205</v>
      </c>
      <c r="I8" s="3063"/>
      <c r="J8" s="3066"/>
      <c r="K8" s="2454"/>
    </row>
    <row r="9" spans="1:16" s="2455" customFormat="1" ht="11.25">
      <c r="A9" s="3058"/>
      <c r="B9" s="3059"/>
      <c r="C9" s="3069"/>
      <c r="D9" s="3069"/>
      <c r="E9" s="3069"/>
      <c r="F9" s="3069"/>
      <c r="G9" s="3069"/>
      <c r="H9" s="3069"/>
      <c r="I9" s="3064"/>
      <c r="J9" s="3067"/>
      <c r="K9" s="2454"/>
    </row>
    <row r="10" spans="1:16" s="2455" customFormat="1" ht="11.25">
      <c r="A10" s="3060"/>
      <c r="B10" s="3061"/>
      <c r="C10" s="2456" t="s">
        <v>659</v>
      </c>
      <c r="D10" s="2456" t="s">
        <v>664</v>
      </c>
      <c r="E10" s="2456" t="s">
        <v>667</v>
      </c>
      <c r="F10" s="2456" t="s">
        <v>670</v>
      </c>
      <c r="G10" s="2456" t="s">
        <v>672</v>
      </c>
      <c r="H10" s="2456" t="s">
        <v>675</v>
      </c>
      <c r="I10" s="2456" t="s">
        <v>677</v>
      </c>
      <c r="J10" s="2457" t="s">
        <v>3206</v>
      </c>
    </row>
    <row r="11" spans="1:16" s="2468" customFormat="1" ht="24">
      <c r="A11" s="2458" t="s">
        <v>659</v>
      </c>
      <c r="B11" s="2459" t="s">
        <v>3207</v>
      </c>
      <c r="C11" s="2460"/>
      <c r="D11" s="2461"/>
      <c r="E11" s="2462"/>
      <c r="F11" s="2463"/>
      <c r="G11" s="2464"/>
      <c r="H11" s="2465"/>
      <c r="I11" s="2466"/>
      <c r="J11" s="2467">
        <f>I11*12.5</f>
        <v>0</v>
      </c>
    </row>
    <row r="12" spans="1:16" s="2468" customFormat="1" ht="36">
      <c r="A12" s="2469" t="s">
        <v>664</v>
      </c>
      <c r="B12" s="2470" t="s">
        <v>3208</v>
      </c>
      <c r="C12" s="2471"/>
      <c r="D12" s="2472"/>
      <c r="E12" s="2473"/>
      <c r="F12" s="2463"/>
      <c r="G12" s="2464"/>
      <c r="H12" s="2465"/>
      <c r="I12" s="2466"/>
      <c r="J12" s="2474">
        <f>I12*12.5</f>
        <v>0</v>
      </c>
    </row>
    <row r="13" spans="1:16" s="2468" customFormat="1" ht="12">
      <c r="A13" s="2475"/>
      <c r="B13" s="2476" t="s">
        <v>3209</v>
      </c>
      <c r="C13" s="2463"/>
      <c r="D13" s="2464"/>
      <c r="E13" s="2465"/>
      <c r="F13" s="2463"/>
      <c r="G13" s="2464"/>
      <c r="H13" s="2465"/>
      <c r="I13" s="2464"/>
      <c r="J13" s="2477"/>
    </row>
    <row r="14" spans="1:16" s="2488" customFormat="1" ht="12">
      <c r="A14" s="2478" t="s">
        <v>667</v>
      </c>
      <c r="B14" s="2479" t="s">
        <v>3210</v>
      </c>
      <c r="C14" s="2480"/>
      <c r="D14" s="2481"/>
      <c r="E14" s="2482"/>
      <c r="F14" s="2483"/>
      <c r="G14" s="2484"/>
      <c r="H14" s="2485"/>
      <c r="I14" s="2486"/>
      <c r="J14" s="2487"/>
      <c r="L14" s="2468"/>
      <c r="M14" s="2468"/>
      <c r="N14" s="2468"/>
      <c r="O14" s="2468"/>
      <c r="P14" s="2468"/>
    </row>
    <row r="15" spans="1:16" s="2488" customFormat="1" ht="12">
      <c r="A15" s="2478" t="s">
        <v>670</v>
      </c>
      <c r="B15" s="2489" t="s">
        <v>3211</v>
      </c>
      <c r="C15" s="2480"/>
      <c r="D15" s="2481"/>
      <c r="E15" s="2482"/>
      <c r="F15" s="2483"/>
      <c r="G15" s="2484"/>
      <c r="H15" s="2485"/>
      <c r="I15" s="2486"/>
      <c r="J15" s="2487"/>
      <c r="L15" s="2468"/>
      <c r="M15" s="2468"/>
      <c r="N15" s="2468"/>
      <c r="O15" s="2468"/>
      <c r="P15" s="2468"/>
    </row>
    <row r="16" spans="1:16" s="2488" customFormat="1" ht="12">
      <c r="A16" s="2478" t="s">
        <v>672</v>
      </c>
      <c r="B16" s="2489" t="s">
        <v>3212</v>
      </c>
      <c r="C16" s="2480"/>
      <c r="D16" s="2481"/>
      <c r="E16" s="2482"/>
      <c r="F16" s="2483"/>
      <c r="G16" s="2484"/>
      <c r="H16" s="2485"/>
      <c r="I16" s="2486"/>
      <c r="J16" s="2487"/>
    </row>
    <row r="17" spans="1:10" s="2488" customFormat="1" ht="12">
      <c r="A17" s="2478" t="s">
        <v>675</v>
      </c>
      <c r="B17" s="2489" t="s">
        <v>3213</v>
      </c>
      <c r="C17" s="2480"/>
      <c r="D17" s="2481"/>
      <c r="E17" s="2482"/>
      <c r="F17" s="2483"/>
      <c r="G17" s="2484"/>
      <c r="H17" s="2485"/>
      <c r="I17" s="2486"/>
      <c r="J17" s="2487"/>
    </row>
    <row r="18" spans="1:10" s="2488" customFormat="1" ht="12">
      <c r="A18" s="2478" t="s">
        <v>677</v>
      </c>
      <c r="B18" s="2489" t="s">
        <v>3214</v>
      </c>
      <c r="C18" s="2480"/>
      <c r="D18" s="2481"/>
      <c r="E18" s="2482"/>
      <c r="F18" s="2483"/>
      <c r="G18" s="2484"/>
      <c r="H18" s="2485"/>
      <c r="I18" s="2486"/>
      <c r="J18" s="2487"/>
    </row>
    <row r="19" spans="1:10" s="2488" customFormat="1" ht="12">
      <c r="A19" s="2478" t="s">
        <v>680</v>
      </c>
      <c r="B19" s="2489" t="s">
        <v>3215</v>
      </c>
      <c r="C19" s="2480"/>
      <c r="D19" s="2481"/>
      <c r="E19" s="2482"/>
      <c r="F19" s="2483"/>
      <c r="G19" s="2484"/>
      <c r="H19" s="2485"/>
      <c r="I19" s="2486"/>
      <c r="J19" s="2487"/>
    </row>
    <row r="20" spans="1:10" s="2488" customFormat="1" ht="12">
      <c r="A20" s="2478" t="s">
        <v>683</v>
      </c>
      <c r="B20" s="2489" t="s">
        <v>3216</v>
      </c>
      <c r="C20" s="2480"/>
      <c r="D20" s="2481"/>
      <c r="E20" s="2482"/>
      <c r="F20" s="2483"/>
      <c r="G20" s="2484"/>
      <c r="H20" s="2485"/>
      <c r="I20" s="2486"/>
      <c r="J20" s="2487"/>
    </row>
    <row r="21" spans="1:10" s="2488" customFormat="1" ht="12">
      <c r="A21" s="2478" t="s">
        <v>1207</v>
      </c>
      <c r="B21" s="2489" t="s">
        <v>3217</v>
      </c>
      <c r="C21" s="2480"/>
      <c r="D21" s="2481"/>
      <c r="E21" s="2482"/>
      <c r="F21" s="2483"/>
      <c r="G21" s="2484"/>
      <c r="H21" s="2485"/>
      <c r="I21" s="2486"/>
      <c r="J21" s="2487"/>
    </row>
    <row r="22" spans="1:10" s="2488" customFormat="1" ht="12">
      <c r="A22" s="2475"/>
      <c r="B22" s="2490" t="s">
        <v>3218</v>
      </c>
      <c r="C22" s="2491"/>
      <c r="D22" s="2486"/>
      <c r="E22" s="2486"/>
      <c r="F22" s="2492"/>
      <c r="G22" s="2484"/>
      <c r="H22" s="2485"/>
      <c r="I22" s="2463"/>
      <c r="J22" s="2487"/>
    </row>
    <row r="23" spans="1:10" s="2488" customFormat="1" ht="12">
      <c r="A23" s="2478" t="s">
        <v>1210</v>
      </c>
      <c r="B23" s="2489" t="s">
        <v>3213</v>
      </c>
      <c r="C23" s="2480"/>
      <c r="D23" s="2481"/>
      <c r="E23" s="2481"/>
      <c r="F23" s="2493"/>
      <c r="G23" s="2494"/>
      <c r="H23" s="2495"/>
      <c r="I23" s="2491"/>
      <c r="J23" s="2487"/>
    </row>
    <row r="24" spans="1:10" s="2488" customFormat="1" thickBot="1">
      <c r="A24" s="2478" t="s">
        <v>1213</v>
      </c>
      <c r="B24" s="2496" t="s">
        <v>3214</v>
      </c>
      <c r="C24" s="2480"/>
      <c r="D24" s="2481"/>
      <c r="E24" s="2481"/>
      <c r="F24" s="2497"/>
      <c r="G24" s="2498"/>
      <c r="H24" s="2499"/>
      <c r="I24" s="2486"/>
      <c r="J24" s="2500"/>
    </row>
    <row r="25" spans="1:10" s="2488" customFormat="1" thickBot="1">
      <c r="A25" s="2501" t="s">
        <v>692</v>
      </c>
      <c r="B25" s="2502" t="s">
        <v>3219</v>
      </c>
      <c r="C25" s="2503"/>
      <c r="D25" s="2504"/>
      <c r="E25" s="2505"/>
      <c r="F25" s="2506"/>
      <c r="G25" s="2507"/>
      <c r="H25" s="2508"/>
      <c r="I25" s="2509"/>
      <c r="J25" s="2510"/>
    </row>
    <row r="26" spans="1:10">
      <c r="B26" s="2511"/>
      <c r="C26" s="2512"/>
      <c r="D26" s="2512"/>
      <c r="E26" s="2512"/>
      <c r="F26" s="2513"/>
      <c r="G26" s="2513"/>
      <c r="H26" s="2513"/>
      <c r="I26" s="2513"/>
      <c r="J26" s="2514"/>
    </row>
    <row r="27" spans="1:10" ht="15">
      <c r="B27" s="3" t="s">
        <v>1312</v>
      </c>
      <c r="C27" s="818"/>
      <c r="D27" s="818"/>
      <c r="E27" s="818"/>
      <c r="F27" s="818"/>
      <c r="G27" s="818"/>
      <c r="H27" s="818"/>
      <c r="I27" s="818"/>
      <c r="J27" s="818"/>
    </row>
    <row r="28" spans="1:10" ht="15">
      <c r="B28" s="915"/>
      <c r="C28" s="869"/>
      <c r="D28" s="869"/>
      <c r="E28" s="869"/>
      <c r="F28" s="869"/>
      <c r="G28" s="869"/>
      <c r="H28" s="869"/>
      <c r="I28" s="869"/>
      <c r="J28" s="869"/>
    </row>
  </sheetData>
  <mergeCells count="9">
    <mergeCell ref="A7:B10"/>
    <mergeCell ref="I7:I9"/>
    <mergeCell ref="J7:J9"/>
    <mergeCell ref="C8:C9"/>
    <mergeCell ref="D8:D9"/>
    <mergeCell ref="E8:E9"/>
    <mergeCell ref="F8:F9"/>
    <mergeCell ref="G8:G9"/>
    <mergeCell ref="H8:H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2</v>
      </c>
      <c r="D1" s="607"/>
      <c r="E1" s="608"/>
      <c r="L1" s="545" t="s">
        <v>1278</v>
      </c>
      <c r="M1" s="545"/>
      <c r="N1" s="545"/>
      <c r="O1" s="545"/>
      <c r="P1" s="545"/>
      <c r="Q1" s="545"/>
      <c r="R1" s="545"/>
      <c r="S1" s="545"/>
      <c r="T1" s="545"/>
      <c r="U1" s="545"/>
      <c r="X1" s="546"/>
      <c r="Y1" s="546"/>
      <c r="Z1" s="546"/>
      <c r="AA1" s="546"/>
    </row>
    <row r="2" spans="1:28" s="547" customFormat="1">
      <c r="B2" s="5" t="s">
        <v>4</v>
      </c>
      <c r="C2" s="5" t="s">
        <v>1560</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124" priority="6" stopIfTrue="1" operator="equal">
      <formula>#REF!</formula>
    </cfRule>
  </conditionalFormatting>
  <conditionalFormatting sqref="B18:B23">
    <cfRule type="cellIs" dxfId="123" priority="5" stopIfTrue="1" operator="equal">
      <formula>#REF!</formula>
    </cfRule>
  </conditionalFormatting>
  <conditionalFormatting sqref="B27:B40">
    <cfRule type="cellIs" dxfId="122" priority="4" stopIfTrue="1" operator="equal">
      <formula>#REF!</formula>
    </cfRule>
  </conditionalFormatting>
  <conditionalFormatting sqref="C37:C40">
    <cfRule type="cellIs" dxfId="121" priority="3" stopIfTrue="1" operator="equal">
      <formula>#REF!</formula>
    </cfRule>
  </conditionalFormatting>
  <conditionalFormatting sqref="F37:F40">
    <cfRule type="cellIs" dxfId="120" priority="2" stopIfTrue="1" operator="equal">
      <formula>#REF!</formula>
    </cfRule>
  </conditionalFormatting>
  <conditionalFormatting sqref="B42:B44">
    <cfRule type="cellIs" dxfId="119" priority="1" stopIfTrue="1" operator="equal">
      <formula>#REF!</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3</v>
      </c>
      <c r="D1" s="607"/>
      <c r="E1" s="608"/>
      <c r="L1" s="545" t="s">
        <v>1278</v>
      </c>
      <c r="M1" s="545"/>
      <c r="N1" s="545"/>
      <c r="O1" s="545"/>
      <c r="P1" s="545"/>
      <c r="Q1" s="545"/>
      <c r="R1" s="545"/>
      <c r="S1" s="545"/>
      <c r="T1" s="545"/>
      <c r="U1" s="545"/>
      <c r="X1" s="546"/>
      <c r="Y1" s="546"/>
      <c r="Z1" s="546"/>
      <c r="AA1" s="546"/>
    </row>
    <row r="2" spans="1:28" s="547" customFormat="1">
      <c r="B2" s="5" t="s">
        <v>4</v>
      </c>
      <c r="C2" s="5" t="s">
        <v>1405</v>
      </c>
      <c r="L2" s="548" t="s">
        <v>1279</v>
      </c>
      <c r="M2" s="549"/>
      <c r="N2" s="819"/>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118" priority="6" stopIfTrue="1" operator="equal">
      <formula>#REF!</formula>
    </cfRule>
  </conditionalFormatting>
  <conditionalFormatting sqref="B18:B23">
    <cfRule type="cellIs" dxfId="117" priority="5" stopIfTrue="1" operator="equal">
      <formula>#REF!</formula>
    </cfRule>
  </conditionalFormatting>
  <conditionalFormatting sqref="B27:B40">
    <cfRule type="cellIs" dxfId="116" priority="4" stopIfTrue="1" operator="equal">
      <formula>#REF!</formula>
    </cfRule>
  </conditionalFormatting>
  <conditionalFormatting sqref="C37:C40">
    <cfRule type="cellIs" dxfId="115" priority="3" stopIfTrue="1" operator="equal">
      <formula>#REF!</formula>
    </cfRule>
  </conditionalFormatting>
  <conditionalFormatting sqref="F37:F40">
    <cfRule type="cellIs" dxfId="114" priority="2" stopIfTrue="1" operator="equal">
      <formula>#REF!</formula>
    </cfRule>
  </conditionalFormatting>
  <conditionalFormatting sqref="B42:B44">
    <cfRule type="cellIs" dxfId="113" priority="1" stopIfTrue="1" operator="equal">
      <formula>#REF!</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4</v>
      </c>
      <c r="D1" s="607"/>
      <c r="E1" s="608"/>
      <c r="L1" s="545" t="s">
        <v>1278</v>
      </c>
      <c r="M1" s="545"/>
      <c r="N1" s="545"/>
      <c r="O1" s="545"/>
      <c r="P1" s="545"/>
      <c r="Q1" s="545"/>
      <c r="R1" s="545"/>
      <c r="S1" s="545"/>
      <c r="T1" s="545"/>
      <c r="U1" s="545"/>
      <c r="X1" s="546"/>
      <c r="Y1" s="546"/>
      <c r="Z1" s="546"/>
      <c r="AA1" s="546"/>
    </row>
    <row r="2" spans="1:28" s="547" customFormat="1">
      <c r="B2" s="5" t="s">
        <v>4</v>
      </c>
      <c r="C2" s="5" t="s">
        <v>1561</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819"/>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112" priority="6" stopIfTrue="1" operator="equal">
      <formula>#REF!</formula>
    </cfRule>
  </conditionalFormatting>
  <conditionalFormatting sqref="B18:B23">
    <cfRule type="cellIs" dxfId="111" priority="5" stopIfTrue="1" operator="equal">
      <formula>#REF!</formula>
    </cfRule>
  </conditionalFormatting>
  <conditionalFormatting sqref="B27:B40">
    <cfRule type="cellIs" dxfId="110" priority="4" stopIfTrue="1" operator="equal">
      <formula>#REF!</formula>
    </cfRule>
  </conditionalFormatting>
  <conditionalFormatting sqref="C37:C40">
    <cfRule type="cellIs" dxfId="109" priority="3" stopIfTrue="1" operator="equal">
      <formula>#REF!</formula>
    </cfRule>
  </conditionalFormatting>
  <conditionalFormatting sqref="F37:F40">
    <cfRule type="cellIs" dxfId="108" priority="2" stopIfTrue="1" operator="equal">
      <formula>#REF!</formula>
    </cfRule>
  </conditionalFormatting>
  <conditionalFormatting sqref="B42:B44">
    <cfRule type="cellIs" dxfId="107" priority="1" stopIfTrue="1" operator="equal">
      <formula>#REF!</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topLeftCell="A19"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5</v>
      </c>
      <c r="D1" s="607"/>
      <c r="E1" s="608"/>
      <c r="L1" s="545" t="s">
        <v>1278</v>
      </c>
      <c r="M1" s="545"/>
      <c r="N1" s="545"/>
      <c r="O1" s="545"/>
      <c r="P1" s="545"/>
      <c r="Q1" s="545"/>
      <c r="R1" s="545"/>
      <c r="S1" s="545"/>
      <c r="T1" s="545"/>
      <c r="U1" s="545"/>
      <c r="X1" s="546"/>
      <c r="Y1" s="546"/>
      <c r="Z1" s="546"/>
      <c r="AA1" s="546"/>
    </row>
    <row r="2" spans="1:28" s="547" customFormat="1">
      <c r="B2" s="5" t="s">
        <v>4</v>
      </c>
      <c r="C2" s="5" t="s">
        <v>1562</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106" priority="6" stopIfTrue="1" operator="equal">
      <formula>#REF!</formula>
    </cfRule>
  </conditionalFormatting>
  <conditionalFormatting sqref="B18:B23">
    <cfRule type="cellIs" dxfId="105" priority="5" stopIfTrue="1" operator="equal">
      <formula>#REF!</formula>
    </cfRule>
  </conditionalFormatting>
  <conditionalFormatting sqref="B27:B40">
    <cfRule type="cellIs" dxfId="104" priority="4" stopIfTrue="1" operator="equal">
      <formula>#REF!</formula>
    </cfRule>
  </conditionalFormatting>
  <conditionalFormatting sqref="C37:C40">
    <cfRule type="cellIs" dxfId="103" priority="3" stopIfTrue="1" operator="equal">
      <formula>#REF!</formula>
    </cfRule>
  </conditionalFormatting>
  <conditionalFormatting sqref="F37:F40">
    <cfRule type="cellIs" dxfId="102" priority="2" stopIfTrue="1" operator="equal">
      <formula>#REF!</formula>
    </cfRule>
  </conditionalFormatting>
  <conditionalFormatting sqref="B42:B44">
    <cfRule type="cellIs" dxfId="101" priority="1" stopIfTrue="1" operator="equal">
      <formula>#REF!</formula>
    </cfRule>
  </conditionalFormatting>
  <pageMargins left="0.7" right="0.7" top="0.75" bottom="0.75" header="0.3" footer="0.3"/>
  <pageSetup paperSize="9"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6</v>
      </c>
      <c r="D1" s="607"/>
      <c r="E1" s="608"/>
      <c r="L1" s="545" t="s">
        <v>1278</v>
      </c>
      <c r="M1" s="545"/>
      <c r="N1" s="545"/>
      <c r="O1" s="545"/>
      <c r="P1" s="545"/>
      <c r="Q1" s="545"/>
      <c r="R1" s="545"/>
      <c r="S1" s="545"/>
      <c r="T1" s="545"/>
      <c r="U1" s="545"/>
      <c r="X1" s="546"/>
      <c r="Y1" s="546"/>
      <c r="Z1" s="546"/>
      <c r="AA1" s="546"/>
    </row>
    <row r="2" spans="1:28" s="547" customFormat="1">
      <c r="B2" s="5" t="s">
        <v>4</v>
      </c>
      <c r="C2" s="5" t="s">
        <v>1563</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100" priority="6" stopIfTrue="1" operator="equal">
      <formula>#REF!</formula>
    </cfRule>
  </conditionalFormatting>
  <conditionalFormatting sqref="B18:B23">
    <cfRule type="cellIs" dxfId="99" priority="5" stopIfTrue="1" operator="equal">
      <formula>#REF!</formula>
    </cfRule>
  </conditionalFormatting>
  <conditionalFormatting sqref="B27:B40">
    <cfRule type="cellIs" dxfId="98" priority="4" stopIfTrue="1" operator="equal">
      <formula>#REF!</formula>
    </cfRule>
  </conditionalFormatting>
  <conditionalFormatting sqref="C37:C40">
    <cfRule type="cellIs" dxfId="97" priority="3" stopIfTrue="1" operator="equal">
      <formula>#REF!</formula>
    </cfRule>
  </conditionalFormatting>
  <conditionalFormatting sqref="F37:F40">
    <cfRule type="cellIs" dxfId="96" priority="2" stopIfTrue="1" operator="equal">
      <formula>#REF!</formula>
    </cfRule>
  </conditionalFormatting>
  <conditionalFormatting sqref="B42:B44">
    <cfRule type="cellIs" dxfId="95" priority="1" stopIfTrue="1" operator="equal">
      <formula>#REF!</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7</v>
      </c>
      <c r="D1" s="607"/>
      <c r="E1" s="608"/>
      <c r="L1" s="545" t="s">
        <v>1278</v>
      </c>
      <c r="M1" s="545"/>
      <c r="N1" s="545"/>
      <c r="O1" s="545"/>
      <c r="P1" s="545"/>
      <c r="Q1" s="545"/>
      <c r="R1" s="545"/>
      <c r="S1" s="545"/>
      <c r="T1" s="545"/>
      <c r="U1" s="545"/>
      <c r="X1" s="546"/>
      <c r="Y1" s="546"/>
      <c r="Z1" s="546"/>
      <c r="AA1" s="546"/>
    </row>
    <row r="2" spans="1:28" s="547" customFormat="1">
      <c r="B2" s="5" t="s">
        <v>4</v>
      </c>
      <c r="C2" s="5" t="s">
        <v>1564</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94" priority="6" stopIfTrue="1" operator="equal">
      <formula>#REF!</formula>
    </cfRule>
  </conditionalFormatting>
  <conditionalFormatting sqref="B18:B23">
    <cfRule type="cellIs" dxfId="93" priority="5" stopIfTrue="1" operator="equal">
      <formula>#REF!</formula>
    </cfRule>
  </conditionalFormatting>
  <conditionalFormatting sqref="B27:B40">
    <cfRule type="cellIs" dxfId="92" priority="4" stopIfTrue="1" operator="equal">
      <formula>#REF!</formula>
    </cfRule>
  </conditionalFormatting>
  <conditionalFormatting sqref="C37:C40">
    <cfRule type="cellIs" dxfId="91" priority="3" stopIfTrue="1" operator="equal">
      <formula>#REF!</formula>
    </cfRule>
  </conditionalFormatting>
  <conditionalFormatting sqref="F37:F40">
    <cfRule type="cellIs" dxfId="90" priority="2" stopIfTrue="1" operator="equal">
      <formula>#REF!</formula>
    </cfRule>
  </conditionalFormatting>
  <conditionalFormatting sqref="B42:B44">
    <cfRule type="cellIs" dxfId="89" priority="1" stopIfTrue="1" operator="equal">
      <formula>#REF!</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8</v>
      </c>
      <c r="D1" s="607"/>
      <c r="E1" s="608"/>
      <c r="L1" s="545" t="s">
        <v>1278</v>
      </c>
      <c r="M1" s="545"/>
      <c r="N1" s="545"/>
      <c r="O1" s="545"/>
      <c r="P1" s="545"/>
      <c r="Q1" s="545"/>
      <c r="R1" s="545"/>
      <c r="S1" s="545"/>
      <c r="T1" s="545"/>
      <c r="U1" s="545"/>
      <c r="X1" s="546"/>
      <c r="Y1" s="546"/>
      <c r="Z1" s="546"/>
      <c r="AA1" s="546"/>
    </row>
    <row r="2" spans="1:28" s="547" customFormat="1">
      <c r="B2" s="5" t="s">
        <v>4</v>
      </c>
      <c r="C2" s="5" t="s">
        <v>1540</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88" priority="6" stopIfTrue="1" operator="equal">
      <formula>#REF!</formula>
    </cfRule>
  </conditionalFormatting>
  <conditionalFormatting sqref="B18:B23">
    <cfRule type="cellIs" dxfId="87" priority="5" stopIfTrue="1" operator="equal">
      <formula>#REF!</formula>
    </cfRule>
  </conditionalFormatting>
  <conditionalFormatting sqref="B27:B40">
    <cfRule type="cellIs" dxfId="86" priority="4" stopIfTrue="1" operator="equal">
      <formula>#REF!</formula>
    </cfRule>
  </conditionalFormatting>
  <conditionalFormatting sqref="C37:C40">
    <cfRule type="cellIs" dxfId="85" priority="3" stopIfTrue="1" operator="equal">
      <formula>#REF!</formula>
    </cfRule>
  </conditionalFormatting>
  <conditionalFormatting sqref="F37:F40">
    <cfRule type="cellIs" dxfId="84" priority="2" stopIfTrue="1" operator="equal">
      <formula>#REF!</formula>
    </cfRule>
  </conditionalFormatting>
  <conditionalFormatting sqref="B42:B44">
    <cfRule type="cellIs" dxfId="83" priority="1" stopIfTrue="1" operator="equal">
      <formula>#REF!</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9</v>
      </c>
      <c r="D1" s="607"/>
      <c r="E1" s="608"/>
      <c r="L1" s="545" t="s">
        <v>1278</v>
      </c>
      <c r="M1" s="545"/>
      <c r="N1" s="545"/>
      <c r="O1" s="545"/>
      <c r="P1" s="545"/>
      <c r="Q1" s="545"/>
      <c r="R1" s="545"/>
      <c r="S1" s="545"/>
      <c r="T1" s="545"/>
      <c r="U1" s="545"/>
      <c r="X1" s="546"/>
      <c r="Y1" s="546"/>
      <c r="Z1" s="546"/>
      <c r="AA1" s="546"/>
    </row>
    <row r="2" spans="1:28" s="547" customFormat="1">
      <c r="B2" s="5" t="s">
        <v>4</v>
      </c>
      <c r="C2" s="5" t="s">
        <v>1565</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82" priority="6" stopIfTrue="1" operator="equal">
      <formula>#REF!</formula>
    </cfRule>
  </conditionalFormatting>
  <conditionalFormatting sqref="B18:B23">
    <cfRule type="cellIs" dxfId="81" priority="5" stopIfTrue="1" operator="equal">
      <formula>#REF!</formula>
    </cfRule>
  </conditionalFormatting>
  <conditionalFormatting sqref="B27:B40">
    <cfRule type="cellIs" dxfId="80" priority="4" stopIfTrue="1" operator="equal">
      <formula>#REF!</formula>
    </cfRule>
  </conditionalFormatting>
  <conditionalFormatting sqref="C37:C40">
    <cfRule type="cellIs" dxfId="79" priority="3" stopIfTrue="1" operator="equal">
      <formula>#REF!</formula>
    </cfRule>
  </conditionalFormatting>
  <conditionalFormatting sqref="F37:F40">
    <cfRule type="cellIs" dxfId="78" priority="2" stopIfTrue="1" operator="equal">
      <formula>#REF!</formula>
    </cfRule>
  </conditionalFormatting>
  <conditionalFormatting sqref="B42:B44">
    <cfRule type="cellIs" dxfId="77" priority="1" stopIfTrue="1" operator="equal">
      <formula>#REF!</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5"/>
  <sheetViews>
    <sheetView zoomScale="85" zoomScaleNormal="85" workbookViewId="0">
      <selection activeCell="C98" sqref="C98"/>
    </sheetView>
  </sheetViews>
  <sheetFormatPr defaultRowHeight="15"/>
  <cols>
    <col min="1" max="1" width="9.28515625" style="5" customWidth="1"/>
    <col min="2" max="2" width="37.28515625" style="5" customWidth="1"/>
    <col min="3" max="3" width="14" style="7" bestFit="1" customWidth="1"/>
    <col min="4" max="5" width="14.85546875" style="7" bestFit="1" customWidth="1"/>
    <col min="6" max="6" width="13.42578125" style="7" customWidth="1"/>
    <col min="7" max="7" width="12.140625" style="7" customWidth="1"/>
    <col min="8" max="8" width="13.42578125" style="7" customWidth="1"/>
    <col min="9" max="16384" width="9.140625" style="5"/>
  </cols>
  <sheetData>
    <row r="1" spans="1:8">
      <c r="A1" s="5" t="s">
        <v>2</v>
      </c>
      <c r="B1" s="6" t="s">
        <v>3</v>
      </c>
    </row>
    <row r="2" spans="1:8">
      <c r="A2" s="5" t="s">
        <v>4</v>
      </c>
      <c r="B2" s="5" t="s">
        <v>5</v>
      </c>
    </row>
    <row r="3" spans="1:8">
      <c r="A3" s="5" t="s">
        <v>6</v>
      </c>
      <c r="B3" s="5" t="s">
        <v>7</v>
      </c>
    </row>
    <row r="4" spans="1:8">
      <c r="A4" s="5" t="s">
        <v>8</v>
      </c>
      <c r="B4" s="5" t="s">
        <v>9</v>
      </c>
    </row>
    <row r="5" spans="1:8">
      <c r="A5" s="5" t="s">
        <v>10</v>
      </c>
      <c r="B5" s="5" t="s">
        <v>11</v>
      </c>
    </row>
    <row r="7" spans="1:8">
      <c r="A7" s="8"/>
      <c r="B7" s="8"/>
      <c r="C7" s="9" t="s">
        <v>12</v>
      </c>
      <c r="D7" s="10"/>
      <c r="E7" s="11"/>
      <c r="F7" s="10"/>
      <c r="G7" s="11"/>
      <c r="H7" s="8"/>
    </row>
    <row r="8" spans="1:8">
      <c r="A8" s="12" t="s">
        <v>13</v>
      </c>
      <c r="B8" s="13" t="s">
        <v>14</v>
      </c>
      <c r="C8" s="14" t="s">
        <v>15</v>
      </c>
      <c r="D8" s="15" t="s">
        <v>16</v>
      </c>
      <c r="E8" s="16"/>
      <c r="F8" s="15" t="s">
        <v>17</v>
      </c>
      <c r="G8" s="16"/>
      <c r="H8" s="17" t="s">
        <v>18</v>
      </c>
    </row>
    <row r="9" spans="1:8">
      <c r="A9" s="18"/>
      <c r="B9" s="13" t="s">
        <v>19</v>
      </c>
      <c r="C9" s="19" t="s">
        <v>20</v>
      </c>
      <c r="D9" s="20" t="s">
        <v>21</v>
      </c>
      <c r="E9" s="21" t="s">
        <v>22</v>
      </c>
      <c r="F9" s="21" t="s">
        <v>21</v>
      </c>
      <c r="G9" s="21" t="s">
        <v>22</v>
      </c>
      <c r="H9" s="22"/>
    </row>
    <row r="10" spans="1:8">
      <c r="A10" s="23">
        <v>1</v>
      </c>
      <c r="B10" s="24" t="s">
        <v>23</v>
      </c>
      <c r="C10" s="25">
        <f>C82+C184</f>
        <v>0</v>
      </c>
      <c r="D10" s="25">
        <f>D11+D34+D85+D101+D118+D155+D171</f>
        <v>0</v>
      </c>
      <c r="E10" s="25">
        <f>E11+E34+E85+E101+E118+E155+E171</f>
        <v>0</v>
      </c>
      <c r="F10" s="25">
        <f>F11+F34+F85+F101+F118+F155+F171</f>
        <v>0</v>
      </c>
      <c r="G10" s="25">
        <f>G11+G34+G85+G101+G118+G155+G171</f>
        <v>0</v>
      </c>
      <c r="H10" s="26">
        <f>SUM(C10:G10)</f>
        <v>0</v>
      </c>
    </row>
    <row r="11" spans="1:8">
      <c r="A11" s="27">
        <v>11</v>
      </c>
      <c r="B11" s="28" t="s">
        <v>24</v>
      </c>
      <c r="C11" s="29"/>
      <c r="D11" s="30">
        <f>D12+D16</f>
        <v>0</v>
      </c>
      <c r="E11" s="30">
        <f>E12+E16</f>
        <v>0</v>
      </c>
      <c r="F11" s="30">
        <f>F12+F16</f>
        <v>0</v>
      </c>
      <c r="G11" s="30">
        <f>G12+G16</f>
        <v>0</v>
      </c>
      <c r="H11" s="31">
        <f>SUM(D11:G11)</f>
        <v>0</v>
      </c>
    </row>
    <row r="12" spans="1:8">
      <c r="A12" s="27">
        <v>111</v>
      </c>
      <c r="B12" s="32" t="s">
        <v>25</v>
      </c>
      <c r="C12" s="29"/>
      <c r="D12" s="30">
        <f>SUM(D13:D15)</f>
        <v>0</v>
      </c>
      <c r="E12" s="30">
        <f>SUM(E13:E15)</f>
        <v>0</v>
      </c>
      <c r="F12" s="30">
        <f>SUM(F13:F15)</f>
        <v>0</v>
      </c>
      <c r="G12" s="30">
        <f>SUM(G13:G15)</f>
        <v>0</v>
      </c>
      <c r="H12" s="31">
        <f t="shared" ref="H12:H33" si="0">SUM(D12:G12)</f>
        <v>0</v>
      </c>
    </row>
    <row r="13" spans="1:8">
      <c r="A13" s="33" t="s">
        <v>26</v>
      </c>
      <c r="B13" s="34" t="s">
        <v>27</v>
      </c>
      <c r="C13" s="29"/>
      <c r="D13" s="35"/>
      <c r="E13" s="35"/>
      <c r="F13" s="35"/>
      <c r="G13" s="35"/>
      <c r="H13" s="31">
        <f t="shared" si="0"/>
        <v>0</v>
      </c>
    </row>
    <row r="14" spans="1:8">
      <c r="A14" s="33" t="s">
        <v>28</v>
      </c>
      <c r="B14" s="34" t="s">
        <v>29</v>
      </c>
      <c r="C14" s="29"/>
      <c r="D14" s="35"/>
      <c r="E14" s="35"/>
      <c r="F14" s="35"/>
      <c r="G14" s="35"/>
      <c r="H14" s="31">
        <f t="shared" si="0"/>
        <v>0</v>
      </c>
    </row>
    <row r="15" spans="1:8">
      <c r="A15" s="33">
        <v>1117</v>
      </c>
      <c r="B15" s="34" t="s">
        <v>30</v>
      </c>
      <c r="C15" s="29"/>
      <c r="D15" s="35"/>
      <c r="E15" s="35"/>
      <c r="F15" s="35"/>
      <c r="G15" s="35"/>
      <c r="H15" s="31">
        <f t="shared" si="0"/>
        <v>0</v>
      </c>
    </row>
    <row r="16" spans="1:8">
      <c r="A16" s="27">
        <v>112</v>
      </c>
      <c r="B16" s="36" t="s">
        <v>31</v>
      </c>
      <c r="C16" s="29"/>
      <c r="D16" s="30">
        <f>D17+D20+D23+D29+D32+D33</f>
        <v>0</v>
      </c>
      <c r="E16" s="30">
        <f>E17+E20+E23+E29+E32+E33</f>
        <v>0</v>
      </c>
      <c r="F16" s="30">
        <f>F17+F20+F23+F29+F32+F33</f>
        <v>0</v>
      </c>
      <c r="G16" s="30">
        <f>G17+G20+G23+G29+G32+G33</f>
        <v>0</v>
      </c>
      <c r="H16" s="31">
        <f t="shared" si="0"/>
        <v>0</v>
      </c>
    </row>
    <row r="17" spans="1:8">
      <c r="A17" s="33">
        <v>1121</v>
      </c>
      <c r="B17" s="34" t="s">
        <v>32</v>
      </c>
      <c r="C17" s="29"/>
      <c r="D17" s="30">
        <f>SUM(D18:D19)</f>
        <v>0</v>
      </c>
      <c r="E17" s="30">
        <f>SUM(E18:E19)</f>
        <v>0</v>
      </c>
      <c r="F17" s="30">
        <f>SUM(F18:F19)</f>
        <v>0</v>
      </c>
      <c r="G17" s="30">
        <f>SUM(G18:G19)</f>
        <v>0</v>
      </c>
      <c r="H17" s="31">
        <f t="shared" si="0"/>
        <v>0</v>
      </c>
    </row>
    <row r="18" spans="1:8">
      <c r="A18" s="33">
        <v>11211</v>
      </c>
      <c r="B18" s="34" t="s">
        <v>33</v>
      </c>
      <c r="C18" s="29"/>
      <c r="D18" s="35"/>
      <c r="E18" s="35"/>
      <c r="F18" s="35"/>
      <c r="G18" s="35"/>
      <c r="H18" s="31">
        <f t="shared" si="0"/>
        <v>0</v>
      </c>
    </row>
    <row r="19" spans="1:8">
      <c r="A19" s="33">
        <v>11219</v>
      </c>
      <c r="B19" s="34" t="s">
        <v>34</v>
      </c>
      <c r="C19" s="29"/>
      <c r="D19" s="35"/>
      <c r="E19" s="35"/>
      <c r="F19" s="35"/>
      <c r="G19" s="35"/>
      <c r="H19" s="31">
        <f t="shared" si="0"/>
        <v>0</v>
      </c>
    </row>
    <row r="20" spans="1:8">
      <c r="A20" s="33">
        <v>1122</v>
      </c>
      <c r="B20" s="37" t="s">
        <v>35</v>
      </c>
      <c r="C20" s="29"/>
      <c r="D20" s="38">
        <f>SUM(D21:D22)</f>
        <v>0</v>
      </c>
      <c r="E20" s="38">
        <f>SUM(E21:E22)</f>
        <v>0</v>
      </c>
      <c r="F20" s="38">
        <f>SUM(F21:F22)</f>
        <v>0</v>
      </c>
      <c r="G20" s="38">
        <f>SUM(G21:G22)</f>
        <v>0</v>
      </c>
      <c r="H20" s="31">
        <f t="shared" si="0"/>
        <v>0</v>
      </c>
    </row>
    <row r="21" spans="1:8">
      <c r="A21" s="33">
        <v>11221</v>
      </c>
      <c r="B21" s="34" t="s">
        <v>36</v>
      </c>
      <c r="C21" s="29"/>
      <c r="D21" s="35"/>
      <c r="E21" s="35"/>
      <c r="F21" s="35"/>
      <c r="G21" s="35"/>
      <c r="H21" s="31">
        <f t="shared" si="0"/>
        <v>0</v>
      </c>
    </row>
    <row r="22" spans="1:8">
      <c r="A22" s="33">
        <v>11229</v>
      </c>
      <c r="B22" s="34" t="s">
        <v>34</v>
      </c>
      <c r="C22" s="29"/>
      <c r="D22" s="35"/>
      <c r="E22" s="35"/>
      <c r="F22" s="35"/>
      <c r="G22" s="35"/>
      <c r="H22" s="31">
        <f t="shared" si="0"/>
        <v>0</v>
      </c>
    </row>
    <row r="23" spans="1:8">
      <c r="A23" s="33">
        <v>1123</v>
      </c>
      <c r="B23" s="34" t="s">
        <v>37</v>
      </c>
      <c r="C23" s="29"/>
      <c r="D23" s="30">
        <f>SUM(D24:D26)</f>
        <v>0</v>
      </c>
      <c r="E23" s="30">
        <f>SUM(E24:E26)</f>
        <v>0</v>
      </c>
      <c r="F23" s="30">
        <f>SUM(F24:F26)</f>
        <v>0</v>
      </c>
      <c r="G23" s="30">
        <f>SUM(G24:G26)</f>
        <v>0</v>
      </c>
      <c r="H23" s="31">
        <f t="shared" si="0"/>
        <v>0</v>
      </c>
    </row>
    <row r="24" spans="1:8">
      <c r="A24" s="33">
        <v>11231</v>
      </c>
      <c r="B24" s="34" t="s">
        <v>38</v>
      </c>
      <c r="C24" s="29"/>
      <c r="D24" s="35"/>
      <c r="E24" s="35"/>
      <c r="F24" s="35"/>
      <c r="G24" s="35"/>
      <c r="H24" s="31">
        <f t="shared" si="0"/>
        <v>0</v>
      </c>
    </row>
    <row r="25" spans="1:8">
      <c r="A25" s="33">
        <v>11232</v>
      </c>
      <c r="B25" s="34" t="s">
        <v>39</v>
      </c>
      <c r="C25" s="29"/>
      <c r="D25" s="35"/>
      <c r="E25" s="35"/>
      <c r="F25" s="35"/>
      <c r="G25" s="35"/>
      <c r="H25" s="31">
        <f t="shared" si="0"/>
        <v>0</v>
      </c>
    </row>
    <row r="26" spans="1:8">
      <c r="A26" s="33">
        <v>11239</v>
      </c>
      <c r="B26" s="34" t="s">
        <v>34</v>
      </c>
      <c r="C26" s="29"/>
      <c r="D26" s="30">
        <f>SUM(D27:D28)</f>
        <v>0</v>
      </c>
      <c r="E26" s="30">
        <f>SUM(E27:E28)</f>
        <v>0</v>
      </c>
      <c r="F26" s="30">
        <f>SUM(F27:F28)</f>
        <v>0</v>
      </c>
      <c r="G26" s="30">
        <f>SUM(G27:G28)</f>
        <v>0</v>
      </c>
      <c r="H26" s="31">
        <f t="shared" si="0"/>
        <v>0</v>
      </c>
    </row>
    <row r="27" spans="1:8">
      <c r="A27" s="33">
        <v>112391</v>
      </c>
      <c r="B27" s="34" t="s">
        <v>40</v>
      </c>
      <c r="C27" s="29"/>
      <c r="D27" s="35"/>
      <c r="E27" s="35"/>
      <c r="F27" s="35"/>
      <c r="G27" s="35"/>
      <c r="H27" s="31">
        <f t="shared" si="0"/>
        <v>0</v>
      </c>
    </row>
    <row r="28" spans="1:8">
      <c r="A28" s="33">
        <v>112392</v>
      </c>
      <c r="B28" s="34" t="s">
        <v>41</v>
      </c>
      <c r="C28" s="29"/>
      <c r="D28" s="35"/>
      <c r="E28" s="35"/>
      <c r="F28" s="35"/>
      <c r="G28" s="35"/>
      <c r="H28" s="31">
        <f t="shared" si="0"/>
        <v>0</v>
      </c>
    </row>
    <row r="29" spans="1:8">
      <c r="A29" s="33">
        <v>1124</v>
      </c>
      <c r="B29" s="34" t="s">
        <v>42</v>
      </c>
      <c r="C29" s="29"/>
      <c r="D29" s="30">
        <f>SUM(D30:D31)</f>
        <v>0</v>
      </c>
      <c r="E29" s="30">
        <f>SUM(E30:E31)</f>
        <v>0</v>
      </c>
      <c r="F29" s="30">
        <f>SUM(F30:F31)</f>
        <v>0</v>
      </c>
      <c r="G29" s="30">
        <f>SUM(G30:G31)</f>
        <v>0</v>
      </c>
      <c r="H29" s="31">
        <f t="shared" si="0"/>
        <v>0</v>
      </c>
    </row>
    <row r="30" spans="1:8">
      <c r="A30" s="33">
        <v>11241</v>
      </c>
      <c r="B30" s="34" t="s">
        <v>43</v>
      </c>
      <c r="C30" s="29"/>
      <c r="D30" s="35"/>
      <c r="E30" s="35"/>
      <c r="F30" s="35"/>
      <c r="G30" s="35"/>
      <c r="H30" s="31">
        <f t="shared" si="0"/>
        <v>0</v>
      </c>
    </row>
    <row r="31" spans="1:8">
      <c r="A31" s="33">
        <v>11249</v>
      </c>
      <c r="B31" s="34" t="s">
        <v>34</v>
      </c>
      <c r="C31" s="29"/>
      <c r="D31" s="35"/>
      <c r="E31" s="35"/>
      <c r="F31" s="35"/>
      <c r="G31" s="35"/>
      <c r="H31" s="31">
        <f t="shared" si="0"/>
        <v>0</v>
      </c>
    </row>
    <row r="32" spans="1:8">
      <c r="A32" s="33">
        <v>1127</v>
      </c>
      <c r="B32" s="34" t="s">
        <v>44</v>
      </c>
      <c r="C32" s="29"/>
      <c r="D32" s="35"/>
      <c r="E32" s="35"/>
      <c r="F32" s="35"/>
      <c r="G32" s="35"/>
      <c r="H32" s="31">
        <f t="shared" si="0"/>
        <v>0</v>
      </c>
    </row>
    <row r="33" spans="1:8">
      <c r="A33" s="33">
        <v>1128</v>
      </c>
      <c r="B33" s="34" t="s">
        <v>45</v>
      </c>
      <c r="C33" s="29"/>
      <c r="D33" s="35"/>
      <c r="E33" s="35"/>
      <c r="F33" s="35"/>
      <c r="G33" s="35"/>
      <c r="H33" s="31">
        <f t="shared" si="0"/>
        <v>0</v>
      </c>
    </row>
    <row r="34" spans="1:8">
      <c r="A34" s="27">
        <v>12</v>
      </c>
      <c r="B34" s="39" t="s">
        <v>46</v>
      </c>
      <c r="C34" s="30">
        <f>C82</f>
        <v>0</v>
      </c>
      <c r="D34" s="30">
        <f>D35+D48</f>
        <v>0</v>
      </c>
      <c r="E34" s="30">
        <f>E35+E48</f>
        <v>0</v>
      </c>
      <c r="F34" s="30">
        <f>F35+F48</f>
        <v>0</v>
      </c>
      <c r="G34" s="30">
        <f>G35+G48</f>
        <v>0</v>
      </c>
      <c r="H34" s="31">
        <f t="shared" ref="H34" si="1">SUM(C34:G34)</f>
        <v>0</v>
      </c>
    </row>
    <row r="35" spans="1:8">
      <c r="A35" s="27">
        <v>121</v>
      </c>
      <c r="B35" s="40" t="s">
        <v>47</v>
      </c>
      <c r="C35" s="29"/>
      <c r="D35" s="30">
        <f>D36+D37+D41+D45</f>
        <v>0</v>
      </c>
      <c r="E35" s="30">
        <f>E36+E37+E41+E45</f>
        <v>0</v>
      </c>
      <c r="F35" s="30">
        <f>F36+F37+F41+F45</f>
        <v>0</v>
      </c>
      <c r="G35" s="30">
        <f>G36+G37+G41+G45</f>
        <v>0</v>
      </c>
      <c r="H35" s="31">
        <f>SUM(D35:G35)</f>
        <v>0</v>
      </c>
    </row>
    <row r="36" spans="1:8">
      <c r="A36" s="33">
        <v>1211</v>
      </c>
      <c r="B36" s="41" t="s">
        <v>48</v>
      </c>
      <c r="C36" s="29"/>
      <c r="D36" s="35"/>
      <c r="E36" s="35"/>
      <c r="F36" s="35"/>
      <c r="G36" s="35"/>
      <c r="H36" s="31">
        <f t="shared" ref="H36:H81" si="2">SUM(D36:G36)</f>
        <v>0</v>
      </c>
    </row>
    <row r="37" spans="1:8">
      <c r="A37" s="33">
        <v>1212</v>
      </c>
      <c r="B37" s="41" t="s">
        <v>49</v>
      </c>
      <c r="C37" s="29"/>
      <c r="D37" s="30">
        <f>SUM(D38:D40)</f>
        <v>0</v>
      </c>
      <c r="E37" s="30">
        <f>SUM(E38:E40)</f>
        <v>0</v>
      </c>
      <c r="F37" s="30">
        <f>SUM(F38:F40)</f>
        <v>0</v>
      </c>
      <c r="G37" s="30">
        <f>SUM(G38:G40)</f>
        <v>0</v>
      </c>
      <c r="H37" s="31">
        <f t="shared" si="2"/>
        <v>0</v>
      </c>
    </row>
    <row r="38" spans="1:8">
      <c r="A38" s="33">
        <v>12121</v>
      </c>
      <c r="B38" s="41" t="s">
        <v>50</v>
      </c>
      <c r="C38" s="29"/>
      <c r="D38" s="35"/>
      <c r="E38" s="35"/>
      <c r="F38" s="35"/>
      <c r="G38" s="35"/>
      <c r="H38" s="31">
        <f t="shared" si="2"/>
        <v>0</v>
      </c>
    </row>
    <row r="39" spans="1:8">
      <c r="A39" s="33" t="s">
        <v>51</v>
      </c>
      <c r="B39" s="42" t="s">
        <v>52</v>
      </c>
      <c r="C39" s="29"/>
      <c r="D39" s="35"/>
      <c r="E39" s="35"/>
      <c r="F39" s="35"/>
      <c r="G39" s="35"/>
      <c r="H39" s="31">
        <f t="shared" si="2"/>
        <v>0</v>
      </c>
    </row>
    <row r="40" spans="1:8">
      <c r="A40" s="33" t="s">
        <v>53</v>
      </c>
      <c r="B40" s="41" t="s">
        <v>54</v>
      </c>
      <c r="C40" s="29"/>
      <c r="D40" s="35"/>
      <c r="E40" s="35"/>
      <c r="F40" s="35"/>
      <c r="G40" s="35"/>
      <c r="H40" s="31">
        <f t="shared" si="2"/>
        <v>0</v>
      </c>
    </row>
    <row r="41" spans="1:8">
      <c r="A41" s="33">
        <v>1213</v>
      </c>
      <c r="B41" s="41" t="s">
        <v>55</v>
      </c>
      <c r="C41" s="29"/>
      <c r="D41" s="30">
        <f>SUM(D42:D44)</f>
        <v>0</v>
      </c>
      <c r="E41" s="30">
        <f>SUM(E42:E44)</f>
        <v>0</v>
      </c>
      <c r="F41" s="30">
        <f>SUM(F42:F44)</f>
        <v>0</v>
      </c>
      <c r="G41" s="30">
        <f>SUM(G42:G44)</f>
        <v>0</v>
      </c>
      <c r="H41" s="31">
        <f t="shared" si="2"/>
        <v>0</v>
      </c>
    </row>
    <row r="42" spans="1:8">
      <c r="A42" s="33">
        <v>12131</v>
      </c>
      <c r="B42" s="41" t="s">
        <v>50</v>
      </c>
      <c r="C42" s="29"/>
      <c r="D42" s="35"/>
      <c r="E42" s="35"/>
      <c r="F42" s="35"/>
      <c r="G42" s="35"/>
      <c r="H42" s="31">
        <f t="shared" si="2"/>
        <v>0</v>
      </c>
    </row>
    <row r="43" spans="1:8">
      <c r="A43" s="33" t="s">
        <v>56</v>
      </c>
      <c r="B43" s="42" t="s">
        <v>52</v>
      </c>
      <c r="C43" s="29"/>
      <c r="D43" s="35"/>
      <c r="E43" s="35"/>
      <c r="F43" s="35"/>
      <c r="G43" s="35"/>
      <c r="H43" s="31">
        <f t="shared" si="2"/>
        <v>0</v>
      </c>
    </row>
    <row r="44" spans="1:8">
      <c r="A44" s="33" t="s">
        <v>57</v>
      </c>
      <c r="B44" s="41" t="s">
        <v>54</v>
      </c>
      <c r="C44" s="29"/>
      <c r="D44" s="35"/>
      <c r="E44" s="35"/>
      <c r="F44" s="35"/>
      <c r="G44" s="35"/>
      <c r="H44" s="31">
        <f t="shared" si="2"/>
        <v>0</v>
      </c>
    </row>
    <row r="45" spans="1:8">
      <c r="A45" s="33">
        <v>1214</v>
      </c>
      <c r="B45" s="41" t="s">
        <v>58</v>
      </c>
      <c r="C45" s="29"/>
      <c r="D45" s="30">
        <f>SUM(D46:D47)</f>
        <v>0</v>
      </c>
      <c r="E45" s="30">
        <f>SUM(E46:E47)</f>
        <v>0</v>
      </c>
      <c r="F45" s="30">
        <f>SUM(F46:F47)</f>
        <v>0</v>
      </c>
      <c r="G45" s="30">
        <f>SUM(G46:G47)</f>
        <v>0</v>
      </c>
      <c r="H45" s="31">
        <f t="shared" si="2"/>
        <v>0</v>
      </c>
    </row>
    <row r="46" spans="1:8">
      <c r="A46" s="33">
        <v>12141</v>
      </c>
      <c r="B46" s="41" t="s">
        <v>59</v>
      </c>
      <c r="C46" s="29"/>
      <c r="D46" s="35"/>
      <c r="E46" s="35"/>
      <c r="F46" s="35"/>
      <c r="G46" s="35"/>
      <c r="H46" s="31">
        <f t="shared" si="2"/>
        <v>0</v>
      </c>
    </row>
    <row r="47" spans="1:8">
      <c r="A47" s="33">
        <v>12149</v>
      </c>
      <c r="B47" s="41" t="s">
        <v>54</v>
      </c>
      <c r="C47" s="29"/>
      <c r="D47" s="35"/>
      <c r="E47" s="35"/>
      <c r="F47" s="35"/>
      <c r="G47" s="35"/>
      <c r="H47" s="31">
        <f t="shared" si="2"/>
        <v>0</v>
      </c>
    </row>
    <row r="48" spans="1:8">
      <c r="A48" s="27">
        <v>122</v>
      </c>
      <c r="B48" s="40" t="s">
        <v>60</v>
      </c>
      <c r="C48" s="29"/>
      <c r="D48" s="26">
        <f>D49+D59+D69+D79</f>
        <v>0</v>
      </c>
      <c r="E48" s="26">
        <f>E49+E59+E69+E79</f>
        <v>0</v>
      </c>
      <c r="F48" s="26">
        <f>F49+F59+F69+F79</f>
        <v>0</v>
      </c>
      <c r="G48" s="26">
        <f>G49+G59+G69+G79</f>
        <v>0</v>
      </c>
      <c r="H48" s="31">
        <f>SUM(D48:G48)</f>
        <v>0</v>
      </c>
    </row>
    <row r="49" spans="1:8">
      <c r="A49" s="43">
        <v>1221</v>
      </c>
      <c r="B49" s="44" t="s">
        <v>61</v>
      </c>
      <c r="C49" s="29"/>
      <c r="D49" s="26">
        <f>D50+D51</f>
        <v>0</v>
      </c>
      <c r="E49" s="26">
        <f>E50+E51</f>
        <v>0</v>
      </c>
      <c r="F49" s="26">
        <f>F50+F51</f>
        <v>0</v>
      </c>
      <c r="G49" s="26">
        <f>G50+G51</f>
        <v>0</v>
      </c>
      <c r="H49" s="31">
        <f t="shared" si="2"/>
        <v>0</v>
      </c>
    </row>
    <row r="50" spans="1:8">
      <c r="A50" s="33">
        <v>12211</v>
      </c>
      <c r="B50" s="41" t="s">
        <v>48</v>
      </c>
      <c r="C50" s="29"/>
      <c r="D50" s="35"/>
      <c r="E50" s="35"/>
      <c r="F50" s="35"/>
      <c r="G50" s="35"/>
      <c r="H50" s="31">
        <f t="shared" si="2"/>
        <v>0</v>
      </c>
    </row>
    <row r="51" spans="1:8">
      <c r="A51" s="33">
        <v>12212</v>
      </c>
      <c r="B51" s="45" t="s">
        <v>49</v>
      </c>
      <c r="C51" s="29"/>
      <c r="D51" s="26">
        <f>SUM(D52:D54)</f>
        <v>0</v>
      </c>
      <c r="E51" s="26">
        <f>SUM(E52:E54)</f>
        <v>0</v>
      </c>
      <c r="F51" s="26">
        <f>SUM(F52:F54)</f>
        <v>0</v>
      </c>
      <c r="G51" s="26">
        <f>SUM(G52:G54)</f>
        <v>0</v>
      </c>
      <c r="H51" s="31">
        <f t="shared" si="2"/>
        <v>0</v>
      </c>
    </row>
    <row r="52" spans="1:8">
      <c r="A52" s="33">
        <v>122121</v>
      </c>
      <c r="B52" s="45" t="s">
        <v>62</v>
      </c>
      <c r="C52" s="29"/>
      <c r="D52" s="35"/>
      <c r="E52" s="35"/>
      <c r="F52" s="35"/>
      <c r="G52" s="35"/>
      <c r="H52" s="31">
        <f t="shared" si="2"/>
        <v>0</v>
      </c>
    </row>
    <row r="53" spans="1:8">
      <c r="A53" s="46" t="s">
        <v>63</v>
      </c>
      <c r="B53" s="42" t="s">
        <v>52</v>
      </c>
      <c r="C53" s="29"/>
      <c r="D53" s="35"/>
      <c r="E53" s="35"/>
      <c r="F53" s="35"/>
      <c r="G53" s="35"/>
      <c r="H53" s="31">
        <f t="shared" si="2"/>
        <v>0</v>
      </c>
    </row>
    <row r="54" spans="1:8">
      <c r="A54" s="33" t="s">
        <v>64</v>
      </c>
      <c r="B54" s="45" t="s">
        <v>65</v>
      </c>
      <c r="C54" s="29"/>
      <c r="D54" s="35"/>
      <c r="E54" s="35"/>
      <c r="F54" s="35"/>
      <c r="G54" s="35"/>
      <c r="H54" s="31">
        <f t="shared" si="2"/>
        <v>0</v>
      </c>
    </row>
    <row r="55" spans="1:8">
      <c r="A55" s="33">
        <v>12213</v>
      </c>
      <c r="B55" s="41" t="s">
        <v>55</v>
      </c>
      <c r="C55" s="29"/>
      <c r="D55" s="26">
        <f>SUM(D56:D58)</f>
        <v>0</v>
      </c>
      <c r="E55" s="26">
        <f>SUM(E56:E58)</f>
        <v>0</v>
      </c>
      <c r="F55" s="26">
        <f>SUM(F56:F58)</f>
        <v>0</v>
      </c>
      <c r="G55" s="26">
        <f>SUM(G56:G58)</f>
        <v>0</v>
      </c>
      <c r="H55" s="31">
        <f t="shared" si="2"/>
        <v>0</v>
      </c>
    </row>
    <row r="56" spans="1:8">
      <c r="A56" s="33">
        <v>122131</v>
      </c>
      <c r="B56" s="45" t="s">
        <v>62</v>
      </c>
      <c r="C56" s="29"/>
      <c r="D56" s="35"/>
      <c r="E56" s="35"/>
      <c r="F56" s="35"/>
      <c r="G56" s="35"/>
      <c r="H56" s="31">
        <f t="shared" si="2"/>
        <v>0</v>
      </c>
    </row>
    <row r="57" spans="1:8">
      <c r="A57" s="33" t="s">
        <v>66</v>
      </c>
      <c r="B57" s="42" t="s">
        <v>52</v>
      </c>
      <c r="C57" s="29"/>
      <c r="D57" s="35"/>
      <c r="E57" s="35"/>
      <c r="F57" s="35"/>
      <c r="G57" s="35"/>
      <c r="H57" s="31">
        <f t="shared" si="2"/>
        <v>0</v>
      </c>
    </row>
    <row r="58" spans="1:8">
      <c r="A58" s="33" t="s">
        <v>67</v>
      </c>
      <c r="B58" s="45" t="s">
        <v>65</v>
      </c>
      <c r="C58" s="29"/>
      <c r="D58" s="35"/>
      <c r="E58" s="35"/>
      <c r="F58" s="35"/>
      <c r="G58" s="35"/>
      <c r="H58" s="31">
        <f t="shared" si="2"/>
        <v>0</v>
      </c>
    </row>
    <row r="59" spans="1:8">
      <c r="A59" s="43">
        <v>1222</v>
      </c>
      <c r="B59" s="44" t="s">
        <v>68</v>
      </c>
      <c r="C59" s="29"/>
      <c r="D59" s="26">
        <f>D60+D61+D65</f>
        <v>0</v>
      </c>
      <c r="E59" s="26">
        <f>E60+E61+E65</f>
        <v>0</v>
      </c>
      <c r="F59" s="26">
        <f>F60+F61+F65</f>
        <v>0</v>
      </c>
      <c r="G59" s="26">
        <f>G60+G61+G65</f>
        <v>0</v>
      </c>
      <c r="H59" s="31">
        <f t="shared" si="2"/>
        <v>0</v>
      </c>
    </row>
    <row r="60" spans="1:8">
      <c r="A60" s="33">
        <v>12221</v>
      </c>
      <c r="B60" s="41" t="s">
        <v>48</v>
      </c>
      <c r="C60" s="29"/>
      <c r="D60" s="35"/>
      <c r="E60" s="35"/>
      <c r="F60" s="35"/>
      <c r="G60" s="35"/>
      <c r="H60" s="31">
        <f t="shared" si="2"/>
        <v>0</v>
      </c>
    </row>
    <row r="61" spans="1:8">
      <c r="A61" s="33">
        <v>12222</v>
      </c>
      <c r="B61" s="47" t="s">
        <v>49</v>
      </c>
      <c r="C61" s="29"/>
      <c r="D61" s="26">
        <f>SUM(D62:D64)</f>
        <v>0</v>
      </c>
      <c r="E61" s="26">
        <f>SUM(E62:E64)</f>
        <v>0</v>
      </c>
      <c r="F61" s="26">
        <f>SUM(F62:F64)</f>
        <v>0</v>
      </c>
      <c r="G61" s="26">
        <f>SUM(G62:G64)</f>
        <v>0</v>
      </c>
      <c r="H61" s="31">
        <f t="shared" si="2"/>
        <v>0</v>
      </c>
    </row>
    <row r="62" spans="1:8">
      <c r="A62" s="33">
        <v>122221</v>
      </c>
      <c r="B62" s="45" t="s">
        <v>62</v>
      </c>
      <c r="C62" s="29"/>
      <c r="D62" s="35"/>
      <c r="E62" s="35"/>
      <c r="F62" s="35"/>
      <c r="G62" s="35"/>
      <c r="H62" s="31">
        <f t="shared" si="2"/>
        <v>0</v>
      </c>
    </row>
    <row r="63" spans="1:8">
      <c r="A63" s="33" t="s">
        <v>69</v>
      </c>
      <c r="B63" s="42" t="s">
        <v>52</v>
      </c>
      <c r="C63" s="29"/>
      <c r="D63" s="35"/>
      <c r="E63" s="35"/>
      <c r="F63" s="35"/>
      <c r="G63" s="35"/>
      <c r="H63" s="31">
        <f t="shared" si="2"/>
        <v>0</v>
      </c>
    </row>
    <row r="64" spans="1:8">
      <c r="A64" s="33" t="s">
        <v>70</v>
      </c>
      <c r="B64" s="45" t="s">
        <v>65</v>
      </c>
      <c r="C64" s="29"/>
      <c r="D64" s="35"/>
      <c r="E64" s="35"/>
      <c r="F64" s="35"/>
      <c r="G64" s="35"/>
      <c r="H64" s="31">
        <f t="shared" si="2"/>
        <v>0</v>
      </c>
    </row>
    <row r="65" spans="1:8">
      <c r="A65" s="33">
        <v>12223</v>
      </c>
      <c r="B65" s="41" t="s">
        <v>55</v>
      </c>
      <c r="C65" s="29"/>
      <c r="D65" s="26">
        <f>SUM(D66:D68)</f>
        <v>0</v>
      </c>
      <c r="E65" s="26">
        <f>SUM(E66:E68)</f>
        <v>0</v>
      </c>
      <c r="F65" s="26">
        <f>SUM(F66:F68)</f>
        <v>0</v>
      </c>
      <c r="G65" s="26">
        <f>SUM(G66:G68)</f>
        <v>0</v>
      </c>
      <c r="H65" s="31">
        <f t="shared" si="2"/>
        <v>0</v>
      </c>
    </row>
    <row r="66" spans="1:8">
      <c r="A66" s="33">
        <v>122231</v>
      </c>
      <c r="B66" s="45" t="s">
        <v>62</v>
      </c>
      <c r="C66" s="29"/>
      <c r="D66" s="35"/>
      <c r="E66" s="35"/>
      <c r="F66" s="35"/>
      <c r="G66" s="35"/>
      <c r="H66" s="31">
        <f t="shared" si="2"/>
        <v>0</v>
      </c>
    </row>
    <row r="67" spans="1:8">
      <c r="A67" s="33" t="s">
        <v>71</v>
      </c>
      <c r="B67" s="42" t="s">
        <v>52</v>
      </c>
      <c r="C67" s="29"/>
      <c r="D67" s="35"/>
      <c r="E67" s="35"/>
      <c r="F67" s="35"/>
      <c r="G67" s="35"/>
      <c r="H67" s="31">
        <f t="shared" si="2"/>
        <v>0</v>
      </c>
    </row>
    <row r="68" spans="1:8">
      <c r="A68" s="33" t="s">
        <v>72</v>
      </c>
      <c r="B68" s="45" t="s">
        <v>65</v>
      </c>
      <c r="C68" s="29"/>
      <c r="D68" s="35"/>
      <c r="E68" s="35"/>
      <c r="F68" s="35"/>
      <c r="G68" s="35"/>
      <c r="H68" s="31">
        <f t="shared" si="2"/>
        <v>0</v>
      </c>
    </row>
    <row r="69" spans="1:8">
      <c r="A69" s="43">
        <v>1223</v>
      </c>
      <c r="B69" s="44" t="s">
        <v>73</v>
      </c>
      <c r="C69" s="29"/>
      <c r="D69" s="26">
        <f>D70+D71+D75</f>
        <v>0</v>
      </c>
      <c r="E69" s="26">
        <f>E70+E71+E75</f>
        <v>0</v>
      </c>
      <c r="F69" s="26">
        <f>F70+F71+F75</f>
        <v>0</v>
      </c>
      <c r="G69" s="26">
        <f>G70+G71+G75</f>
        <v>0</v>
      </c>
      <c r="H69" s="31">
        <f t="shared" si="2"/>
        <v>0</v>
      </c>
    </row>
    <row r="70" spans="1:8">
      <c r="A70" s="33">
        <v>12231</v>
      </c>
      <c r="B70" s="41" t="s">
        <v>48</v>
      </c>
      <c r="C70" s="29"/>
      <c r="D70" s="35"/>
      <c r="E70" s="35"/>
      <c r="F70" s="35"/>
      <c r="G70" s="35"/>
      <c r="H70" s="31">
        <f t="shared" si="2"/>
        <v>0</v>
      </c>
    </row>
    <row r="71" spans="1:8">
      <c r="A71" s="33">
        <v>12232</v>
      </c>
      <c r="B71" s="45" t="s">
        <v>49</v>
      </c>
      <c r="C71" s="29"/>
      <c r="D71" s="26">
        <f>SUM(D72:D74)</f>
        <v>0</v>
      </c>
      <c r="E71" s="26">
        <f>SUM(E72:E74)</f>
        <v>0</v>
      </c>
      <c r="F71" s="26">
        <f>SUM(F72:F74)</f>
        <v>0</v>
      </c>
      <c r="G71" s="26">
        <f>SUM(G72:G74)</f>
        <v>0</v>
      </c>
      <c r="H71" s="31">
        <f t="shared" si="2"/>
        <v>0</v>
      </c>
    </row>
    <row r="72" spans="1:8">
      <c r="A72" s="33">
        <v>122321</v>
      </c>
      <c r="B72" s="45" t="s">
        <v>62</v>
      </c>
      <c r="C72" s="29"/>
      <c r="D72" s="35"/>
      <c r="E72" s="35"/>
      <c r="F72" s="35"/>
      <c r="G72" s="35"/>
      <c r="H72" s="31">
        <f t="shared" si="2"/>
        <v>0</v>
      </c>
    </row>
    <row r="73" spans="1:8">
      <c r="A73" s="33" t="s">
        <v>74</v>
      </c>
      <c r="B73" s="42" t="s">
        <v>52</v>
      </c>
      <c r="C73" s="29"/>
      <c r="D73" s="35"/>
      <c r="E73" s="35"/>
      <c r="F73" s="35"/>
      <c r="G73" s="35"/>
      <c r="H73" s="31">
        <f t="shared" si="2"/>
        <v>0</v>
      </c>
    </row>
    <row r="74" spans="1:8">
      <c r="A74" s="33" t="s">
        <v>75</v>
      </c>
      <c r="B74" s="45" t="s">
        <v>65</v>
      </c>
      <c r="C74" s="29"/>
      <c r="D74" s="35"/>
      <c r="E74" s="35"/>
      <c r="F74" s="35"/>
      <c r="G74" s="35"/>
      <c r="H74" s="31">
        <f t="shared" si="2"/>
        <v>0</v>
      </c>
    </row>
    <row r="75" spans="1:8">
      <c r="A75" s="33">
        <v>12233</v>
      </c>
      <c r="B75" s="41" t="s">
        <v>55</v>
      </c>
      <c r="C75" s="29"/>
      <c r="D75" s="26">
        <f>SUM(D76:D78)</f>
        <v>0</v>
      </c>
      <c r="E75" s="26">
        <f>SUM(E76:E78)</f>
        <v>0</v>
      </c>
      <c r="F75" s="26">
        <f>SUM(F76:F78)</f>
        <v>0</v>
      </c>
      <c r="G75" s="26">
        <f>SUM(G76:G78)</f>
        <v>0</v>
      </c>
      <c r="H75" s="31">
        <f t="shared" si="2"/>
        <v>0</v>
      </c>
    </row>
    <row r="76" spans="1:8">
      <c r="A76" s="33">
        <v>122331</v>
      </c>
      <c r="B76" s="45" t="s">
        <v>62</v>
      </c>
      <c r="C76" s="29"/>
      <c r="D76" s="35"/>
      <c r="E76" s="35"/>
      <c r="F76" s="35"/>
      <c r="G76" s="35"/>
      <c r="H76" s="31">
        <f t="shared" si="2"/>
        <v>0</v>
      </c>
    </row>
    <row r="77" spans="1:8">
      <c r="A77" s="33" t="s">
        <v>76</v>
      </c>
      <c r="B77" s="42" t="s">
        <v>52</v>
      </c>
      <c r="C77" s="29"/>
      <c r="D77" s="35"/>
      <c r="E77" s="35"/>
      <c r="F77" s="35"/>
      <c r="G77" s="35"/>
      <c r="H77" s="31">
        <f t="shared" si="2"/>
        <v>0</v>
      </c>
    </row>
    <row r="78" spans="1:8">
      <c r="A78" s="33" t="s">
        <v>77</v>
      </c>
      <c r="B78" s="45" t="s">
        <v>65</v>
      </c>
      <c r="C78" s="29"/>
      <c r="D78" s="35"/>
      <c r="E78" s="35"/>
      <c r="F78" s="35"/>
      <c r="G78" s="35"/>
      <c r="H78" s="31">
        <f t="shared" si="2"/>
        <v>0</v>
      </c>
    </row>
    <row r="79" spans="1:8">
      <c r="A79" s="43">
        <v>1224</v>
      </c>
      <c r="B79" s="48" t="s">
        <v>78</v>
      </c>
      <c r="C79" s="29"/>
      <c r="D79" s="26">
        <f>SUM(D80:D81)</f>
        <v>0</v>
      </c>
      <c r="E79" s="26">
        <f>SUM(E80:E81)</f>
        <v>0</v>
      </c>
      <c r="F79" s="26">
        <f>SUM(F80:F81)</f>
        <v>0</v>
      </c>
      <c r="G79" s="26">
        <f>SUM(G80:G81)</f>
        <v>0</v>
      </c>
      <c r="H79" s="31">
        <f t="shared" si="2"/>
        <v>0</v>
      </c>
    </row>
    <row r="80" spans="1:8">
      <c r="A80" s="33">
        <v>12241</v>
      </c>
      <c r="B80" s="41" t="s">
        <v>79</v>
      </c>
      <c r="C80" s="29"/>
      <c r="D80" s="35"/>
      <c r="E80" s="35"/>
      <c r="F80" s="35"/>
      <c r="G80" s="35"/>
      <c r="H80" s="31">
        <f t="shared" si="2"/>
        <v>0</v>
      </c>
    </row>
    <row r="81" spans="1:8">
      <c r="A81" s="33">
        <v>12249</v>
      </c>
      <c r="B81" s="41" t="s">
        <v>54</v>
      </c>
      <c r="C81" s="29"/>
      <c r="D81" s="35"/>
      <c r="E81" s="35"/>
      <c r="F81" s="35"/>
      <c r="G81" s="35"/>
      <c r="H81" s="31">
        <f t="shared" si="2"/>
        <v>0</v>
      </c>
    </row>
    <row r="82" spans="1:8">
      <c r="A82" s="50" t="s">
        <v>80</v>
      </c>
      <c r="B82" s="40" t="s">
        <v>81</v>
      </c>
      <c r="C82" s="26">
        <f>SUM(C83:C84)</f>
        <v>0</v>
      </c>
      <c r="D82" s="51"/>
      <c r="E82" s="51"/>
      <c r="F82" s="51"/>
      <c r="G82" s="51"/>
      <c r="H82" s="31">
        <f>C82</f>
        <v>0</v>
      </c>
    </row>
    <row r="83" spans="1:8">
      <c r="A83" s="52" t="s">
        <v>82</v>
      </c>
      <c r="B83" s="41" t="s">
        <v>83</v>
      </c>
      <c r="C83" s="35"/>
      <c r="D83" s="51"/>
      <c r="E83" s="51"/>
      <c r="F83" s="51"/>
      <c r="G83" s="51"/>
      <c r="H83" s="31">
        <f>C83</f>
        <v>0</v>
      </c>
    </row>
    <row r="84" spans="1:8">
      <c r="A84" s="52" t="s">
        <v>84</v>
      </c>
      <c r="B84" s="41" t="s">
        <v>85</v>
      </c>
      <c r="C84" s="35"/>
      <c r="D84" s="51"/>
      <c r="E84" s="51"/>
      <c r="F84" s="51"/>
      <c r="G84" s="51"/>
      <c r="H84" s="31">
        <f>C84</f>
        <v>0</v>
      </c>
    </row>
    <row r="85" spans="1:8">
      <c r="A85" s="27">
        <v>13</v>
      </c>
      <c r="B85" s="39" t="s">
        <v>86</v>
      </c>
      <c r="C85" s="29"/>
      <c r="D85" s="26">
        <f>D86+D96</f>
        <v>0</v>
      </c>
      <c r="E85" s="26">
        <f>E93+E96</f>
        <v>0</v>
      </c>
      <c r="F85" s="26">
        <f>F86+F96</f>
        <v>0</v>
      </c>
      <c r="G85" s="26">
        <f>G93+G96</f>
        <v>0</v>
      </c>
      <c r="H85" s="31">
        <f>SUM(D85:G85)</f>
        <v>0</v>
      </c>
    </row>
    <row r="86" spans="1:8">
      <c r="A86" s="53">
        <v>131</v>
      </c>
      <c r="B86" s="40" t="s">
        <v>87</v>
      </c>
      <c r="C86" s="29"/>
      <c r="D86" s="26">
        <f>D87+D90</f>
        <v>0</v>
      </c>
      <c r="E86" s="51"/>
      <c r="F86" s="26">
        <f>F87+F90</f>
        <v>0</v>
      </c>
      <c r="G86" s="51"/>
      <c r="H86" s="31">
        <f t="shared" ref="H86:H92" si="3">D86+F86</f>
        <v>0</v>
      </c>
    </row>
    <row r="87" spans="1:8">
      <c r="A87" s="33">
        <v>1311</v>
      </c>
      <c r="B87" s="41" t="s">
        <v>87</v>
      </c>
      <c r="C87" s="29"/>
      <c r="D87" s="26">
        <f>SUM(D88:D89)</f>
        <v>0</v>
      </c>
      <c r="E87" s="51"/>
      <c r="F87" s="26">
        <f>SUM(F88:F89)</f>
        <v>0</v>
      </c>
      <c r="G87" s="51"/>
      <c r="H87" s="31">
        <f t="shared" si="3"/>
        <v>0</v>
      </c>
    </row>
    <row r="88" spans="1:8">
      <c r="A88" s="33">
        <v>13111</v>
      </c>
      <c r="B88" s="41" t="s">
        <v>88</v>
      </c>
      <c r="C88" s="29"/>
      <c r="D88" s="35"/>
      <c r="E88" s="51"/>
      <c r="F88" s="35"/>
      <c r="G88" s="51"/>
      <c r="H88" s="31">
        <f t="shared" si="3"/>
        <v>0</v>
      </c>
    </row>
    <row r="89" spans="1:8">
      <c r="A89" s="33">
        <v>13112</v>
      </c>
      <c r="B89" s="41" t="s">
        <v>89</v>
      </c>
      <c r="C89" s="29"/>
      <c r="D89" s="35"/>
      <c r="E89" s="51"/>
      <c r="F89" s="35"/>
      <c r="G89" s="51"/>
      <c r="H89" s="31">
        <f t="shared" si="3"/>
        <v>0</v>
      </c>
    </row>
    <row r="90" spans="1:8">
      <c r="A90" s="33">
        <v>1319</v>
      </c>
      <c r="B90" s="41" t="s">
        <v>90</v>
      </c>
      <c r="C90" s="29"/>
      <c r="D90" s="26">
        <f>SUM(D91:D92)</f>
        <v>0</v>
      </c>
      <c r="E90" s="51"/>
      <c r="F90" s="26">
        <f>SUM(F91:F92)</f>
        <v>0</v>
      </c>
      <c r="G90" s="51"/>
      <c r="H90" s="31">
        <f t="shared" si="3"/>
        <v>0</v>
      </c>
    </row>
    <row r="91" spans="1:8">
      <c r="A91" s="33">
        <v>13191</v>
      </c>
      <c r="B91" s="41" t="s">
        <v>91</v>
      </c>
      <c r="C91" s="29"/>
      <c r="D91" s="35"/>
      <c r="E91" s="51"/>
      <c r="F91" s="35"/>
      <c r="G91" s="51"/>
      <c r="H91" s="31">
        <f t="shared" si="3"/>
        <v>0</v>
      </c>
    </row>
    <row r="92" spans="1:8">
      <c r="A92" s="33">
        <v>13192</v>
      </c>
      <c r="B92" s="41" t="s">
        <v>92</v>
      </c>
      <c r="C92" s="29"/>
      <c r="D92" s="35"/>
      <c r="E92" s="51"/>
      <c r="F92" s="35"/>
      <c r="G92" s="51"/>
      <c r="H92" s="31">
        <f t="shared" si="3"/>
        <v>0</v>
      </c>
    </row>
    <row r="93" spans="1:8">
      <c r="A93" s="53">
        <v>132</v>
      </c>
      <c r="B93" s="40" t="s">
        <v>93</v>
      </c>
      <c r="C93" s="29"/>
      <c r="D93" s="51"/>
      <c r="E93" s="26">
        <f>SUM(E94:E95)</f>
        <v>0</v>
      </c>
      <c r="F93" s="51"/>
      <c r="G93" s="26">
        <f>SUM(G94:G95)</f>
        <v>0</v>
      </c>
      <c r="H93" s="31">
        <f>E93+G93</f>
        <v>0</v>
      </c>
    </row>
    <row r="94" spans="1:8">
      <c r="A94" s="33">
        <v>1321</v>
      </c>
      <c r="B94" s="41" t="s">
        <v>93</v>
      </c>
      <c r="C94" s="29"/>
      <c r="D94" s="51"/>
      <c r="E94" s="35"/>
      <c r="F94" s="51"/>
      <c r="G94" s="35"/>
      <c r="H94" s="31">
        <f>E94+G94</f>
        <v>0</v>
      </c>
    </row>
    <row r="95" spans="1:8">
      <c r="A95" s="33">
        <v>1329</v>
      </c>
      <c r="B95" s="41" t="s">
        <v>90</v>
      </c>
      <c r="C95" s="29"/>
      <c r="D95" s="51"/>
      <c r="E95" s="35"/>
      <c r="F95" s="51"/>
      <c r="G95" s="35"/>
      <c r="H95" s="31">
        <f>E95+G95</f>
        <v>0</v>
      </c>
    </row>
    <row r="96" spans="1:8">
      <c r="A96" s="53">
        <v>137</v>
      </c>
      <c r="B96" s="54" t="s">
        <v>94</v>
      </c>
      <c r="C96" s="29"/>
      <c r="D96" s="26">
        <f>D97</f>
        <v>0</v>
      </c>
      <c r="E96" s="26">
        <f>E100</f>
        <v>0</v>
      </c>
      <c r="F96" s="26">
        <f>F97</f>
        <v>0</v>
      </c>
      <c r="G96" s="26">
        <f>G100</f>
        <v>0</v>
      </c>
      <c r="H96" s="31">
        <f>SUM(D96:G96)</f>
        <v>0</v>
      </c>
    </row>
    <row r="97" spans="1:8">
      <c r="A97" s="33">
        <v>1371</v>
      </c>
      <c r="B97" s="55" t="s">
        <v>95</v>
      </c>
      <c r="C97" s="29"/>
      <c r="D97" s="26">
        <f>SUM(D98:D99)</f>
        <v>0</v>
      </c>
      <c r="E97" s="51"/>
      <c r="F97" s="26">
        <f>SUM(F98:F99)</f>
        <v>0</v>
      </c>
      <c r="G97" s="51"/>
      <c r="H97" s="31">
        <f>D97+F97</f>
        <v>0</v>
      </c>
    </row>
    <row r="98" spans="1:8">
      <c r="A98" s="33">
        <v>13711</v>
      </c>
      <c r="B98" s="55" t="s">
        <v>96</v>
      </c>
      <c r="C98" s="29"/>
      <c r="D98" s="35"/>
      <c r="E98" s="51"/>
      <c r="F98" s="35"/>
      <c r="G98" s="51"/>
      <c r="H98" s="31">
        <f>D98+F98</f>
        <v>0</v>
      </c>
    </row>
    <row r="99" spans="1:8">
      <c r="A99" s="33">
        <v>13712</v>
      </c>
      <c r="B99" s="55" t="s">
        <v>97</v>
      </c>
      <c r="C99" s="29"/>
      <c r="D99" s="35"/>
      <c r="E99" s="51"/>
      <c r="F99" s="35"/>
      <c r="G99" s="51"/>
      <c r="H99" s="31">
        <f>D99+F99</f>
        <v>0</v>
      </c>
    </row>
    <row r="100" spans="1:8">
      <c r="A100" s="33">
        <v>1372</v>
      </c>
      <c r="B100" s="55" t="s">
        <v>98</v>
      </c>
      <c r="C100" s="29"/>
      <c r="D100" s="51"/>
      <c r="E100" s="35"/>
      <c r="F100" s="51"/>
      <c r="G100" s="35"/>
      <c r="H100" s="31">
        <f>E100+G100</f>
        <v>0</v>
      </c>
    </row>
    <row r="101" spans="1:8">
      <c r="A101" s="27">
        <v>14</v>
      </c>
      <c r="B101" s="39" t="s">
        <v>99</v>
      </c>
      <c r="C101" s="29"/>
      <c r="D101" s="26">
        <f>D102</f>
        <v>0</v>
      </c>
      <c r="E101" s="26">
        <f>E114</f>
        <v>0</v>
      </c>
      <c r="F101" s="26">
        <f>F102</f>
        <v>0</v>
      </c>
      <c r="G101" s="26">
        <f>G114</f>
        <v>0</v>
      </c>
      <c r="H101" s="31">
        <f>SUM(D101:G101)</f>
        <v>0</v>
      </c>
    </row>
    <row r="102" spans="1:8">
      <c r="A102" s="53">
        <v>141</v>
      </c>
      <c r="B102" s="40" t="s">
        <v>100</v>
      </c>
      <c r="C102" s="29"/>
      <c r="D102" s="26">
        <f>D103+D106+D109</f>
        <v>0</v>
      </c>
      <c r="E102" s="51"/>
      <c r="F102" s="26">
        <f>F103+F106+F109</f>
        <v>0</v>
      </c>
      <c r="G102" s="51"/>
      <c r="H102" s="31">
        <f>D102+F102</f>
        <v>0</v>
      </c>
    </row>
    <row r="103" spans="1:8">
      <c r="A103" s="33">
        <v>1411</v>
      </c>
      <c r="B103" s="41" t="s">
        <v>101</v>
      </c>
      <c r="C103" s="29"/>
      <c r="D103" s="26">
        <f>SUM(D104:D105)</f>
        <v>0</v>
      </c>
      <c r="E103" s="51"/>
      <c r="F103" s="26">
        <f>SUM(F104:F105)</f>
        <v>0</v>
      </c>
      <c r="G103" s="51"/>
      <c r="H103" s="31">
        <f>D103+F103</f>
        <v>0</v>
      </c>
    </row>
    <row r="104" spans="1:8">
      <c r="A104" s="33">
        <v>14111</v>
      </c>
      <c r="B104" s="41" t="s">
        <v>102</v>
      </c>
      <c r="C104" s="29"/>
      <c r="D104" s="35"/>
      <c r="E104" s="51"/>
      <c r="F104" s="35"/>
      <c r="G104" s="51"/>
      <c r="H104" s="31">
        <f>D104+F104</f>
        <v>0</v>
      </c>
    </row>
    <row r="105" spans="1:8">
      <c r="A105" s="33">
        <v>14112</v>
      </c>
      <c r="B105" s="41" t="s">
        <v>103</v>
      </c>
      <c r="C105" s="29"/>
      <c r="D105" s="35"/>
      <c r="E105" s="51"/>
      <c r="F105" s="35"/>
      <c r="G105" s="51"/>
      <c r="H105" s="31">
        <f>D105+F105</f>
        <v>0</v>
      </c>
    </row>
    <row r="106" spans="1:8">
      <c r="A106" s="33">
        <v>1412</v>
      </c>
      <c r="B106" s="41" t="s">
        <v>104</v>
      </c>
      <c r="C106" s="29"/>
      <c r="D106" s="26">
        <f>SUM(D107:D108)</f>
        <v>0</v>
      </c>
      <c r="E106" s="51"/>
      <c r="F106" s="26">
        <f>SUM(F107:F108)</f>
        <v>0</v>
      </c>
      <c r="G106" s="51"/>
      <c r="H106" s="31">
        <f>D106+F106</f>
        <v>0</v>
      </c>
    </row>
    <row r="107" spans="1:8">
      <c r="A107" s="33">
        <v>14121</v>
      </c>
      <c r="B107" s="41" t="s">
        <v>105</v>
      </c>
      <c r="C107" s="29"/>
      <c r="D107" s="35"/>
      <c r="E107" s="51"/>
      <c r="F107" s="35"/>
      <c r="G107" s="51"/>
      <c r="H107" s="31">
        <f t="shared" ref="H107:H113" si="4">D107+F107</f>
        <v>0</v>
      </c>
    </row>
    <row r="108" spans="1:8">
      <c r="A108" s="56">
        <v>14122</v>
      </c>
      <c r="B108" s="41" t="s">
        <v>106</v>
      </c>
      <c r="C108" s="29"/>
      <c r="D108" s="35"/>
      <c r="E108" s="51"/>
      <c r="F108" s="35"/>
      <c r="G108" s="51"/>
      <c r="H108" s="31">
        <f t="shared" si="4"/>
        <v>0</v>
      </c>
    </row>
    <row r="109" spans="1:8">
      <c r="A109" s="56">
        <v>1419</v>
      </c>
      <c r="B109" s="41" t="s">
        <v>90</v>
      </c>
      <c r="C109" s="29"/>
      <c r="D109" s="26">
        <f>SUM(D110:D113)</f>
        <v>0</v>
      </c>
      <c r="E109" s="51"/>
      <c r="F109" s="26">
        <f>SUM(F110:F113)</f>
        <v>0</v>
      </c>
      <c r="G109" s="51"/>
      <c r="H109" s="31">
        <f t="shared" si="4"/>
        <v>0</v>
      </c>
    </row>
    <row r="110" spans="1:8">
      <c r="A110" s="56">
        <v>14191</v>
      </c>
      <c r="B110" s="41" t="s">
        <v>107</v>
      </c>
      <c r="C110" s="29"/>
      <c r="D110" s="35"/>
      <c r="E110" s="51"/>
      <c r="F110" s="35"/>
      <c r="G110" s="51"/>
      <c r="H110" s="31">
        <f t="shared" si="4"/>
        <v>0</v>
      </c>
    </row>
    <row r="111" spans="1:8">
      <c r="A111" s="56">
        <v>14192</v>
      </c>
      <c r="B111" s="41" t="s">
        <v>108</v>
      </c>
      <c r="C111" s="29"/>
      <c r="D111" s="35"/>
      <c r="E111" s="51"/>
      <c r="F111" s="35"/>
      <c r="G111" s="51"/>
      <c r="H111" s="31">
        <f t="shared" si="4"/>
        <v>0</v>
      </c>
    </row>
    <row r="112" spans="1:8">
      <c r="A112" s="56">
        <v>14193</v>
      </c>
      <c r="B112" s="41" t="s">
        <v>109</v>
      </c>
      <c r="C112" s="29"/>
      <c r="D112" s="35"/>
      <c r="E112" s="51"/>
      <c r="F112" s="35"/>
      <c r="G112" s="51"/>
      <c r="H112" s="31">
        <f t="shared" si="4"/>
        <v>0</v>
      </c>
    </row>
    <row r="113" spans="1:8">
      <c r="A113" s="56">
        <v>14194</v>
      </c>
      <c r="B113" s="41" t="s">
        <v>110</v>
      </c>
      <c r="C113" s="29"/>
      <c r="D113" s="35"/>
      <c r="E113" s="51"/>
      <c r="F113" s="35"/>
      <c r="G113" s="51"/>
      <c r="H113" s="31">
        <f t="shared" si="4"/>
        <v>0</v>
      </c>
    </row>
    <row r="114" spans="1:8">
      <c r="A114" s="57">
        <v>142</v>
      </c>
      <c r="B114" s="40" t="s">
        <v>111</v>
      </c>
      <c r="C114" s="29"/>
      <c r="D114" s="51"/>
      <c r="E114" s="26">
        <f>SUM(E115:E117)</f>
        <v>0</v>
      </c>
      <c r="F114" s="51"/>
      <c r="G114" s="26">
        <f>SUM(G115:G117)</f>
        <v>0</v>
      </c>
      <c r="H114" s="31">
        <f>E114+G114</f>
        <v>0</v>
      </c>
    </row>
    <row r="115" spans="1:8">
      <c r="A115" s="33">
        <v>1421</v>
      </c>
      <c r="B115" s="41" t="s">
        <v>112</v>
      </c>
      <c r="C115" s="29"/>
      <c r="D115" s="51"/>
      <c r="E115" s="35"/>
      <c r="F115" s="51"/>
      <c r="G115" s="35"/>
      <c r="H115" s="31">
        <f>E115+G115</f>
        <v>0</v>
      </c>
    </row>
    <row r="116" spans="1:8">
      <c r="A116" s="33">
        <v>1422</v>
      </c>
      <c r="B116" s="41" t="s">
        <v>113</v>
      </c>
      <c r="C116" s="29"/>
      <c r="D116" s="51"/>
      <c r="E116" s="35"/>
      <c r="F116" s="51"/>
      <c r="G116" s="35"/>
      <c r="H116" s="31">
        <f t="shared" ref="H116:H117" si="5">E116+G116</f>
        <v>0</v>
      </c>
    </row>
    <row r="117" spans="1:8">
      <c r="A117" s="33">
        <v>1429</v>
      </c>
      <c r="B117" s="41" t="s">
        <v>114</v>
      </c>
      <c r="C117" s="29"/>
      <c r="D117" s="51"/>
      <c r="E117" s="35"/>
      <c r="F117" s="51"/>
      <c r="G117" s="35"/>
      <c r="H117" s="31">
        <f t="shared" si="5"/>
        <v>0</v>
      </c>
    </row>
    <row r="118" spans="1:8">
      <c r="A118" s="27">
        <v>15</v>
      </c>
      <c r="B118" s="39" t="s">
        <v>115</v>
      </c>
      <c r="C118" s="29"/>
      <c r="D118" s="26">
        <f>D119+D141+D147</f>
        <v>0</v>
      </c>
      <c r="E118" s="26">
        <f>E136+E141+E147</f>
        <v>0</v>
      </c>
      <c r="F118" s="26">
        <f>F119+F141+F147</f>
        <v>0</v>
      </c>
      <c r="G118" s="26">
        <f>G136+G141+G147</f>
        <v>0</v>
      </c>
      <c r="H118" s="31">
        <f>SUM(D118:G118)</f>
        <v>0</v>
      </c>
    </row>
    <row r="119" spans="1:8">
      <c r="A119" s="53">
        <v>151</v>
      </c>
      <c r="B119" s="40" t="s">
        <v>116</v>
      </c>
      <c r="C119" s="29"/>
      <c r="D119" s="26">
        <f>D120+D123+D126+D129</f>
        <v>0</v>
      </c>
      <c r="E119" s="51"/>
      <c r="F119" s="26">
        <f>F120+F123+F126+F129</f>
        <v>0</v>
      </c>
      <c r="G119" s="51"/>
      <c r="H119" s="31">
        <f t="shared" ref="H119:H135" si="6">D119+F119</f>
        <v>0</v>
      </c>
    </row>
    <row r="120" spans="1:8">
      <c r="A120" s="33">
        <v>1511</v>
      </c>
      <c r="B120" s="41" t="s">
        <v>117</v>
      </c>
      <c r="C120" s="29"/>
      <c r="D120" s="26">
        <f>SUM(D121:D122)</f>
        <v>0</v>
      </c>
      <c r="E120" s="51"/>
      <c r="F120" s="26">
        <f>SUM(F121:F122)</f>
        <v>0</v>
      </c>
      <c r="G120" s="51"/>
      <c r="H120" s="31">
        <f t="shared" si="6"/>
        <v>0</v>
      </c>
    </row>
    <row r="121" spans="1:8">
      <c r="A121" s="33">
        <v>15111</v>
      </c>
      <c r="B121" s="41" t="s">
        <v>118</v>
      </c>
      <c r="C121" s="29"/>
      <c r="D121" s="35"/>
      <c r="E121" s="51"/>
      <c r="F121" s="35"/>
      <c r="G121" s="51"/>
      <c r="H121" s="31">
        <f t="shared" si="6"/>
        <v>0</v>
      </c>
    </row>
    <row r="122" spans="1:8">
      <c r="A122" s="33">
        <v>15112</v>
      </c>
      <c r="B122" s="41" t="s">
        <v>119</v>
      </c>
      <c r="C122" s="29"/>
      <c r="D122" s="35"/>
      <c r="E122" s="51"/>
      <c r="F122" s="35"/>
      <c r="G122" s="51"/>
      <c r="H122" s="31">
        <f t="shared" si="6"/>
        <v>0</v>
      </c>
    </row>
    <row r="123" spans="1:8">
      <c r="A123" s="33">
        <v>1512</v>
      </c>
      <c r="B123" s="41" t="s">
        <v>120</v>
      </c>
      <c r="C123" s="29"/>
      <c r="D123" s="26">
        <f>SUM(D124:D125)</f>
        <v>0</v>
      </c>
      <c r="E123" s="51"/>
      <c r="F123" s="26">
        <f>SUM(F124:F125)</f>
        <v>0</v>
      </c>
      <c r="G123" s="51"/>
      <c r="H123" s="31">
        <f t="shared" si="6"/>
        <v>0</v>
      </c>
    </row>
    <row r="124" spans="1:8">
      <c r="A124" s="33">
        <v>15121</v>
      </c>
      <c r="B124" s="41" t="s">
        <v>121</v>
      </c>
      <c r="C124" s="29"/>
      <c r="D124" s="35"/>
      <c r="E124" s="51"/>
      <c r="F124" s="35"/>
      <c r="G124" s="51"/>
      <c r="H124" s="31">
        <f t="shared" si="6"/>
        <v>0</v>
      </c>
    </row>
    <row r="125" spans="1:8">
      <c r="A125" s="33">
        <v>15122</v>
      </c>
      <c r="B125" s="41" t="s">
        <v>122</v>
      </c>
      <c r="C125" s="29"/>
      <c r="D125" s="35"/>
      <c r="E125" s="51"/>
      <c r="F125" s="35"/>
      <c r="G125" s="51"/>
      <c r="H125" s="31">
        <f t="shared" si="6"/>
        <v>0</v>
      </c>
    </row>
    <row r="126" spans="1:8">
      <c r="A126" s="33">
        <v>1513</v>
      </c>
      <c r="B126" s="41" t="s">
        <v>123</v>
      </c>
      <c r="C126" s="29"/>
      <c r="D126" s="26">
        <f>SUM(D127:D128)</f>
        <v>0</v>
      </c>
      <c r="E126" s="51"/>
      <c r="F126" s="26">
        <f>SUM(F127:F128)</f>
        <v>0</v>
      </c>
      <c r="G126" s="51"/>
      <c r="H126" s="31">
        <f t="shared" si="6"/>
        <v>0</v>
      </c>
    </row>
    <row r="127" spans="1:8">
      <c r="A127" s="33">
        <v>15131</v>
      </c>
      <c r="B127" s="41" t="s">
        <v>121</v>
      </c>
      <c r="C127" s="29"/>
      <c r="D127" s="35"/>
      <c r="E127" s="51"/>
      <c r="F127" s="35"/>
      <c r="G127" s="51"/>
      <c r="H127" s="31">
        <f t="shared" si="6"/>
        <v>0</v>
      </c>
    </row>
    <row r="128" spans="1:8">
      <c r="A128" s="33">
        <v>15132</v>
      </c>
      <c r="B128" s="41" t="s">
        <v>122</v>
      </c>
      <c r="C128" s="29"/>
      <c r="D128" s="35"/>
      <c r="E128" s="51"/>
      <c r="F128" s="35"/>
      <c r="G128" s="51"/>
      <c r="H128" s="31">
        <f t="shared" si="6"/>
        <v>0</v>
      </c>
    </row>
    <row r="129" spans="1:8">
      <c r="A129" s="33">
        <v>1519</v>
      </c>
      <c r="B129" s="41" t="s">
        <v>90</v>
      </c>
      <c r="C129" s="29"/>
      <c r="D129" s="26">
        <f>SUM(D130:D135)</f>
        <v>0</v>
      </c>
      <c r="E129" s="51"/>
      <c r="F129" s="26">
        <f>SUM(F130:F135)</f>
        <v>0</v>
      </c>
      <c r="G129" s="51"/>
      <c r="H129" s="31">
        <f t="shared" si="6"/>
        <v>0</v>
      </c>
    </row>
    <row r="130" spans="1:8">
      <c r="A130" s="33">
        <v>15191</v>
      </c>
      <c r="B130" s="41" t="s">
        <v>124</v>
      </c>
      <c r="C130" s="29"/>
      <c r="D130" s="35"/>
      <c r="E130" s="51"/>
      <c r="F130" s="35"/>
      <c r="G130" s="51"/>
      <c r="H130" s="31">
        <f t="shared" si="6"/>
        <v>0</v>
      </c>
    </row>
    <row r="131" spans="1:8">
      <c r="A131" s="33">
        <v>15192</v>
      </c>
      <c r="B131" s="41" t="s">
        <v>125</v>
      </c>
      <c r="C131" s="29"/>
      <c r="D131" s="35"/>
      <c r="E131" s="51"/>
      <c r="F131" s="35"/>
      <c r="G131" s="51"/>
      <c r="H131" s="31">
        <f t="shared" si="6"/>
        <v>0</v>
      </c>
    </row>
    <row r="132" spans="1:8">
      <c r="A132" s="33">
        <v>15193</v>
      </c>
      <c r="B132" s="41" t="s">
        <v>126</v>
      </c>
      <c r="C132" s="29"/>
      <c r="D132" s="35"/>
      <c r="E132" s="51"/>
      <c r="F132" s="35"/>
      <c r="G132" s="51"/>
      <c r="H132" s="31">
        <f t="shared" si="6"/>
        <v>0</v>
      </c>
    </row>
    <row r="133" spans="1:8">
      <c r="A133" s="33">
        <v>15194</v>
      </c>
      <c r="B133" s="41" t="s">
        <v>127</v>
      </c>
      <c r="C133" s="29"/>
      <c r="D133" s="35"/>
      <c r="E133" s="51"/>
      <c r="F133" s="35"/>
      <c r="G133" s="51"/>
      <c r="H133" s="31">
        <f t="shared" si="6"/>
        <v>0</v>
      </c>
    </row>
    <row r="134" spans="1:8">
      <c r="A134" s="33">
        <v>15195</v>
      </c>
      <c r="B134" s="41" t="s">
        <v>128</v>
      </c>
      <c r="C134" s="29"/>
      <c r="D134" s="35"/>
      <c r="E134" s="51"/>
      <c r="F134" s="35"/>
      <c r="G134" s="51"/>
      <c r="H134" s="31">
        <f t="shared" si="6"/>
        <v>0</v>
      </c>
    </row>
    <row r="135" spans="1:8">
      <c r="A135" s="33">
        <v>15196</v>
      </c>
      <c r="B135" s="41" t="s">
        <v>129</v>
      </c>
      <c r="C135" s="29"/>
      <c r="D135" s="35"/>
      <c r="E135" s="51"/>
      <c r="F135" s="35"/>
      <c r="G135" s="51"/>
      <c r="H135" s="31">
        <f t="shared" si="6"/>
        <v>0</v>
      </c>
    </row>
    <row r="136" spans="1:8">
      <c r="A136" s="53">
        <v>152</v>
      </c>
      <c r="B136" s="40" t="s">
        <v>130</v>
      </c>
      <c r="C136" s="29"/>
      <c r="D136" s="51"/>
      <c r="E136" s="26">
        <f>SUM(E137:E140)</f>
        <v>0</v>
      </c>
      <c r="F136" s="51"/>
      <c r="G136" s="26">
        <f>SUM(G137:G140)</f>
        <v>0</v>
      </c>
      <c r="H136" s="31">
        <f>E136+G136</f>
        <v>0</v>
      </c>
    </row>
    <row r="137" spans="1:8">
      <c r="A137" s="33">
        <v>1521</v>
      </c>
      <c r="B137" s="41" t="s">
        <v>131</v>
      </c>
      <c r="C137" s="29"/>
      <c r="D137" s="51"/>
      <c r="E137" s="35"/>
      <c r="F137" s="51"/>
      <c r="G137" s="35"/>
      <c r="H137" s="31">
        <f>E137+G137</f>
        <v>0</v>
      </c>
    </row>
    <row r="138" spans="1:8">
      <c r="A138" s="33">
        <v>1522</v>
      </c>
      <c r="B138" s="41" t="s">
        <v>132</v>
      </c>
      <c r="C138" s="29"/>
      <c r="D138" s="51"/>
      <c r="E138" s="35"/>
      <c r="F138" s="51"/>
      <c r="G138" s="35"/>
      <c r="H138" s="31">
        <f t="shared" ref="H138:H140" si="7">E138+G138</f>
        <v>0</v>
      </c>
    </row>
    <row r="139" spans="1:8">
      <c r="A139" s="33">
        <v>1523</v>
      </c>
      <c r="B139" s="41" t="s">
        <v>133</v>
      </c>
      <c r="C139" s="29"/>
      <c r="D139" s="51"/>
      <c r="E139" s="35"/>
      <c r="F139" s="51"/>
      <c r="G139" s="35"/>
      <c r="H139" s="31">
        <f t="shared" si="7"/>
        <v>0</v>
      </c>
    </row>
    <row r="140" spans="1:8">
      <c r="A140" s="56">
        <v>1529</v>
      </c>
      <c r="B140" s="41" t="s">
        <v>90</v>
      </c>
      <c r="C140" s="29"/>
      <c r="D140" s="51"/>
      <c r="E140" s="35"/>
      <c r="F140" s="51"/>
      <c r="G140" s="35"/>
      <c r="H140" s="31">
        <f t="shared" si="7"/>
        <v>0</v>
      </c>
    </row>
    <row r="141" spans="1:8">
      <c r="A141" s="57">
        <v>153</v>
      </c>
      <c r="B141" s="40" t="s">
        <v>134</v>
      </c>
      <c r="C141" s="29"/>
      <c r="D141" s="26">
        <f>SUM(D142:D144)</f>
        <v>0</v>
      </c>
      <c r="E141" s="26">
        <f>SUM(E142:E144)</f>
        <v>0</v>
      </c>
      <c r="F141" s="26">
        <f>SUM(F142:F144)</f>
        <v>0</v>
      </c>
      <c r="G141" s="26">
        <f>SUM(G142:G144)</f>
        <v>0</v>
      </c>
      <c r="H141" s="31">
        <f>SUM(D141:G141)</f>
        <v>0</v>
      </c>
    </row>
    <row r="142" spans="1:8">
      <c r="A142" s="33">
        <v>1531</v>
      </c>
      <c r="B142" s="42" t="s">
        <v>135</v>
      </c>
      <c r="C142" s="29"/>
      <c r="D142" s="35"/>
      <c r="E142" s="35"/>
      <c r="F142" s="35"/>
      <c r="G142" s="35"/>
      <c r="H142" s="31">
        <f t="shared" ref="H142:H147" si="8">SUM(D142:G142)</f>
        <v>0</v>
      </c>
    </row>
    <row r="143" spans="1:8">
      <c r="A143" s="33">
        <v>1532</v>
      </c>
      <c r="B143" s="42" t="s">
        <v>136</v>
      </c>
      <c r="C143" s="29"/>
      <c r="D143" s="35"/>
      <c r="E143" s="35"/>
      <c r="F143" s="35"/>
      <c r="G143" s="35"/>
      <c r="H143" s="31">
        <f t="shared" si="8"/>
        <v>0</v>
      </c>
    </row>
    <row r="144" spans="1:8">
      <c r="A144" s="33">
        <v>1539</v>
      </c>
      <c r="B144" s="42" t="s">
        <v>137</v>
      </c>
      <c r="C144" s="29"/>
      <c r="D144" s="26">
        <f>SUM(D145:D146)</f>
        <v>0</v>
      </c>
      <c r="E144" s="26">
        <f>SUM(E145:E146)</f>
        <v>0</v>
      </c>
      <c r="F144" s="26">
        <f>SUM(F145:F146)</f>
        <v>0</v>
      </c>
      <c r="G144" s="26">
        <f>SUM(G145:G146)</f>
        <v>0</v>
      </c>
      <c r="H144" s="31">
        <f t="shared" si="8"/>
        <v>0</v>
      </c>
    </row>
    <row r="145" spans="1:8">
      <c r="A145" s="33">
        <v>15391</v>
      </c>
      <c r="B145" s="42" t="s">
        <v>138</v>
      </c>
      <c r="C145" s="29"/>
      <c r="D145" s="35"/>
      <c r="E145" s="35"/>
      <c r="F145" s="35"/>
      <c r="G145" s="35"/>
      <c r="H145" s="31">
        <f t="shared" si="8"/>
        <v>0</v>
      </c>
    </row>
    <row r="146" spans="1:8">
      <c r="A146" s="33">
        <v>15392</v>
      </c>
      <c r="B146" s="42" t="s">
        <v>139</v>
      </c>
      <c r="C146" s="29"/>
      <c r="D146" s="35"/>
      <c r="E146" s="35"/>
      <c r="F146" s="35"/>
      <c r="G146" s="35"/>
      <c r="H146" s="31">
        <f t="shared" si="8"/>
        <v>0</v>
      </c>
    </row>
    <row r="147" spans="1:8">
      <c r="A147" s="53">
        <v>157</v>
      </c>
      <c r="B147" s="40" t="s">
        <v>140</v>
      </c>
      <c r="C147" s="29"/>
      <c r="D147" s="26">
        <f>D148+D152</f>
        <v>0</v>
      </c>
      <c r="E147" s="26">
        <f>E151+E152</f>
        <v>0</v>
      </c>
      <c r="F147" s="26">
        <f>F148+F152</f>
        <v>0</v>
      </c>
      <c r="G147" s="26">
        <f>G151+G152</f>
        <v>0</v>
      </c>
      <c r="H147" s="31">
        <f t="shared" si="8"/>
        <v>0</v>
      </c>
    </row>
    <row r="148" spans="1:8">
      <c r="A148" s="56">
        <v>1571</v>
      </c>
      <c r="B148" s="41" t="s">
        <v>141</v>
      </c>
      <c r="C148" s="29"/>
      <c r="D148" s="26">
        <f>SUM(D149:D150)</f>
        <v>0</v>
      </c>
      <c r="E148" s="51"/>
      <c r="F148" s="26">
        <f>SUM(F149:F150)</f>
        <v>0</v>
      </c>
      <c r="G148" s="51"/>
      <c r="H148" s="31">
        <f>D148+F148</f>
        <v>0</v>
      </c>
    </row>
    <row r="149" spans="1:8">
      <c r="A149" s="56">
        <v>15711</v>
      </c>
      <c r="B149" s="41" t="s">
        <v>142</v>
      </c>
      <c r="C149" s="29"/>
      <c r="D149" s="35"/>
      <c r="E149" s="51"/>
      <c r="F149" s="35"/>
      <c r="G149" s="51"/>
      <c r="H149" s="31">
        <f>D149+F149</f>
        <v>0</v>
      </c>
    </row>
    <row r="150" spans="1:8">
      <c r="A150" s="56">
        <v>15712</v>
      </c>
      <c r="B150" s="58" t="s">
        <v>143</v>
      </c>
      <c r="C150" s="29"/>
      <c r="D150" s="35"/>
      <c r="E150" s="51"/>
      <c r="F150" s="35"/>
      <c r="G150" s="51"/>
      <c r="H150" s="31">
        <f>D150+F150</f>
        <v>0</v>
      </c>
    </row>
    <row r="151" spans="1:8">
      <c r="A151" s="56">
        <v>1572</v>
      </c>
      <c r="B151" s="41" t="s">
        <v>144</v>
      </c>
      <c r="C151" s="29"/>
      <c r="D151" s="51"/>
      <c r="E151" s="35"/>
      <c r="F151" s="51"/>
      <c r="G151" s="35"/>
      <c r="H151" s="31">
        <f>E151+G151</f>
        <v>0</v>
      </c>
    </row>
    <row r="152" spans="1:8">
      <c r="A152" s="56">
        <v>1573</v>
      </c>
      <c r="B152" s="58" t="s">
        <v>145</v>
      </c>
      <c r="C152" s="29"/>
      <c r="D152" s="26">
        <f>SUM(D153:D154)</f>
        <v>0</v>
      </c>
      <c r="E152" s="26">
        <f>SUM(E153:E154)</f>
        <v>0</v>
      </c>
      <c r="F152" s="26">
        <f>SUM(F153:F154)</f>
        <v>0</v>
      </c>
      <c r="G152" s="26">
        <f>SUM(G153:G154)</f>
        <v>0</v>
      </c>
      <c r="H152" s="31">
        <f>SUM(D152:G152)</f>
        <v>0</v>
      </c>
    </row>
    <row r="153" spans="1:8">
      <c r="A153" s="56">
        <v>15731</v>
      </c>
      <c r="B153" s="58" t="s">
        <v>146</v>
      </c>
      <c r="C153" s="29"/>
      <c r="D153" s="35"/>
      <c r="E153" s="35"/>
      <c r="F153" s="35"/>
      <c r="G153" s="35"/>
      <c r="H153" s="31">
        <f t="shared" ref="H153:H170" si="9">SUM(D153:G153)</f>
        <v>0</v>
      </c>
    </row>
    <row r="154" spans="1:8">
      <c r="A154" s="56">
        <v>15732</v>
      </c>
      <c r="B154" s="58" t="s">
        <v>147</v>
      </c>
      <c r="C154" s="29"/>
      <c r="D154" s="35"/>
      <c r="E154" s="35"/>
      <c r="F154" s="35"/>
      <c r="G154" s="35"/>
      <c r="H154" s="31">
        <f t="shared" si="9"/>
        <v>0</v>
      </c>
    </row>
    <row r="155" spans="1:8">
      <c r="A155" s="59">
        <v>18</v>
      </c>
      <c r="B155" s="39" t="s">
        <v>148</v>
      </c>
      <c r="C155" s="29"/>
      <c r="D155" s="26">
        <f>D156+D159+D162+D168</f>
        <v>0</v>
      </c>
      <c r="E155" s="26">
        <f>E156+E159+E162+E168</f>
        <v>0</v>
      </c>
      <c r="F155" s="26">
        <f>F156+F159+F162+F168</f>
        <v>0</v>
      </c>
      <c r="G155" s="26">
        <f>G156+G159+G162+G168</f>
        <v>0</v>
      </c>
      <c r="H155" s="31">
        <f t="shared" si="9"/>
        <v>0</v>
      </c>
    </row>
    <row r="156" spans="1:8">
      <c r="A156" s="57">
        <v>182</v>
      </c>
      <c r="B156" s="40" t="s">
        <v>149</v>
      </c>
      <c r="C156" s="29"/>
      <c r="D156" s="26">
        <f>SUM(D157:D158)</f>
        <v>0</v>
      </c>
      <c r="E156" s="26">
        <f>SUM(E157:E158)</f>
        <v>0</v>
      </c>
      <c r="F156" s="26">
        <f>SUM(F157:F158)</f>
        <v>0</v>
      </c>
      <c r="G156" s="26">
        <f>SUM(G157:G158)</f>
        <v>0</v>
      </c>
      <c r="H156" s="31">
        <f t="shared" si="9"/>
        <v>0</v>
      </c>
    </row>
    <row r="157" spans="1:8">
      <c r="A157" s="56">
        <v>1821</v>
      </c>
      <c r="B157" s="41" t="s">
        <v>150</v>
      </c>
      <c r="C157" s="29"/>
      <c r="D157" s="35"/>
      <c r="E157" s="35"/>
      <c r="F157" s="35"/>
      <c r="G157" s="35"/>
      <c r="H157" s="31">
        <f t="shared" si="9"/>
        <v>0</v>
      </c>
    </row>
    <row r="158" spans="1:8">
      <c r="A158" s="56">
        <v>1822</v>
      </c>
      <c r="B158" s="41" t="s">
        <v>90</v>
      </c>
      <c r="C158" s="29"/>
      <c r="D158" s="35"/>
      <c r="E158" s="35"/>
      <c r="F158" s="35"/>
      <c r="G158" s="35"/>
      <c r="H158" s="31">
        <f t="shared" si="9"/>
        <v>0</v>
      </c>
    </row>
    <row r="159" spans="1:8">
      <c r="A159" s="57">
        <v>183</v>
      </c>
      <c r="B159" s="40" t="s">
        <v>151</v>
      </c>
      <c r="C159" s="29"/>
      <c r="D159" s="26">
        <f>SUM(D160:D161)</f>
        <v>0</v>
      </c>
      <c r="E159" s="26">
        <f>SUM(E160:E161)</f>
        <v>0</v>
      </c>
      <c r="F159" s="26">
        <f>SUM(F160:F161)</f>
        <v>0</v>
      </c>
      <c r="G159" s="26">
        <f>SUM(G160:G161)</f>
        <v>0</v>
      </c>
      <c r="H159" s="31">
        <f t="shared" si="9"/>
        <v>0</v>
      </c>
    </row>
    <row r="160" spans="1:8">
      <c r="A160" s="56">
        <v>1831</v>
      </c>
      <c r="B160" s="41" t="s">
        <v>152</v>
      </c>
      <c r="C160" s="29"/>
      <c r="D160" s="35"/>
      <c r="E160" s="35"/>
      <c r="F160" s="35"/>
      <c r="G160" s="35"/>
      <c r="H160" s="31">
        <f t="shared" si="9"/>
        <v>0</v>
      </c>
    </row>
    <row r="161" spans="1:8">
      <c r="A161" s="56">
        <v>1832</v>
      </c>
      <c r="B161" s="41" t="s">
        <v>90</v>
      </c>
      <c r="C161" s="29"/>
      <c r="D161" s="35"/>
      <c r="E161" s="35"/>
      <c r="F161" s="35"/>
      <c r="G161" s="35"/>
      <c r="H161" s="31">
        <f t="shared" si="9"/>
        <v>0</v>
      </c>
    </row>
    <row r="162" spans="1:8">
      <c r="A162" s="57">
        <v>186</v>
      </c>
      <c r="B162" s="40" t="s">
        <v>148</v>
      </c>
      <c r="C162" s="29"/>
      <c r="D162" s="26">
        <f>SUM(D163:D165)</f>
        <v>0</v>
      </c>
      <c r="E162" s="26">
        <f>SUM(E163:E165)</f>
        <v>0</v>
      </c>
      <c r="F162" s="26">
        <f>SUM(F163:F165)</f>
        <v>0</v>
      </c>
      <c r="G162" s="26">
        <f>SUM(G163:G165)</f>
        <v>0</v>
      </c>
      <c r="H162" s="31">
        <f t="shared" si="9"/>
        <v>0</v>
      </c>
    </row>
    <row r="163" spans="1:8">
      <c r="A163" s="56">
        <v>1861</v>
      </c>
      <c r="B163" s="41" t="s">
        <v>153</v>
      </c>
      <c r="C163" s="29"/>
      <c r="D163" s="35"/>
      <c r="E163" s="35"/>
      <c r="F163" s="35"/>
      <c r="G163" s="35"/>
      <c r="H163" s="31">
        <f t="shared" si="9"/>
        <v>0</v>
      </c>
    </row>
    <row r="164" spans="1:8">
      <c r="A164" s="56">
        <v>1862</v>
      </c>
      <c r="B164" s="41" t="s">
        <v>154</v>
      </c>
      <c r="C164" s="29"/>
      <c r="D164" s="35"/>
      <c r="E164" s="35"/>
      <c r="F164" s="35"/>
      <c r="G164" s="35"/>
      <c r="H164" s="31">
        <f t="shared" si="9"/>
        <v>0</v>
      </c>
    </row>
    <row r="165" spans="1:8">
      <c r="A165" s="56">
        <v>1869</v>
      </c>
      <c r="B165" s="41" t="s">
        <v>90</v>
      </c>
      <c r="C165" s="29"/>
      <c r="D165" s="26">
        <f>SUM(D166:D167)</f>
        <v>0</v>
      </c>
      <c r="E165" s="26">
        <f>SUM(E166:E167)</f>
        <v>0</v>
      </c>
      <c r="F165" s="26">
        <f>SUM(F166:F167)</f>
        <v>0</v>
      </c>
      <c r="G165" s="26">
        <f>SUM(G166:G167)</f>
        <v>0</v>
      </c>
      <c r="H165" s="31">
        <f t="shared" si="9"/>
        <v>0</v>
      </c>
    </row>
    <row r="166" spans="1:8">
      <c r="A166" s="56">
        <v>18691</v>
      </c>
      <c r="B166" s="41" t="s">
        <v>155</v>
      </c>
      <c r="C166" s="29"/>
      <c r="D166" s="35"/>
      <c r="E166" s="35"/>
      <c r="F166" s="35"/>
      <c r="G166" s="35"/>
      <c r="H166" s="31">
        <f t="shared" si="9"/>
        <v>0</v>
      </c>
    </row>
    <row r="167" spans="1:8">
      <c r="A167" s="56">
        <v>18692</v>
      </c>
      <c r="B167" s="41" t="s">
        <v>156</v>
      </c>
      <c r="C167" s="29"/>
      <c r="D167" s="35"/>
      <c r="E167" s="35"/>
      <c r="F167" s="35"/>
      <c r="G167" s="35"/>
      <c r="H167" s="31">
        <f t="shared" si="9"/>
        <v>0</v>
      </c>
    </row>
    <row r="168" spans="1:8">
      <c r="A168" s="57">
        <v>187</v>
      </c>
      <c r="B168" s="40" t="s">
        <v>157</v>
      </c>
      <c r="C168" s="29"/>
      <c r="D168" s="26">
        <f>SUM(D169:D170)</f>
        <v>0</v>
      </c>
      <c r="E168" s="26">
        <f>SUM(E169:E170)</f>
        <v>0</v>
      </c>
      <c r="F168" s="26">
        <f>SUM(F169:F170)</f>
        <v>0</v>
      </c>
      <c r="G168" s="26">
        <f>SUM(G169:G170)</f>
        <v>0</v>
      </c>
      <c r="H168" s="31">
        <f t="shared" si="9"/>
        <v>0</v>
      </c>
    </row>
    <row r="169" spans="1:8">
      <c r="A169" s="56">
        <v>1871</v>
      </c>
      <c r="B169" s="41" t="s">
        <v>158</v>
      </c>
      <c r="C169" s="29"/>
      <c r="D169" s="35"/>
      <c r="E169" s="35"/>
      <c r="F169" s="35"/>
      <c r="G169" s="35"/>
      <c r="H169" s="31">
        <f t="shared" si="9"/>
        <v>0</v>
      </c>
    </row>
    <row r="170" spans="1:8">
      <c r="A170" s="56">
        <v>1872</v>
      </c>
      <c r="B170" s="41" t="s">
        <v>159</v>
      </c>
      <c r="C170" s="29"/>
      <c r="D170" s="35"/>
      <c r="E170" s="35"/>
      <c r="F170" s="35"/>
      <c r="G170" s="35"/>
      <c r="H170" s="31">
        <f t="shared" si="9"/>
        <v>0</v>
      </c>
    </row>
    <row r="171" spans="1:8">
      <c r="A171" s="59">
        <v>19</v>
      </c>
      <c r="B171" s="39" t="s">
        <v>160</v>
      </c>
      <c r="C171" s="26">
        <f>C184</f>
        <v>0</v>
      </c>
      <c r="D171" s="26">
        <f>D172+D175+D178+D181</f>
        <v>0</v>
      </c>
      <c r="E171" s="26">
        <f>E172+E175+E178+E181</f>
        <v>0</v>
      </c>
      <c r="F171" s="26">
        <f>F172+F175+F178+F181</f>
        <v>0</v>
      </c>
      <c r="G171" s="26">
        <f>G172+G175+G178+G181</f>
        <v>0</v>
      </c>
      <c r="H171" s="31">
        <f>SUM(C171:G171)</f>
        <v>0</v>
      </c>
    </row>
    <row r="172" spans="1:8">
      <c r="A172" s="57">
        <v>191</v>
      </c>
      <c r="B172" s="40" t="s">
        <v>161</v>
      </c>
      <c r="C172" s="29"/>
      <c r="D172" s="26">
        <f>SUM(D173:D174)</f>
        <v>0</v>
      </c>
      <c r="E172" s="26">
        <f>SUM(E173:E174)</f>
        <v>0</v>
      </c>
      <c r="F172" s="26">
        <f>SUM(F173:F174)</f>
        <v>0</v>
      </c>
      <c r="G172" s="26">
        <f>SUM(G173:G174)</f>
        <v>0</v>
      </c>
      <c r="H172" s="31">
        <f>SUM(D172:G172)</f>
        <v>0</v>
      </c>
    </row>
    <row r="173" spans="1:8">
      <c r="A173" s="56">
        <v>1911</v>
      </c>
      <c r="B173" s="41" t="s">
        <v>162</v>
      </c>
      <c r="C173" s="29"/>
      <c r="D173" s="35"/>
      <c r="E173" s="35"/>
      <c r="F173" s="35"/>
      <c r="G173" s="35"/>
      <c r="H173" s="31">
        <f t="shared" ref="H173:H183" si="10">SUM(D173:G173)</f>
        <v>0</v>
      </c>
    </row>
    <row r="174" spans="1:8">
      <c r="A174" s="56">
        <v>1912</v>
      </c>
      <c r="B174" s="41" t="s">
        <v>163</v>
      </c>
      <c r="C174" s="29"/>
      <c r="D174" s="35"/>
      <c r="E174" s="35"/>
      <c r="F174" s="35"/>
      <c r="G174" s="35"/>
      <c r="H174" s="31">
        <f t="shared" si="10"/>
        <v>0</v>
      </c>
    </row>
    <row r="175" spans="1:8">
      <c r="A175" s="57">
        <v>192</v>
      </c>
      <c r="B175" s="40" t="s">
        <v>164</v>
      </c>
      <c r="C175" s="29"/>
      <c r="D175" s="26">
        <f>SUM(D176:D177)</f>
        <v>0</v>
      </c>
      <c r="E175" s="26">
        <f>SUM(E176:E177)</f>
        <v>0</v>
      </c>
      <c r="F175" s="26">
        <f>SUM(F176:F177)</f>
        <v>0</v>
      </c>
      <c r="G175" s="26">
        <f>SUM(G176:G177)</f>
        <v>0</v>
      </c>
      <c r="H175" s="31">
        <f t="shared" si="10"/>
        <v>0</v>
      </c>
    </row>
    <row r="176" spans="1:8">
      <c r="A176" s="56">
        <v>1921</v>
      </c>
      <c r="B176" s="41" t="s">
        <v>165</v>
      </c>
      <c r="C176" s="29"/>
      <c r="D176" s="35"/>
      <c r="E176" s="35"/>
      <c r="F176" s="35"/>
      <c r="G176" s="35"/>
      <c r="H176" s="31">
        <f t="shared" si="10"/>
        <v>0</v>
      </c>
    </row>
    <row r="177" spans="1:8">
      <c r="A177" s="56">
        <v>1922</v>
      </c>
      <c r="B177" s="41" t="s">
        <v>166</v>
      </c>
      <c r="C177" s="29"/>
      <c r="D177" s="35"/>
      <c r="E177" s="35"/>
      <c r="F177" s="35"/>
      <c r="G177" s="35"/>
      <c r="H177" s="31">
        <f t="shared" si="10"/>
        <v>0</v>
      </c>
    </row>
    <row r="178" spans="1:8">
      <c r="A178" s="57">
        <v>193</v>
      </c>
      <c r="B178" s="40" t="s">
        <v>167</v>
      </c>
      <c r="C178" s="29"/>
      <c r="D178" s="26">
        <f>SUM(D179:D180)</f>
        <v>0</v>
      </c>
      <c r="E178" s="26">
        <f>SUM(E179:E180)</f>
        <v>0</v>
      </c>
      <c r="F178" s="26">
        <f>SUM(F179:F180)</f>
        <v>0</v>
      </c>
      <c r="G178" s="26">
        <f>SUM(G179:G180)</f>
        <v>0</v>
      </c>
      <c r="H178" s="31">
        <f t="shared" si="10"/>
        <v>0</v>
      </c>
    </row>
    <row r="179" spans="1:8">
      <c r="A179" s="56">
        <v>1931</v>
      </c>
      <c r="B179" s="41" t="s">
        <v>168</v>
      </c>
      <c r="C179" s="29"/>
      <c r="D179" s="35"/>
      <c r="E179" s="35"/>
      <c r="F179" s="35"/>
      <c r="G179" s="35"/>
      <c r="H179" s="31">
        <f t="shared" si="10"/>
        <v>0</v>
      </c>
    </row>
    <row r="180" spans="1:8">
      <c r="A180" s="56">
        <v>1932</v>
      </c>
      <c r="B180" s="41" t="s">
        <v>169</v>
      </c>
      <c r="C180" s="29"/>
      <c r="D180" s="35"/>
      <c r="E180" s="35"/>
      <c r="F180" s="35"/>
      <c r="G180" s="35"/>
      <c r="H180" s="31">
        <f t="shared" si="10"/>
        <v>0</v>
      </c>
    </row>
    <row r="181" spans="1:8">
      <c r="A181" s="57">
        <v>197</v>
      </c>
      <c r="B181" s="40" t="s">
        <v>170</v>
      </c>
      <c r="C181" s="29"/>
      <c r="D181" s="26">
        <f>SUM(D182:D183)</f>
        <v>0</v>
      </c>
      <c r="E181" s="26">
        <f>SUM(E182:E183)</f>
        <v>0</v>
      </c>
      <c r="F181" s="26">
        <f>SUM(F182:F183)</f>
        <v>0</v>
      </c>
      <c r="G181" s="26">
        <f>SUM(G182:G183)</f>
        <v>0</v>
      </c>
      <c r="H181" s="31">
        <f t="shared" si="10"/>
        <v>0</v>
      </c>
    </row>
    <row r="182" spans="1:8">
      <c r="A182" s="56">
        <v>1971</v>
      </c>
      <c r="B182" s="41" t="s">
        <v>171</v>
      </c>
      <c r="C182" s="29"/>
      <c r="D182" s="35"/>
      <c r="E182" s="35"/>
      <c r="F182" s="35"/>
      <c r="G182" s="35"/>
      <c r="H182" s="31">
        <f t="shared" si="10"/>
        <v>0</v>
      </c>
    </row>
    <row r="183" spans="1:8">
      <c r="A183" s="56">
        <v>1972</v>
      </c>
      <c r="B183" s="41" t="s">
        <v>172</v>
      </c>
      <c r="C183" s="29"/>
      <c r="D183" s="35"/>
      <c r="E183" s="35"/>
      <c r="F183" s="35"/>
      <c r="G183" s="35"/>
      <c r="H183" s="31">
        <f t="shared" si="10"/>
        <v>0</v>
      </c>
    </row>
    <row r="184" spans="1:8">
      <c r="A184" s="60" t="s">
        <v>173</v>
      </c>
      <c r="B184" s="40" t="s">
        <v>174</v>
      </c>
      <c r="C184" s="26">
        <f>SUM(C185:C186)</f>
        <v>0</v>
      </c>
      <c r="D184" s="29"/>
      <c r="E184" s="29"/>
      <c r="F184" s="29"/>
      <c r="G184" s="29"/>
      <c r="H184" s="31">
        <f>C184</f>
        <v>0</v>
      </c>
    </row>
    <row r="185" spans="1:8">
      <c r="A185" s="52" t="s">
        <v>175</v>
      </c>
      <c r="B185" s="41" t="s">
        <v>176</v>
      </c>
      <c r="C185" s="35"/>
      <c r="D185" s="29"/>
      <c r="E185" s="29"/>
      <c r="F185" s="29"/>
      <c r="G185" s="29"/>
      <c r="H185" s="31">
        <f>C185</f>
        <v>0</v>
      </c>
    </row>
    <row r="186" spans="1:8">
      <c r="A186" s="52" t="s">
        <v>177</v>
      </c>
      <c r="B186" s="41" t="s">
        <v>178</v>
      </c>
      <c r="C186" s="35"/>
      <c r="D186" s="29"/>
      <c r="E186" s="29"/>
      <c r="F186" s="29"/>
      <c r="G186" s="29"/>
      <c r="H186" s="31">
        <f>C186</f>
        <v>0</v>
      </c>
    </row>
    <row r="187" spans="1:8">
      <c r="A187" s="27">
        <v>2</v>
      </c>
      <c r="B187" s="61" t="s">
        <v>179</v>
      </c>
      <c r="C187" s="26">
        <f>C371+C435+C499+C563+C650</f>
        <v>0</v>
      </c>
      <c r="D187" s="26">
        <f>D188+D249+D310+D371+D435+D499+D563+D600+D625+D650</f>
        <v>0</v>
      </c>
      <c r="E187" s="26">
        <f>E188+E249+E310+E371+E435+E499+E563+E600+E625+E650</f>
        <v>0</v>
      </c>
      <c r="F187" s="26">
        <f>F188+F249+F310+F371+F435+F499+F563+F600+F625+F650</f>
        <v>0</v>
      </c>
      <c r="G187" s="26">
        <f>G188+G249+G310+G371+G435+G499+G563+G600+G625+G650</f>
        <v>0</v>
      </c>
      <c r="H187" s="31">
        <f t="shared" ref="H187" si="11">SUM(C187:G187)</f>
        <v>0</v>
      </c>
    </row>
    <row r="188" spans="1:8">
      <c r="A188" s="59">
        <v>20</v>
      </c>
      <c r="B188" s="39" t="s">
        <v>180</v>
      </c>
      <c r="C188" s="29"/>
      <c r="D188" s="26">
        <f>D189+D201+D213+D225+D237</f>
        <v>0</v>
      </c>
      <c r="E188" s="26">
        <f>E189+E201+E213+E225+E237</f>
        <v>0</v>
      </c>
      <c r="F188" s="26">
        <f>F189+F201+F213+F225+F237</f>
        <v>0</v>
      </c>
      <c r="G188" s="26">
        <f>G189+G201+G213+G225+G237</f>
        <v>0</v>
      </c>
      <c r="H188" s="31">
        <f>SUM(D188:G188)</f>
        <v>0</v>
      </c>
    </row>
    <row r="189" spans="1:8">
      <c r="A189" s="57">
        <v>201</v>
      </c>
      <c r="B189" s="40" t="s">
        <v>181</v>
      </c>
      <c r="C189" s="29"/>
      <c r="D189" s="26">
        <f>SUM(D190:D195)</f>
        <v>0</v>
      </c>
      <c r="E189" s="26">
        <f>SUM(E190:E195)</f>
        <v>0</v>
      </c>
      <c r="F189" s="26">
        <f>SUM(F190:F195)</f>
        <v>0</v>
      </c>
      <c r="G189" s="26">
        <f>SUM(G190:G195)</f>
        <v>0</v>
      </c>
      <c r="H189" s="31">
        <f t="shared" ref="H189:H252" si="12">SUM(D189:G189)</f>
        <v>0</v>
      </c>
    </row>
    <row r="190" spans="1:8">
      <c r="A190" s="56">
        <v>2011</v>
      </c>
      <c r="B190" s="41" t="s">
        <v>182</v>
      </c>
      <c r="C190" s="29"/>
      <c r="D190" s="35"/>
      <c r="E190" s="35"/>
      <c r="F190" s="35"/>
      <c r="G190" s="35"/>
      <c r="H190" s="31">
        <f t="shared" si="12"/>
        <v>0</v>
      </c>
    </row>
    <row r="191" spans="1:8">
      <c r="A191" s="56">
        <v>2012</v>
      </c>
      <c r="B191" s="41" t="s">
        <v>183</v>
      </c>
      <c r="C191" s="29"/>
      <c r="D191" s="35"/>
      <c r="E191" s="35"/>
      <c r="F191" s="35"/>
      <c r="G191" s="35"/>
      <c r="H191" s="31">
        <f t="shared" si="12"/>
        <v>0</v>
      </c>
    </row>
    <row r="192" spans="1:8">
      <c r="A192" s="56">
        <v>2013</v>
      </c>
      <c r="B192" s="41" t="s">
        <v>184</v>
      </c>
      <c r="C192" s="29"/>
      <c r="D192" s="35"/>
      <c r="E192" s="35"/>
      <c r="F192" s="35"/>
      <c r="G192" s="35"/>
      <c r="H192" s="31">
        <f t="shared" si="12"/>
        <v>0</v>
      </c>
    </row>
    <row r="193" spans="1:8">
      <c r="A193" s="56">
        <v>2014</v>
      </c>
      <c r="B193" s="41" t="s">
        <v>185</v>
      </c>
      <c r="C193" s="29"/>
      <c r="D193" s="35"/>
      <c r="E193" s="35"/>
      <c r="F193" s="35"/>
      <c r="G193" s="35"/>
      <c r="H193" s="31">
        <f t="shared" si="12"/>
        <v>0</v>
      </c>
    </row>
    <row r="194" spans="1:8">
      <c r="A194" s="56">
        <v>2017</v>
      </c>
      <c r="B194" s="41" t="s">
        <v>186</v>
      </c>
      <c r="C194" s="29"/>
      <c r="D194" s="35"/>
      <c r="E194" s="35"/>
      <c r="F194" s="35"/>
      <c r="G194" s="35"/>
      <c r="H194" s="31">
        <f t="shared" si="12"/>
        <v>0</v>
      </c>
    </row>
    <row r="195" spans="1:8">
      <c r="A195" s="56">
        <v>2019</v>
      </c>
      <c r="B195" s="41" t="s">
        <v>187</v>
      </c>
      <c r="C195" s="29"/>
      <c r="D195" s="26">
        <f>SUM(D196:D200)</f>
        <v>0</v>
      </c>
      <c r="E195" s="26">
        <f>SUM(E196:E200)</f>
        <v>0</v>
      </c>
      <c r="F195" s="26">
        <f>SUM(F196:F200)</f>
        <v>0</v>
      </c>
      <c r="G195" s="26">
        <f>SUM(G196:G200)</f>
        <v>0</v>
      </c>
      <c r="H195" s="31">
        <f t="shared" si="12"/>
        <v>0</v>
      </c>
    </row>
    <row r="196" spans="1:8">
      <c r="A196" s="56">
        <v>20191</v>
      </c>
      <c r="B196" s="41" t="s">
        <v>188</v>
      </c>
      <c r="C196" s="29"/>
      <c r="D196" s="35"/>
      <c r="E196" s="35"/>
      <c r="F196" s="35"/>
      <c r="G196" s="35"/>
      <c r="H196" s="31">
        <f t="shared" si="12"/>
        <v>0</v>
      </c>
    </row>
    <row r="197" spans="1:8">
      <c r="A197" s="56">
        <v>20192</v>
      </c>
      <c r="B197" s="41" t="s">
        <v>189</v>
      </c>
      <c r="C197" s="29"/>
      <c r="D197" s="35"/>
      <c r="E197" s="35"/>
      <c r="F197" s="35"/>
      <c r="G197" s="35"/>
      <c r="H197" s="31">
        <f t="shared" si="12"/>
        <v>0</v>
      </c>
    </row>
    <row r="198" spans="1:8">
      <c r="A198" s="56">
        <v>20193</v>
      </c>
      <c r="B198" s="41" t="s">
        <v>190</v>
      </c>
      <c r="C198" s="29"/>
      <c r="D198" s="35"/>
      <c r="E198" s="35"/>
      <c r="F198" s="35"/>
      <c r="G198" s="35"/>
      <c r="H198" s="31">
        <f t="shared" si="12"/>
        <v>0</v>
      </c>
    </row>
    <row r="199" spans="1:8">
      <c r="A199" s="56">
        <v>20194</v>
      </c>
      <c r="B199" s="41" t="s">
        <v>191</v>
      </c>
      <c r="C199" s="29"/>
      <c r="D199" s="35"/>
      <c r="E199" s="35"/>
      <c r="F199" s="35"/>
      <c r="G199" s="35"/>
      <c r="H199" s="31">
        <f t="shared" si="12"/>
        <v>0</v>
      </c>
    </row>
    <row r="200" spans="1:8">
      <c r="A200" s="56">
        <v>20197</v>
      </c>
      <c r="B200" s="41" t="s">
        <v>192</v>
      </c>
      <c r="C200" s="29"/>
      <c r="D200" s="35"/>
      <c r="E200" s="35"/>
      <c r="F200" s="35"/>
      <c r="G200" s="35"/>
      <c r="H200" s="31">
        <f t="shared" si="12"/>
        <v>0</v>
      </c>
    </row>
    <row r="201" spans="1:8">
      <c r="A201" s="57">
        <v>202</v>
      </c>
      <c r="B201" s="40" t="s">
        <v>193</v>
      </c>
      <c r="C201" s="29"/>
      <c r="D201" s="26">
        <f>SUM(D202:D207)</f>
        <v>0</v>
      </c>
      <c r="E201" s="26">
        <f>SUM(E202:E207)</f>
        <v>0</v>
      </c>
      <c r="F201" s="26">
        <f>SUM(F202:F207)</f>
        <v>0</v>
      </c>
      <c r="G201" s="26">
        <f>SUM(G202:G207)</f>
        <v>0</v>
      </c>
      <c r="H201" s="31">
        <f t="shared" si="12"/>
        <v>0</v>
      </c>
    </row>
    <row r="202" spans="1:8">
      <c r="A202" s="56">
        <v>2021</v>
      </c>
      <c r="B202" s="41" t="s">
        <v>182</v>
      </c>
      <c r="C202" s="29"/>
      <c r="D202" s="35"/>
      <c r="E202" s="35"/>
      <c r="F202" s="35"/>
      <c r="G202" s="35"/>
      <c r="H202" s="31">
        <f t="shared" si="12"/>
        <v>0</v>
      </c>
    </row>
    <row r="203" spans="1:8">
      <c r="A203" s="56">
        <v>2022</v>
      </c>
      <c r="B203" s="41" t="s">
        <v>183</v>
      </c>
      <c r="C203" s="29"/>
      <c r="D203" s="35"/>
      <c r="E203" s="35"/>
      <c r="F203" s="35"/>
      <c r="G203" s="35"/>
      <c r="H203" s="31">
        <f t="shared" si="12"/>
        <v>0</v>
      </c>
    </row>
    <row r="204" spans="1:8">
      <c r="A204" s="56">
        <v>2023</v>
      </c>
      <c r="B204" s="41" t="s">
        <v>184</v>
      </c>
      <c r="C204" s="29"/>
      <c r="D204" s="35"/>
      <c r="E204" s="35"/>
      <c r="F204" s="35"/>
      <c r="G204" s="35"/>
      <c r="H204" s="31">
        <f t="shared" si="12"/>
        <v>0</v>
      </c>
    </row>
    <row r="205" spans="1:8">
      <c r="A205" s="56">
        <v>2024</v>
      </c>
      <c r="B205" s="41" t="s">
        <v>185</v>
      </c>
      <c r="C205" s="29"/>
      <c r="D205" s="35"/>
      <c r="E205" s="35"/>
      <c r="F205" s="35"/>
      <c r="G205" s="35"/>
      <c r="H205" s="31">
        <f t="shared" si="12"/>
        <v>0</v>
      </c>
    </row>
    <row r="206" spans="1:8">
      <c r="A206" s="56">
        <v>2027</v>
      </c>
      <c r="B206" s="41" t="s">
        <v>186</v>
      </c>
      <c r="C206" s="29"/>
      <c r="D206" s="35"/>
      <c r="E206" s="35"/>
      <c r="F206" s="35"/>
      <c r="G206" s="35"/>
      <c r="H206" s="31">
        <f t="shared" si="12"/>
        <v>0</v>
      </c>
    </row>
    <row r="207" spans="1:8">
      <c r="A207" s="56">
        <v>2029</v>
      </c>
      <c r="B207" s="41" t="s">
        <v>187</v>
      </c>
      <c r="C207" s="29"/>
      <c r="D207" s="26">
        <f>SUM(D208:D212)</f>
        <v>0</v>
      </c>
      <c r="E207" s="26">
        <f>SUM(E208:E212)</f>
        <v>0</v>
      </c>
      <c r="F207" s="26">
        <f>SUM(F208:F212)</f>
        <v>0</v>
      </c>
      <c r="G207" s="26">
        <f>SUM(G208:G212)</f>
        <v>0</v>
      </c>
      <c r="H207" s="31">
        <f t="shared" si="12"/>
        <v>0</v>
      </c>
    </row>
    <row r="208" spans="1:8">
      <c r="A208" s="56">
        <v>20291</v>
      </c>
      <c r="B208" s="41" t="s">
        <v>188</v>
      </c>
      <c r="C208" s="29"/>
      <c r="D208" s="35"/>
      <c r="E208" s="35"/>
      <c r="F208" s="35"/>
      <c r="G208" s="35"/>
      <c r="H208" s="31">
        <f t="shared" si="12"/>
        <v>0</v>
      </c>
    </row>
    <row r="209" spans="1:8">
      <c r="A209" s="56">
        <v>20292</v>
      </c>
      <c r="B209" s="41" t="s">
        <v>189</v>
      </c>
      <c r="C209" s="29"/>
      <c r="D209" s="35"/>
      <c r="E209" s="35"/>
      <c r="F209" s="35"/>
      <c r="G209" s="35"/>
      <c r="H209" s="31">
        <f t="shared" si="12"/>
        <v>0</v>
      </c>
    </row>
    <row r="210" spans="1:8">
      <c r="A210" s="56">
        <v>20293</v>
      </c>
      <c r="B210" s="41" t="s">
        <v>190</v>
      </c>
      <c r="C210" s="29"/>
      <c r="D210" s="35"/>
      <c r="E210" s="35"/>
      <c r="F210" s="35"/>
      <c r="G210" s="35"/>
      <c r="H210" s="31">
        <f t="shared" si="12"/>
        <v>0</v>
      </c>
    </row>
    <row r="211" spans="1:8">
      <c r="A211" s="56">
        <v>20294</v>
      </c>
      <c r="B211" s="41" t="s">
        <v>191</v>
      </c>
      <c r="C211" s="29"/>
      <c r="D211" s="35"/>
      <c r="E211" s="35"/>
      <c r="F211" s="35"/>
      <c r="G211" s="35"/>
      <c r="H211" s="31">
        <f t="shared" si="12"/>
        <v>0</v>
      </c>
    </row>
    <row r="212" spans="1:8">
      <c r="A212" s="56">
        <v>20297</v>
      </c>
      <c r="B212" s="41" t="s">
        <v>192</v>
      </c>
      <c r="C212" s="29"/>
      <c r="D212" s="35"/>
      <c r="E212" s="35"/>
      <c r="F212" s="35"/>
      <c r="G212" s="35"/>
      <c r="H212" s="31">
        <f t="shared" si="12"/>
        <v>0</v>
      </c>
    </row>
    <row r="213" spans="1:8">
      <c r="A213" s="57">
        <v>203</v>
      </c>
      <c r="B213" s="40" t="s">
        <v>194</v>
      </c>
      <c r="C213" s="29"/>
      <c r="D213" s="26">
        <f>SUM(D214:D219)</f>
        <v>0</v>
      </c>
      <c r="E213" s="26">
        <f>SUM(E214:E219)</f>
        <v>0</v>
      </c>
      <c r="F213" s="26">
        <f>SUM(F214:F219)</f>
        <v>0</v>
      </c>
      <c r="G213" s="26">
        <f>SUM(G214:G219)</f>
        <v>0</v>
      </c>
      <c r="H213" s="31">
        <f t="shared" si="12"/>
        <v>0</v>
      </c>
    </row>
    <row r="214" spans="1:8">
      <c r="A214" s="56">
        <v>2031</v>
      </c>
      <c r="B214" s="41" t="s">
        <v>182</v>
      </c>
      <c r="C214" s="29"/>
      <c r="D214" s="35"/>
      <c r="E214" s="35"/>
      <c r="F214" s="35"/>
      <c r="G214" s="35"/>
      <c r="H214" s="31">
        <f t="shared" si="12"/>
        <v>0</v>
      </c>
    </row>
    <row r="215" spans="1:8">
      <c r="A215" s="56">
        <v>2032</v>
      </c>
      <c r="B215" s="41" t="s">
        <v>183</v>
      </c>
      <c r="C215" s="29"/>
      <c r="D215" s="35"/>
      <c r="E215" s="35"/>
      <c r="F215" s="35"/>
      <c r="G215" s="35"/>
      <c r="H215" s="31">
        <f t="shared" si="12"/>
        <v>0</v>
      </c>
    </row>
    <row r="216" spans="1:8">
      <c r="A216" s="56">
        <v>2033</v>
      </c>
      <c r="B216" s="41" t="s">
        <v>184</v>
      </c>
      <c r="C216" s="29"/>
      <c r="D216" s="35"/>
      <c r="E216" s="35"/>
      <c r="F216" s="35"/>
      <c r="G216" s="35"/>
      <c r="H216" s="31">
        <f t="shared" si="12"/>
        <v>0</v>
      </c>
    </row>
    <row r="217" spans="1:8">
      <c r="A217" s="56">
        <v>2034</v>
      </c>
      <c r="B217" s="41" t="s">
        <v>185</v>
      </c>
      <c r="C217" s="29"/>
      <c r="D217" s="35"/>
      <c r="E217" s="35"/>
      <c r="F217" s="35"/>
      <c r="G217" s="35"/>
      <c r="H217" s="31">
        <f t="shared" si="12"/>
        <v>0</v>
      </c>
    </row>
    <row r="218" spans="1:8">
      <c r="A218" s="56">
        <v>2037</v>
      </c>
      <c r="B218" s="41" t="s">
        <v>186</v>
      </c>
      <c r="C218" s="29"/>
      <c r="D218" s="35"/>
      <c r="E218" s="35"/>
      <c r="F218" s="35"/>
      <c r="G218" s="35"/>
      <c r="H218" s="31">
        <f t="shared" si="12"/>
        <v>0</v>
      </c>
    </row>
    <row r="219" spans="1:8">
      <c r="A219" s="56">
        <v>2039</v>
      </c>
      <c r="B219" s="41" t="s">
        <v>187</v>
      </c>
      <c r="C219" s="29"/>
      <c r="D219" s="26">
        <f>SUM(D220:D224)</f>
        <v>0</v>
      </c>
      <c r="E219" s="26">
        <f>SUM(E220:E224)</f>
        <v>0</v>
      </c>
      <c r="F219" s="26">
        <f>SUM(F220:F224)</f>
        <v>0</v>
      </c>
      <c r="G219" s="26">
        <f>SUM(G220:G224)</f>
        <v>0</v>
      </c>
      <c r="H219" s="31">
        <f t="shared" si="12"/>
        <v>0</v>
      </c>
    </row>
    <row r="220" spans="1:8">
      <c r="A220" s="56">
        <v>20391</v>
      </c>
      <c r="B220" s="41" t="s">
        <v>188</v>
      </c>
      <c r="C220" s="29"/>
      <c r="D220" s="35"/>
      <c r="E220" s="35"/>
      <c r="F220" s="35"/>
      <c r="G220" s="35"/>
      <c r="H220" s="31">
        <f t="shared" si="12"/>
        <v>0</v>
      </c>
    </row>
    <row r="221" spans="1:8">
      <c r="A221" s="56">
        <v>20392</v>
      </c>
      <c r="B221" s="41" t="s">
        <v>189</v>
      </c>
      <c r="C221" s="29"/>
      <c r="D221" s="35"/>
      <c r="E221" s="35"/>
      <c r="F221" s="35"/>
      <c r="G221" s="35"/>
      <c r="H221" s="31">
        <f t="shared" si="12"/>
        <v>0</v>
      </c>
    </row>
    <row r="222" spans="1:8">
      <c r="A222" s="56">
        <v>20393</v>
      </c>
      <c r="B222" s="41" t="s">
        <v>190</v>
      </c>
      <c r="C222" s="29"/>
      <c r="D222" s="35"/>
      <c r="E222" s="35"/>
      <c r="F222" s="35"/>
      <c r="G222" s="35"/>
      <c r="H222" s="31">
        <f t="shared" si="12"/>
        <v>0</v>
      </c>
    </row>
    <row r="223" spans="1:8">
      <c r="A223" s="56">
        <v>20394</v>
      </c>
      <c r="B223" s="41" t="s">
        <v>191</v>
      </c>
      <c r="C223" s="29"/>
      <c r="D223" s="35"/>
      <c r="E223" s="35"/>
      <c r="F223" s="35"/>
      <c r="G223" s="35"/>
      <c r="H223" s="31">
        <f t="shared" si="12"/>
        <v>0</v>
      </c>
    </row>
    <row r="224" spans="1:8">
      <c r="A224" s="56">
        <v>20397</v>
      </c>
      <c r="B224" s="41" t="s">
        <v>192</v>
      </c>
      <c r="C224" s="29"/>
      <c r="D224" s="35"/>
      <c r="E224" s="35"/>
      <c r="F224" s="35"/>
      <c r="G224" s="35"/>
      <c r="H224" s="31">
        <f t="shared" si="12"/>
        <v>0</v>
      </c>
    </row>
    <row r="225" spans="1:8">
      <c r="A225" s="57">
        <v>204</v>
      </c>
      <c r="B225" s="40" t="s">
        <v>195</v>
      </c>
      <c r="C225" s="29"/>
      <c r="D225" s="26">
        <f>SUM(D226:D231)</f>
        <v>0</v>
      </c>
      <c r="E225" s="26">
        <f>SUM(E226:E231)</f>
        <v>0</v>
      </c>
      <c r="F225" s="26">
        <f>SUM(F226:F231)</f>
        <v>0</v>
      </c>
      <c r="G225" s="26">
        <f>SUM(G226:G231)</f>
        <v>0</v>
      </c>
      <c r="H225" s="31">
        <f t="shared" si="12"/>
        <v>0</v>
      </c>
    </row>
    <row r="226" spans="1:8">
      <c r="A226" s="56">
        <v>2041</v>
      </c>
      <c r="B226" s="41" t="s">
        <v>182</v>
      </c>
      <c r="C226" s="29"/>
      <c r="D226" s="35"/>
      <c r="E226" s="35"/>
      <c r="F226" s="35"/>
      <c r="G226" s="35"/>
      <c r="H226" s="31">
        <f t="shared" si="12"/>
        <v>0</v>
      </c>
    </row>
    <row r="227" spans="1:8">
      <c r="A227" s="56">
        <v>2042</v>
      </c>
      <c r="B227" s="41" t="s">
        <v>183</v>
      </c>
      <c r="C227" s="29"/>
      <c r="D227" s="35"/>
      <c r="E227" s="35"/>
      <c r="F227" s="35"/>
      <c r="G227" s="35"/>
      <c r="H227" s="31">
        <f t="shared" si="12"/>
        <v>0</v>
      </c>
    </row>
    <row r="228" spans="1:8">
      <c r="A228" s="56">
        <v>2043</v>
      </c>
      <c r="B228" s="41" t="s">
        <v>184</v>
      </c>
      <c r="C228" s="29"/>
      <c r="D228" s="35"/>
      <c r="E228" s="35"/>
      <c r="F228" s="35"/>
      <c r="G228" s="35"/>
      <c r="H228" s="31">
        <f t="shared" si="12"/>
        <v>0</v>
      </c>
    </row>
    <row r="229" spans="1:8">
      <c r="A229" s="56">
        <v>2044</v>
      </c>
      <c r="B229" s="41" t="s">
        <v>185</v>
      </c>
      <c r="C229" s="29"/>
      <c r="D229" s="35"/>
      <c r="E229" s="35"/>
      <c r="F229" s="35"/>
      <c r="G229" s="35"/>
      <c r="H229" s="31">
        <f t="shared" si="12"/>
        <v>0</v>
      </c>
    </row>
    <row r="230" spans="1:8">
      <c r="A230" s="56">
        <v>2047</v>
      </c>
      <c r="B230" s="41" t="s">
        <v>186</v>
      </c>
      <c r="C230" s="29"/>
      <c r="D230" s="35"/>
      <c r="E230" s="35"/>
      <c r="F230" s="35"/>
      <c r="G230" s="35"/>
      <c r="H230" s="31">
        <f t="shared" si="12"/>
        <v>0</v>
      </c>
    </row>
    <row r="231" spans="1:8">
      <c r="A231" s="56">
        <v>2049</v>
      </c>
      <c r="B231" s="41" t="s">
        <v>187</v>
      </c>
      <c r="C231" s="29"/>
      <c r="D231" s="26">
        <f>SUM(D232:D236)</f>
        <v>0</v>
      </c>
      <c r="E231" s="26">
        <f>SUM(E232:E236)</f>
        <v>0</v>
      </c>
      <c r="F231" s="26">
        <f>SUM(F232:F236)</f>
        <v>0</v>
      </c>
      <c r="G231" s="26">
        <f>SUM(G232:G236)</f>
        <v>0</v>
      </c>
      <c r="H231" s="31">
        <f t="shared" si="12"/>
        <v>0</v>
      </c>
    </row>
    <row r="232" spans="1:8">
      <c r="A232" s="56">
        <v>20491</v>
      </c>
      <c r="B232" s="41" t="s">
        <v>188</v>
      </c>
      <c r="C232" s="29"/>
      <c r="D232" s="35"/>
      <c r="E232" s="35"/>
      <c r="F232" s="35"/>
      <c r="G232" s="35"/>
      <c r="H232" s="31">
        <f t="shared" si="12"/>
        <v>0</v>
      </c>
    </row>
    <row r="233" spans="1:8">
      <c r="A233" s="56">
        <v>20492</v>
      </c>
      <c r="B233" s="41" t="s">
        <v>189</v>
      </c>
      <c r="C233" s="29"/>
      <c r="D233" s="35"/>
      <c r="E233" s="35"/>
      <c r="F233" s="35"/>
      <c r="G233" s="35"/>
      <c r="H233" s="31">
        <f t="shared" si="12"/>
        <v>0</v>
      </c>
    </row>
    <row r="234" spans="1:8">
      <c r="A234" s="56">
        <v>20493</v>
      </c>
      <c r="B234" s="41" t="s">
        <v>190</v>
      </c>
      <c r="C234" s="29"/>
      <c r="D234" s="35"/>
      <c r="E234" s="35"/>
      <c r="F234" s="35"/>
      <c r="G234" s="35"/>
      <c r="H234" s="31">
        <f t="shared" si="12"/>
        <v>0</v>
      </c>
    </row>
    <row r="235" spans="1:8">
      <c r="A235" s="56">
        <v>20494</v>
      </c>
      <c r="B235" s="41" t="s">
        <v>191</v>
      </c>
      <c r="C235" s="29"/>
      <c r="D235" s="35"/>
      <c r="E235" s="35"/>
      <c r="F235" s="35"/>
      <c r="G235" s="35"/>
      <c r="H235" s="31">
        <f t="shared" si="12"/>
        <v>0</v>
      </c>
    </row>
    <row r="236" spans="1:8">
      <c r="A236" s="56">
        <v>20497</v>
      </c>
      <c r="B236" s="41" t="s">
        <v>192</v>
      </c>
      <c r="C236" s="29"/>
      <c r="D236" s="35"/>
      <c r="E236" s="35"/>
      <c r="F236" s="35"/>
      <c r="G236" s="35"/>
      <c r="H236" s="31">
        <f t="shared" si="12"/>
        <v>0</v>
      </c>
    </row>
    <row r="237" spans="1:8">
      <c r="A237" s="57">
        <v>205</v>
      </c>
      <c r="B237" s="40" t="s">
        <v>196</v>
      </c>
      <c r="C237" s="29"/>
      <c r="D237" s="26">
        <f>SUM(D238:D243)</f>
        <v>0</v>
      </c>
      <c r="E237" s="26">
        <f>SUM(E238:E243)</f>
        <v>0</v>
      </c>
      <c r="F237" s="26">
        <f>SUM(F238:F243)</f>
        <v>0</v>
      </c>
      <c r="G237" s="26">
        <f>SUM(G238:G243)</f>
        <v>0</v>
      </c>
      <c r="H237" s="31">
        <f t="shared" si="12"/>
        <v>0</v>
      </c>
    </row>
    <row r="238" spans="1:8">
      <c r="A238" s="56">
        <v>2051</v>
      </c>
      <c r="B238" s="41" t="s">
        <v>182</v>
      </c>
      <c r="C238" s="29"/>
      <c r="D238" s="35"/>
      <c r="E238" s="35"/>
      <c r="F238" s="35"/>
      <c r="G238" s="35"/>
      <c r="H238" s="31">
        <f t="shared" si="12"/>
        <v>0</v>
      </c>
    </row>
    <row r="239" spans="1:8">
      <c r="A239" s="56">
        <v>2052</v>
      </c>
      <c r="B239" s="41" t="s">
        <v>183</v>
      </c>
      <c r="C239" s="29"/>
      <c r="D239" s="35"/>
      <c r="E239" s="35"/>
      <c r="F239" s="35"/>
      <c r="G239" s="35"/>
      <c r="H239" s="31">
        <f t="shared" si="12"/>
        <v>0</v>
      </c>
    </row>
    <row r="240" spans="1:8">
      <c r="A240" s="56">
        <v>2053</v>
      </c>
      <c r="B240" s="41" t="s">
        <v>184</v>
      </c>
      <c r="C240" s="29"/>
      <c r="D240" s="35"/>
      <c r="E240" s="35"/>
      <c r="F240" s="35"/>
      <c r="G240" s="35"/>
      <c r="H240" s="31">
        <f t="shared" si="12"/>
        <v>0</v>
      </c>
    </row>
    <row r="241" spans="1:8">
      <c r="A241" s="56">
        <v>2054</v>
      </c>
      <c r="B241" s="41" t="s">
        <v>185</v>
      </c>
      <c r="C241" s="29"/>
      <c r="D241" s="35"/>
      <c r="E241" s="35"/>
      <c r="F241" s="35"/>
      <c r="G241" s="35"/>
      <c r="H241" s="31">
        <f t="shared" si="12"/>
        <v>0</v>
      </c>
    </row>
    <row r="242" spans="1:8">
      <c r="A242" s="56">
        <v>2057</v>
      </c>
      <c r="B242" s="41" t="s">
        <v>186</v>
      </c>
      <c r="C242" s="29"/>
      <c r="D242" s="35"/>
      <c r="E242" s="35"/>
      <c r="F242" s="35"/>
      <c r="G242" s="35"/>
      <c r="H242" s="31">
        <f t="shared" si="12"/>
        <v>0</v>
      </c>
    </row>
    <row r="243" spans="1:8">
      <c r="A243" s="56">
        <v>2059</v>
      </c>
      <c r="B243" s="41" t="s">
        <v>187</v>
      </c>
      <c r="C243" s="29"/>
      <c r="D243" s="26">
        <f>SUM(D244:D248)</f>
        <v>0</v>
      </c>
      <c r="E243" s="26">
        <f>SUM(E244:E248)</f>
        <v>0</v>
      </c>
      <c r="F243" s="26">
        <f>SUM(F244:F248)</f>
        <v>0</v>
      </c>
      <c r="G243" s="26">
        <f>SUM(G244:G248)</f>
        <v>0</v>
      </c>
      <c r="H243" s="31">
        <f t="shared" si="12"/>
        <v>0</v>
      </c>
    </row>
    <row r="244" spans="1:8">
      <c r="A244" s="56">
        <v>20591</v>
      </c>
      <c r="B244" s="41" t="s">
        <v>188</v>
      </c>
      <c r="C244" s="29"/>
      <c r="D244" s="35"/>
      <c r="E244" s="35"/>
      <c r="F244" s="35"/>
      <c r="G244" s="35"/>
      <c r="H244" s="31">
        <f t="shared" si="12"/>
        <v>0</v>
      </c>
    </row>
    <row r="245" spans="1:8">
      <c r="A245" s="56">
        <v>20592</v>
      </c>
      <c r="B245" s="41" t="s">
        <v>189</v>
      </c>
      <c r="C245" s="29"/>
      <c r="D245" s="35"/>
      <c r="E245" s="35"/>
      <c r="F245" s="35"/>
      <c r="G245" s="35"/>
      <c r="H245" s="31">
        <f t="shared" si="12"/>
        <v>0</v>
      </c>
    </row>
    <row r="246" spans="1:8">
      <c r="A246" s="56">
        <v>20593</v>
      </c>
      <c r="B246" s="41" t="s">
        <v>190</v>
      </c>
      <c r="C246" s="29"/>
      <c r="D246" s="35"/>
      <c r="E246" s="35"/>
      <c r="F246" s="35"/>
      <c r="G246" s="35"/>
      <c r="H246" s="31">
        <f t="shared" si="12"/>
        <v>0</v>
      </c>
    </row>
    <row r="247" spans="1:8">
      <c r="A247" s="56">
        <v>20594</v>
      </c>
      <c r="B247" s="41" t="s">
        <v>191</v>
      </c>
      <c r="C247" s="29"/>
      <c r="D247" s="35"/>
      <c r="E247" s="35"/>
      <c r="F247" s="35"/>
      <c r="G247" s="35"/>
      <c r="H247" s="31">
        <f t="shared" si="12"/>
        <v>0</v>
      </c>
    </row>
    <row r="248" spans="1:8">
      <c r="A248" s="56">
        <v>20597</v>
      </c>
      <c r="B248" s="41" t="s">
        <v>192</v>
      </c>
      <c r="C248" s="29"/>
      <c r="D248" s="35"/>
      <c r="E248" s="35"/>
      <c r="F248" s="35"/>
      <c r="G248" s="35"/>
      <c r="H248" s="31">
        <f t="shared" si="12"/>
        <v>0</v>
      </c>
    </row>
    <row r="249" spans="1:8">
      <c r="A249" s="59">
        <v>21</v>
      </c>
      <c r="B249" s="61" t="s">
        <v>197</v>
      </c>
      <c r="C249" s="29"/>
      <c r="D249" s="26">
        <f>D250+D262+D274+D286+D298</f>
        <v>0</v>
      </c>
      <c r="E249" s="26">
        <f>E250+E262+E274+E286+E298</f>
        <v>0</v>
      </c>
      <c r="F249" s="26">
        <f>F250+F262+F274+F286+F298</f>
        <v>0</v>
      </c>
      <c r="G249" s="26">
        <f>G250+G262+G274+G286+G298</f>
        <v>0</v>
      </c>
      <c r="H249" s="31">
        <f t="shared" si="12"/>
        <v>0</v>
      </c>
    </row>
    <row r="250" spans="1:8">
      <c r="A250" s="57">
        <v>211</v>
      </c>
      <c r="B250" s="40" t="s">
        <v>198</v>
      </c>
      <c r="C250" s="29"/>
      <c r="D250" s="26">
        <f>SUM(D251:D256)</f>
        <v>0</v>
      </c>
      <c r="E250" s="26">
        <f>SUM(E251:E256)</f>
        <v>0</v>
      </c>
      <c r="F250" s="26">
        <f>SUM(F251:F256)</f>
        <v>0</v>
      </c>
      <c r="G250" s="26">
        <f>SUM(G251:G256)</f>
        <v>0</v>
      </c>
      <c r="H250" s="31">
        <f t="shared" si="12"/>
        <v>0</v>
      </c>
    </row>
    <row r="251" spans="1:8">
      <c r="A251" s="56">
        <v>2111</v>
      </c>
      <c r="B251" s="41" t="s">
        <v>182</v>
      </c>
      <c r="C251" s="29"/>
      <c r="D251" s="35"/>
      <c r="E251" s="35"/>
      <c r="F251" s="35"/>
      <c r="G251" s="35"/>
      <c r="H251" s="31">
        <f t="shared" si="12"/>
        <v>0</v>
      </c>
    </row>
    <row r="252" spans="1:8">
      <c r="A252" s="56">
        <v>2112</v>
      </c>
      <c r="B252" s="41" t="s">
        <v>183</v>
      </c>
      <c r="C252" s="29"/>
      <c r="D252" s="35"/>
      <c r="E252" s="35"/>
      <c r="F252" s="35"/>
      <c r="G252" s="35"/>
      <c r="H252" s="31">
        <f t="shared" si="12"/>
        <v>0</v>
      </c>
    </row>
    <row r="253" spans="1:8">
      <c r="A253" s="56">
        <v>2113</v>
      </c>
      <c r="B253" s="41" t="s">
        <v>184</v>
      </c>
      <c r="C253" s="29"/>
      <c r="D253" s="35"/>
      <c r="E253" s="35"/>
      <c r="F253" s="35"/>
      <c r="G253" s="35"/>
      <c r="H253" s="31">
        <f t="shared" ref="H253:H316" si="13">SUM(D253:G253)</f>
        <v>0</v>
      </c>
    </row>
    <row r="254" spans="1:8">
      <c r="A254" s="56">
        <v>2114</v>
      </c>
      <c r="B254" s="41" t="s">
        <v>185</v>
      </c>
      <c r="C254" s="29"/>
      <c r="D254" s="35"/>
      <c r="E254" s="35"/>
      <c r="F254" s="35"/>
      <c r="G254" s="35"/>
      <c r="H254" s="31">
        <f t="shared" si="13"/>
        <v>0</v>
      </c>
    </row>
    <row r="255" spans="1:8">
      <c r="A255" s="56">
        <v>2117</v>
      </c>
      <c r="B255" s="41" t="s">
        <v>186</v>
      </c>
      <c r="C255" s="29"/>
      <c r="D255" s="35"/>
      <c r="E255" s="35"/>
      <c r="F255" s="35"/>
      <c r="G255" s="35"/>
      <c r="H255" s="31">
        <f t="shared" si="13"/>
        <v>0</v>
      </c>
    </row>
    <row r="256" spans="1:8">
      <c r="A256" s="56">
        <v>2119</v>
      </c>
      <c r="B256" s="41" t="s">
        <v>187</v>
      </c>
      <c r="C256" s="29"/>
      <c r="D256" s="26">
        <f>SUM(D257:D261)</f>
        <v>0</v>
      </c>
      <c r="E256" s="26">
        <f>SUM(E257:E261)</f>
        <v>0</v>
      </c>
      <c r="F256" s="26">
        <f>SUM(F257:F261)</f>
        <v>0</v>
      </c>
      <c r="G256" s="26">
        <f>SUM(G257:G261)</f>
        <v>0</v>
      </c>
      <c r="H256" s="31">
        <f t="shared" si="13"/>
        <v>0</v>
      </c>
    </row>
    <row r="257" spans="1:8">
      <c r="A257" s="56">
        <v>21191</v>
      </c>
      <c r="B257" s="41" t="s">
        <v>188</v>
      </c>
      <c r="C257" s="29"/>
      <c r="D257" s="35"/>
      <c r="E257" s="35"/>
      <c r="F257" s="35"/>
      <c r="G257" s="35"/>
      <c r="H257" s="31">
        <f t="shared" si="13"/>
        <v>0</v>
      </c>
    </row>
    <row r="258" spans="1:8">
      <c r="A258" s="56">
        <v>21192</v>
      </c>
      <c r="B258" s="41" t="s">
        <v>189</v>
      </c>
      <c r="C258" s="29"/>
      <c r="D258" s="35"/>
      <c r="E258" s="35"/>
      <c r="F258" s="35"/>
      <c r="G258" s="35"/>
      <c r="H258" s="31">
        <f t="shared" si="13"/>
        <v>0</v>
      </c>
    </row>
    <row r="259" spans="1:8">
      <c r="A259" s="56">
        <v>21193</v>
      </c>
      <c r="B259" s="41" t="s">
        <v>190</v>
      </c>
      <c r="C259" s="29"/>
      <c r="D259" s="35"/>
      <c r="E259" s="35"/>
      <c r="F259" s="35"/>
      <c r="G259" s="35"/>
      <c r="H259" s="31">
        <f t="shared" si="13"/>
        <v>0</v>
      </c>
    </row>
    <row r="260" spans="1:8">
      <c r="A260" s="56">
        <v>21194</v>
      </c>
      <c r="B260" s="41" t="s">
        <v>191</v>
      </c>
      <c r="C260" s="29"/>
      <c r="D260" s="35"/>
      <c r="E260" s="35"/>
      <c r="F260" s="35"/>
      <c r="G260" s="35"/>
      <c r="H260" s="31">
        <f t="shared" si="13"/>
        <v>0</v>
      </c>
    </row>
    <row r="261" spans="1:8">
      <c r="A261" s="56">
        <v>21197</v>
      </c>
      <c r="B261" s="41" t="s">
        <v>192</v>
      </c>
      <c r="C261" s="29"/>
      <c r="D261" s="35"/>
      <c r="E261" s="35"/>
      <c r="F261" s="35"/>
      <c r="G261" s="35"/>
      <c r="H261" s="31">
        <f t="shared" si="13"/>
        <v>0</v>
      </c>
    </row>
    <row r="262" spans="1:8">
      <c r="A262" s="57">
        <v>212</v>
      </c>
      <c r="B262" s="40" t="s">
        <v>199</v>
      </c>
      <c r="C262" s="29"/>
      <c r="D262" s="26">
        <f>SUM(D263:D268)</f>
        <v>0</v>
      </c>
      <c r="E262" s="26">
        <f>SUM(E263:E268)</f>
        <v>0</v>
      </c>
      <c r="F262" s="26">
        <f>SUM(F263:F268)</f>
        <v>0</v>
      </c>
      <c r="G262" s="26">
        <f>SUM(G263:G268)</f>
        <v>0</v>
      </c>
      <c r="H262" s="31">
        <f t="shared" si="13"/>
        <v>0</v>
      </c>
    </row>
    <row r="263" spans="1:8">
      <c r="A263" s="56">
        <v>2121</v>
      </c>
      <c r="B263" s="41" t="s">
        <v>182</v>
      </c>
      <c r="C263" s="29"/>
      <c r="D263" s="35"/>
      <c r="E263" s="35"/>
      <c r="F263" s="35"/>
      <c r="G263" s="35"/>
      <c r="H263" s="31">
        <f t="shared" si="13"/>
        <v>0</v>
      </c>
    </row>
    <row r="264" spans="1:8">
      <c r="A264" s="56">
        <v>2122</v>
      </c>
      <c r="B264" s="41" t="s">
        <v>183</v>
      </c>
      <c r="C264" s="29"/>
      <c r="D264" s="35"/>
      <c r="E264" s="35"/>
      <c r="F264" s="35"/>
      <c r="G264" s="35"/>
      <c r="H264" s="31">
        <f t="shared" si="13"/>
        <v>0</v>
      </c>
    </row>
    <row r="265" spans="1:8">
      <c r="A265" s="56">
        <v>2123</v>
      </c>
      <c r="B265" s="41" t="s">
        <v>184</v>
      </c>
      <c r="C265" s="29"/>
      <c r="D265" s="35"/>
      <c r="E265" s="35"/>
      <c r="F265" s="35"/>
      <c r="G265" s="35"/>
      <c r="H265" s="31">
        <f t="shared" si="13"/>
        <v>0</v>
      </c>
    </row>
    <row r="266" spans="1:8">
      <c r="A266" s="56">
        <v>2124</v>
      </c>
      <c r="B266" s="41" t="s">
        <v>185</v>
      </c>
      <c r="C266" s="29"/>
      <c r="D266" s="35"/>
      <c r="E266" s="35"/>
      <c r="F266" s="35"/>
      <c r="G266" s="35"/>
      <c r="H266" s="31">
        <f t="shared" si="13"/>
        <v>0</v>
      </c>
    </row>
    <row r="267" spans="1:8">
      <c r="A267" s="56">
        <v>2127</v>
      </c>
      <c r="B267" s="41" t="s">
        <v>186</v>
      </c>
      <c r="C267" s="29"/>
      <c r="D267" s="35"/>
      <c r="E267" s="35"/>
      <c r="F267" s="35"/>
      <c r="G267" s="35"/>
      <c r="H267" s="31">
        <f t="shared" si="13"/>
        <v>0</v>
      </c>
    </row>
    <row r="268" spans="1:8">
      <c r="A268" s="56">
        <v>2129</v>
      </c>
      <c r="B268" s="41" t="s">
        <v>187</v>
      </c>
      <c r="C268" s="29"/>
      <c r="D268" s="26">
        <f>SUM(D269:D273)</f>
        <v>0</v>
      </c>
      <c r="E268" s="26">
        <f>SUM(E269:E273)</f>
        <v>0</v>
      </c>
      <c r="F268" s="26">
        <f>SUM(F269:F273)</f>
        <v>0</v>
      </c>
      <c r="G268" s="26">
        <f>SUM(G269:G273)</f>
        <v>0</v>
      </c>
      <c r="H268" s="31">
        <f t="shared" si="13"/>
        <v>0</v>
      </c>
    </row>
    <row r="269" spans="1:8">
      <c r="A269" s="56">
        <v>21291</v>
      </c>
      <c r="B269" s="41" t="s">
        <v>188</v>
      </c>
      <c r="C269" s="29"/>
      <c r="D269" s="35"/>
      <c r="E269" s="35"/>
      <c r="F269" s="35"/>
      <c r="G269" s="35"/>
      <c r="H269" s="31">
        <f t="shared" si="13"/>
        <v>0</v>
      </c>
    </row>
    <row r="270" spans="1:8">
      <c r="A270" s="56">
        <v>21292</v>
      </c>
      <c r="B270" s="41" t="s">
        <v>189</v>
      </c>
      <c r="C270" s="29"/>
      <c r="D270" s="35"/>
      <c r="E270" s="35"/>
      <c r="F270" s="35"/>
      <c r="G270" s="35"/>
      <c r="H270" s="31">
        <f t="shared" si="13"/>
        <v>0</v>
      </c>
    </row>
    <row r="271" spans="1:8">
      <c r="A271" s="56">
        <v>21293</v>
      </c>
      <c r="B271" s="41" t="s">
        <v>190</v>
      </c>
      <c r="C271" s="29"/>
      <c r="D271" s="35"/>
      <c r="E271" s="35"/>
      <c r="F271" s="35"/>
      <c r="G271" s="35"/>
      <c r="H271" s="31">
        <f t="shared" si="13"/>
        <v>0</v>
      </c>
    </row>
    <row r="272" spans="1:8">
      <c r="A272" s="56">
        <v>21294</v>
      </c>
      <c r="B272" s="41" t="s">
        <v>191</v>
      </c>
      <c r="C272" s="29"/>
      <c r="D272" s="35"/>
      <c r="E272" s="35"/>
      <c r="F272" s="35"/>
      <c r="G272" s="35"/>
      <c r="H272" s="31">
        <f t="shared" si="13"/>
        <v>0</v>
      </c>
    </row>
    <row r="273" spans="1:8">
      <c r="A273" s="56">
        <v>21297</v>
      </c>
      <c r="B273" s="41" t="s">
        <v>192</v>
      </c>
      <c r="C273" s="29"/>
      <c r="D273" s="35"/>
      <c r="E273" s="35"/>
      <c r="F273" s="35"/>
      <c r="G273" s="35"/>
      <c r="H273" s="31">
        <f t="shared" si="13"/>
        <v>0</v>
      </c>
    </row>
    <row r="274" spans="1:8">
      <c r="A274" s="57">
        <v>213</v>
      </c>
      <c r="B274" s="40" t="s">
        <v>194</v>
      </c>
      <c r="C274" s="29"/>
      <c r="D274" s="26">
        <f>SUM(D275:D280)</f>
        <v>0</v>
      </c>
      <c r="E274" s="26">
        <f>SUM(E275:E280)</f>
        <v>0</v>
      </c>
      <c r="F274" s="26">
        <f>SUM(F275:F280)</f>
        <v>0</v>
      </c>
      <c r="G274" s="26">
        <f>SUM(G275:G280)</f>
        <v>0</v>
      </c>
      <c r="H274" s="31">
        <f t="shared" si="13"/>
        <v>0</v>
      </c>
    </row>
    <row r="275" spans="1:8">
      <c r="A275" s="56">
        <v>2131</v>
      </c>
      <c r="B275" s="41" t="s">
        <v>182</v>
      </c>
      <c r="C275" s="29"/>
      <c r="D275" s="35"/>
      <c r="E275" s="35"/>
      <c r="F275" s="35"/>
      <c r="G275" s="35"/>
      <c r="H275" s="31">
        <f t="shared" si="13"/>
        <v>0</v>
      </c>
    </row>
    <row r="276" spans="1:8">
      <c r="A276" s="56">
        <v>2132</v>
      </c>
      <c r="B276" s="41" t="s">
        <v>183</v>
      </c>
      <c r="C276" s="29"/>
      <c r="D276" s="35"/>
      <c r="E276" s="35"/>
      <c r="F276" s="35"/>
      <c r="G276" s="35"/>
      <c r="H276" s="31">
        <f t="shared" si="13"/>
        <v>0</v>
      </c>
    </row>
    <row r="277" spans="1:8">
      <c r="A277" s="56">
        <v>2133</v>
      </c>
      <c r="B277" s="41" t="s">
        <v>184</v>
      </c>
      <c r="C277" s="29"/>
      <c r="D277" s="35"/>
      <c r="E277" s="35"/>
      <c r="F277" s="35"/>
      <c r="G277" s="35"/>
      <c r="H277" s="31">
        <f t="shared" si="13"/>
        <v>0</v>
      </c>
    </row>
    <row r="278" spans="1:8">
      <c r="A278" s="56">
        <v>2134</v>
      </c>
      <c r="B278" s="41" t="s">
        <v>185</v>
      </c>
      <c r="C278" s="29"/>
      <c r="D278" s="35"/>
      <c r="E278" s="35"/>
      <c r="F278" s="35"/>
      <c r="G278" s="35"/>
      <c r="H278" s="31">
        <f t="shared" si="13"/>
        <v>0</v>
      </c>
    </row>
    <row r="279" spans="1:8">
      <c r="A279" s="56">
        <v>2137</v>
      </c>
      <c r="B279" s="41" t="s">
        <v>186</v>
      </c>
      <c r="C279" s="29"/>
      <c r="D279" s="35"/>
      <c r="E279" s="35"/>
      <c r="F279" s="35"/>
      <c r="G279" s="35"/>
      <c r="H279" s="31">
        <f t="shared" si="13"/>
        <v>0</v>
      </c>
    </row>
    <row r="280" spans="1:8">
      <c r="A280" s="56">
        <v>2139</v>
      </c>
      <c r="B280" s="41" t="s">
        <v>187</v>
      </c>
      <c r="C280" s="29"/>
      <c r="D280" s="26">
        <f>SUM(D281:D285)</f>
        <v>0</v>
      </c>
      <c r="E280" s="26">
        <f>SUM(E281:E285)</f>
        <v>0</v>
      </c>
      <c r="F280" s="26">
        <f>SUM(F281:F285)</f>
        <v>0</v>
      </c>
      <c r="G280" s="26">
        <f>SUM(G281:G285)</f>
        <v>0</v>
      </c>
      <c r="H280" s="31">
        <f t="shared" si="13"/>
        <v>0</v>
      </c>
    </row>
    <row r="281" spans="1:8">
      <c r="A281" s="56">
        <v>21391</v>
      </c>
      <c r="B281" s="41" t="s">
        <v>188</v>
      </c>
      <c r="C281" s="29"/>
      <c r="D281" s="35"/>
      <c r="E281" s="35"/>
      <c r="F281" s="35"/>
      <c r="G281" s="35"/>
      <c r="H281" s="31">
        <f t="shared" si="13"/>
        <v>0</v>
      </c>
    </row>
    <row r="282" spans="1:8">
      <c r="A282" s="56">
        <v>21392</v>
      </c>
      <c r="B282" s="41" t="s">
        <v>189</v>
      </c>
      <c r="C282" s="29"/>
      <c r="D282" s="35"/>
      <c r="E282" s="35"/>
      <c r="F282" s="35"/>
      <c r="G282" s="35"/>
      <c r="H282" s="31">
        <f t="shared" si="13"/>
        <v>0</v>
      </c>
    </row>
    <row r="283" spans="1:8">
      <c r="A283" s="56">
        <v>21393</v>
      </c>
      <c r="B283" s="41" t="s">
        <v>190</v>
      </c>
      <c r="C283" s="29"/>
      <c r="D283" s="35"/>
      <c r="E283" s="35"/>
      <c r="F283" s="35"/>
      <c r="G283" s="35"/>
      <c r="H283" s="31">
        <f t="shared" si="13"/>
        <v>0</v>
      </c>
    </row>
    <row r="284" spans="1:8">
      <c r="A284" s="56">
        <v>21394</v>
      </c>
      <c r="B284" s="41" t="s">
        <v>191</v>
      </c>
      <c r="C284" s="29"/>
      <c r="D284" s="35"/>
      <c r="E284" s="35"/>
      <c r="F284" s="35"/>
      <c r="G284" s="35"/>
      <c r="H284" s="31">
        <f t="shared" si="13"/>
        <v>0</v>
      </c>
    </row>
    <row r="285" spans="1:8">
      <c r="A285" s="56">
        <v>21397</v>
      </c>
      <c r="B285" s="41" t="s">
        <v>192</v>
      </c>
      <c r="C285" s="29"/>
      <c r="D285" s="35"/>
      <c r="E285" s="35"/>
      <c r="F285" s="35"/>
      <c r="G285" s="35"/>
      <c r="H285" s="31">
        <f t="shared" si="13"/>
        <v>0</v>
      </c>
    </row>
    <row r="286" spans="1:8">
      <c r="A286" s="57">
        <v>214</v>
      </c>
      <c r="B286" s="40" t="s">
        <v>200</v>
      </c>
      <c r="C286" s="29"/>
      <c r="D286" s="26">
        <f>SUM(D287:D292)</f>
        <v>0</v>
      </c>
      <c r="E286" s="26">
        <f>SUM(E287:E292)</f>
        <v>0</v>
      </c>
      <c r="F286" s="26">
        <f>SUM(F287:F292)</f>
        <v>0</v>
      </c>
      <c r="G286" s="26">
        <f>SUM(G287:G292)</f>
        <v>0</v>
      </c>
      <c r="H286" s="31">
        <f t="shared" si="13"/>
        <v>0</v>
      </c>
    </row>
    <row r="287" spans="1:8">
      <c r="A287" s="56">
        <v>2141</v>
      </c>
      <c r="B287" s="41" t="s">
        <v>182</v>
      </c>
      <c r="C287" s="29"/>
      <c r="D287" s="35"/>
      <c r="E287" s="35"/>
      <c r="F287" s="35"/>
      <c r="G287" s="35"/>
      <c r="H287" s="31">
        <f t="shared" si="13"/>
        <v>0</v>
      </c>
    </row>
    <row r="288" spans="1:8">
      <c r="A288" s="56">
        <v>2142</v>
      </c>
      <c r="B288" s="41" t="s">
        <v>183</v>
      </c>
      <c r="C288" s="29"/>
      <c r="D288" s="35"/>
      <c r="E288" s="35"/>
      <c r="F288" s="35"/>
      <c r="G288" s="35"/>
      <c r="H288" s="31">
        <f t="shared" si="13"/>
        <v>0</v>
      </c>
    </row>
    <row r="289" spans="1:8">
      <c r="A289" s="56">
        <v>2143</v>
      </c>
      <c r="B289" s="41" t="s">
        <v>184</v>
      </c>
      <c r="C289" s="29"/>
      <c r="D289" s="35"/>
      <c r="E289" s="35"/>
      <c r="F289" s="35"/>
      <c r="G289" s="35"/>
      <c r="H289" s="31">
        <f t="shared" si="13"/>
        <v>0</v>
      </c>
    </row>
    <row r="290" spans="1:8">
      <c r="A290" s="56">
        <v>2144</v>
      </c>
      <c r="B290" s="41" t="s">
        <v>185</v>
      </c>
      <c r="C290" s="29"/>
      <c r="D290" s="35"/>
      <c r="E290" s="35"/>
      <c r="F290" s="35"/>
      <c r="G290" s="35"/>
      <c r="H290" s="31">
        <f t="shared" si="13"/>
        <v>0</v>
      </c>
    </row>
    <row r="291" spans="1:8">
      <c r="A291" s="56">
        <v>2147</v>
      </c>
      <c r="B291" s="41" t="s">
        <v>186</v>
      </c>
      <c r="C291" s="29"/>
      <c r="D291" s="35"/>
      <c r="E291" s="35"/>
      <c r="F291" s="35"/>
      <c r="G291" s="35"/>
      <c r="H291" s="31">
        <f t="shared" si="13"/>
        <v>0</v>
      </c>
    </row>
    <row r="292" spans="1:8">
      <c r="A292" s="56">
        <v>2149</v>
      </c>
      <c r="B292" s="41" t="s">
        <v>187</v>
      </c>
      <c r="C292" s="29"/>
      <c r="D292" s="26">
        <f>SUM(D293:D297)</f>
        <v>0</v>
      </c>
      <c r="E292" s="26">
        <f>SUM(E293:E297)</f>
        <v>0</v>
      </c>
      <c r="F292" s="26">
        <f>SUM(F293:F297)</f>
        <v>0</v>
      </c>
      <c r="G292" s="26">
        <f>SUM(G293:G297)</f>
        <v>0</v>
      </c>
      <c r="H292" s="31">
        <f t="shared" si="13"/>
        <v>0</v>
      </c>
    </row>
    <row r="293" spans="1:8">
      <c r="A293" s="56">
        <v>21491</v>
      </c>
      <c r="B293" s="41" t="s">
        <v>188</v>
      </c>
      <c r="C293" s="29"/>
      <c r="D293" s="35"/>
      <c r="E293" s="35"/>
      <c r="F293" s="35"/>
      <c r="G293" s="35"/>
      <c r="H293" s="31">
        <f t="shared" si="13"/>
        <v>0</v>
      </c>
    </row>
    <row r="294" spans="1:8">
      <c r="A294" s="56">
        <v>21492</v>
      </c>
      <c r="B294" s="41" t="s">
        <v>189</v>
      </c>
      <c r="C294" s="29"/>
      <c r="D294" s="35"/>
      <c r="E294" s="35"/>
      <c r="F294" s="35"/>
      <c r="G294" s="35"/>
      <c r="H294" s="31">
        <f t="shared" si="13"/>
        <v>0</v>
      </c>
    </row>
    <row r="295" spans="1:8">
      <c r="A295" s="56">
        <v>21493</v>
      </c>
      <c r="B295" s="41" t="s">
        <v>190</v>
      </c>
      <c r="C295" s="29"/>
      <c r="D295" s="35"/>
      <c r="E295" s="35"/>
      <c r="F295" s="35"/>
      <c r="G295" s="35"/>
      <c r="H295" s="31">
        <f t="shared" si="13"/>
        <v>0</v>
      </c>
    </row>
    <row r="296" spans="1:8">
      <c r="A296" s="56">
        <v>21494</v>
      </c>
      <c r="B296" s="41" t="s">
        <v>191</v>
      </c>
      <c r="C296" s="29"/>
      <c r="D296" s="35"/>
      <c r="E296" s="35"/>
      <c r="F296" s="35"/>
      <c r="G296" s="35"/>
      <c r="H296" s="31">
        <f t="shared" si="13"/>
        <v>0</v>
      </c>
    </row>
    <row r="297" spans="1:8">
      <c r="A297" s="56">
        <v>21497</v>
      </c>
      <c r="B297" s="41" t="s">
        <v>192</v>
      </c>
      <c r="C297" s="29"/>
      <c r="D297" s="35"/>
      <c r="E297" s="35"/>
      <c r="F297" s="35"/>
      <c r="G297" s="35"/>
      <c r="H297" s="31">
        <f t="shared" si="13"/>
        <v>0</v>
      </c>
    </row>
    <row r="298" spans="1:8">
      <c r="A298" s="57">
        <v>215</v>
      </c>
      <c r="B298" s="40" t="s">
        <v>201</v>
      </c>
      <c r="C298" s="29"/>
      <c r="D298" s="26">
        <f>SUM(D299:D304)</f>
        <v>0</v>
      </c>
      <c r="E298" s="26">
        <f>SUM(E299:E304)</f>
        <v>0</v>
      </c>
      <c r="F298" s="26">
        <f>SUM(F299:F304)</f>
        <v>0</v>
      </c>
      <c r="G298" s="26">
        <f>SUM(G299:G304)</f>
        <v>0</v>
      </c>
      <c r="H298" s="31">
        <f t="shared" si="13"/>
        <v>0</v>
      </c>
    </row>
    <row r="299" spans="1:8">
      <c r="A299" s="56">
        <v>2151</v>
      </c>
      <c r="B299" s="41" t="s">
        <v>182</v>
      </c>
      <c r="C299" s="29"/>
      <c r="D299" s="35"/>
      <c r="E299" s="35"/>
      <c r="F299" s="35"/>
      <c r="G299" s="35"/>
      <c r="H299" s="31">
        <f t="shared" si="13"/>
        <v>0</v>
      </c>
    </row>
    <row r="300" spans="1:8">
      <c r="A300" s="56">
        <v>2152</v>
      </c>
      <c r="B300" s="41" t="s">
        <v>183</v>
      </c>
      <c r="C300" s="29"/>
      <c r="D300" s="35"/>
      <c r="E300" s="35"/>
      <c r="F300" s="35"/>
      <c r="G300" s="35"/>
      <c r="H300" s="31">
        <f t="shared" si="13"/>
        <v>0</v>
      </c>
    </row>
    <row r="301" spans="1:8">
      <c r="A301" s="56">
        <v>2153</v>
      </c>
      <c r="B301" s="41" t="s">
        <v>184</v>
      </c>
      <c r="C301" s="29"/>
      <c r="D301" s="35"/>
      <c r="E301" s="35"/>
      <c r="F301" s="35"/>
      <c r="G301" s="35"/>
      <c r="H301" s="31">
        <f t="shared" si="13"/>
        <v>0</v>
      </c>
    </row>
    <row r="302" spans="1:8">
      <c r="A302" s="56">
        <v>2154</v>
      </c>
      <c r="B302" s="41" t="s">
        <v>185</v>
      </c>
      <c r="C302" s="29"/>
      <c r="D302" s="35"/>
      <c r="E302" s="35"/>
      <c r="F302" s="35"/>
      <c r="G302" s="35"/>
      <c r="H302" s="31">
        <f t="shared" si="13"/>
        <v>0</v>
      </c>
    </row>
    <row r="303" spans="1:8">
      <c r="A303" s="56">
        <v>2157</v>
      </c>
      <c r="B303" s="41" t="s">
        <v>186</v>
      </c>
      <c r="C303" s="29"/>
      <c r="D303" s="35"/>
      <c r="E303" s="35"/>
      <c r="F303" s="35"/>
      <c r="G303" s="35"/>
      <c r="H303" s="31">
        <f t="shared" si="13"/>
        <v>0</v>
      </c>
    </row>
    <row r="304" spans="1:8">
      <c r="A304" s="56">
        <v>2159</v>
      </c>
      <c r="B304" s="41" t="s">
        <v>187</v>
      </c>
      <c r="C304" s="29"/>
      <c r="D304" s="26">
        <f>SUM(D305:D309)</f>
        <v>0</v>
      </c>
      <c r="E304" s="26">
        <f>SUM(E305:E309)</f>
        <v>0</v>
      </c>
      <c r="F304" s="26">
        <f>SUM(F305:F309)</f>
        <v>0</v>
      </c>
      <c r="G304" s="26">
        <f>SUM(G305:G309)</f>
        <v>0</v>
      </c>
      <c r="H304" s="31">
        <f t="shared" si="13"/>
        <v>0</v>
      </c>
    </row>
    <row r="305" spans="1:8">
      <c r="A305" s="56">
        <v>21591</v>
      </c>
      <c r="B305" s="41" t="s">
        <v>188</v>
      </c>
      <c r="C305" s="29"/>
      <c r="D305" s="35"/>
      <c r="E305" s="35"/>
      <c r="F305" s="35"/>
      <c r="G305" s="35"/>
      <c r="H305" s="31">
        <f t="shared" si="13"/>
        <v>0</v>
      </c>
    </row>
    <row r="306" spans="1:8">
      <c r="A306" s="56">
        <v>21592</v>
      </c>
      <c r="B306" s="41" t="s">
        <v>189</v>
      </c>
      <c r="C306" s="29"/>
      <c r="D306" s="35"/>
      <c r="E306" s="35"/>
      <c r="F306" s="35"/>
      <c r="G306" s="35"/>
      <c r="H306" s="31">
        <f t="shared" si="13"/>
        <v>0</v>
      </c>
    </row>
    <row r="307" spans="1:8">
      <c r="A307" s="56">
        <v>21593</v>
      </c>
      <c r="B307" s="41" t="s">
        <v>190</v>
      </c>
      <c r="C307" s="29"/>
      <c r="D307" s="35"/>
      <c r="E307" s="35"/>
      <c r="F307" s="35"/>
      <c r="G307" s="35"/>
      <c r="H307" s="31">
        <f t="shared" si="13"/>
        <v>0</v>
      </c>
    </row>
    <row r="308" spans="1:8">
      <c r="A308" s="56">
        <v>21594</v>
      </c>
      <c r="B308" s="41" t="s">
        <v>191</v>
      </c>
      <c r="C308" s="29"/>
      <c r="D308" s="35"/>
      <c r="E308" s="35"/>
      <c r="F308" s="35"/>
      <c r="G308" s="35"/>
      <c r="H308" s="31">
        <f t="shared" si="13"/>
        <v>0</v>
      </c>
    </row>
    <row r="309" spans="1:8">
      <c r="A309" s="33">
        <v>21597</v>
      </c>
      <c r="B309" s="41" t="s">
        <v>192</v>
      </c>
      <c r="C309" s="29"/>
      <c r="D309" s="35"/>
      <c r="E309" s="35"/>
      <c r="F309" s="35"/>
      <c r="G309" s="35"/>
      <c r="H309" s="31">
        <f t="shared" si="13"/>
        <v>0</v>
      </c>
    </row>
    <row r="310" spans="1:8">
      <c r="A310" s="59">
        <v>22</v>
      </c>
      <c r="B310" s="39" t="s">
        <v>202</v>
      </c>
      <c r="C310" s="29"/>
      <c r="D310" s="26">
        <f>D311+D323+D335+D347+D359</f>
        <v>0</v>
      </c>
      <c r="E310" s="26">
        <f>E311+E323+E335+E347+E359</f>
        <v>0</v>
      </c>
      <c r="F310" s="26">
        <f>F311+F323+F335+F347+F359</f>
        <v>0</v>
      </c>
      <c r="G310" s="26">
        <f>G311+G323+G335+G347+G359</f>
        <v>0</v>
      </c>
      <c r="H310" s="31">
        <f t="shared" si="13"/>
        <v>0</v>
      </c>
    </row>
    <row r="311" spans="1:8">
      <c r="A311" s="57">
        <v>221</v>
      </c>
      <c r="B311" s="40" t="s">
        <v>198</v>
      </c>
      <c r="C311" s="29"/>
      <c r="D311" s="26">
        <f>SUM(D312:D317)</f>
        <v>0</v>
      </c>
      <c r="E311" s="26">
        <f>SUM(E312:E317)</f>
        <v>0</v>
      </c>
      <c r="F311" s="26">
        <f>SUM(F312:F317)</f>
        <v>0</v>
      </c>
      <c r="G311" s="26">
        <f>SUM(G312:G317)</f>
        <v>0</v>
      </c>
      <c r="H311" s="31">
        <f t="shared" si="13"/>
        <v>0</v>
      </c>
    </row>
    <row r="312" spans="1:8">
      <c r="A312" s="56">
        <v>2211</v>
      </c>
      <c r="B312" s="41" t="s">
        <v>182</v>
      </c>
      <c r="C312" s="29"/>
      <c r="D312" s="35"/>
      <c r="E312" s="35"/>
      <c r="F312" s="35"/>
      <c r="G312" s="35"/>
      <c r="H312" s="31">
        <f t="shared" si="13"/>
        <v>0</v>
      </c>
    </row>
    <row r="313" spans="1:8">
      <c r="A313" s="56">
        <v>2212</v>
      </c>
      <c r="B313" s="41" t="s">
        <v>183</v>
      </c>
      <c r="C313" s="29"/>
      <c r="D313" s="35"/>
      <c r="E313" s="35"/>
      <c r="F313" s="35"/>
      <c r="G313" s="35"/>
      <c r="H313" s="31">
        <f t="shared" si="13"/>
        <v>0</v>
      </c>
    </row>
    <row r="314" spans="1:8">
      <c r="A314" s="56">
        <v>2213</v>
      </c>
      <c r="B314" s="41" t="s">
        <v>184</v>
      </c>
      <c r="C314" s="29"/>
      <c r="D314" s="35"/>
      <c r="E314" s="35"/>
      <c r="F314" s="35"/>
      <c r="G314" s="35"/>
      <c r="H314" s="31">
        <f t="shared" si="13"/>
        <v>0</v>
      </c>
    </row>
    <row r="315" spans="1:8">
      <c r="A315" s="56">
        <v>2214</v>
      </c>
      <c r="B315" s="41" t="s">
        <v>185</v>
      </c>
      <c r="C315" s="29"/>
      <c r="D315" s="35"/>
      <c r="E315" s="35"/>
      <c r="F315" s="35"/>
      <c r="G315" s="35"/>
      <c r="H315" s="31">
        <f t="shared" si="13"/>
        <v>0</v>
      </c>
    </row>
    <row r="316" spans="1:8">
      <c r="A316" s="56">
        <v>2217</v>
      </c>
      <c r="B316" s="41" t="s">
        <v>186</v>
      </c>
      <c r="C316" s="29"/>
      <c r="D316" s="35"/>
      <c r="E316" s="35"/>
      <c r="F316" s="35"/>
      <c r="G316" s="35"/>
      <c r="H316" s="31">
        <f t="shared" si="13"/>
        <v>0</v>
      </c>
    </row>
    <row r="317" spans="1:8">
      <c r="A317" s="56">
        <v>2219</v>
      </c>
      <c r="B317" s="41" t="s">
        <v>187</v>
      </c>
      <c r="C317" s="29"/>
      <c r="D317" s="26">
        <f>SUM(D318:D322)</f>
        <v>0</v>
      </c>
      <c r="E317" s="26">
        <f>SUM(E318:E322)</f>
        <v>0</v>
      </c>
      <c r="F317" s="26">
        <f>SUM(F318:F322)</f>
        <v>0</v>
      </c>
      <c r="G317" s="26">
        <f>SUM(G318:G322)</f>
        <v>0</v>
      </c>
      <c r="H317" s="31">
        <f t="shared" ref="H317:H370" si="14">SUM(D317:G317)</f>
        <v>0</v>
      </c>
    </row>
    <row r="318" spans="1:8">
      <c r="A318" s="56">
        <v>22191</v>
      </c>
      <c r="B318" s="41" t="s">
        <v>188</v>
      </c>
      <c r="C318" s="29"/>
      <c r="D318" s="35"/>
      <c r="E318" s="35"/>
      <c r="F318" s="35"/>
      <c r="G318" s="35"/>
      <c r="H318" s="31">
        <f t="shared" si="14"/>
        <v>0</v>
      </c>
    </row>
    <row r="319" spans="1:8">
      <c r="A319" s="56">
        <v>22192</v>
      </c>
      <c r="B319" s="41" t="s">
        <v>189</v>
      </c>
      <c r="C319" s="29"/>
      <c r="D319" s="35"/>
      <c r="E319" s="35"/>
      <c r="F319" s="35"/>
      <c r="G319" s="35"/>
      <c r="H319" s="31">
        <f t="shared" si="14"/>
        <v>0</v>
      </c>
    </row>
    <row r="320" spans="1:8">
      <c r="A320" s="56">
        <v>22193</v>
      </c>
      <c r="B320" s="41" t="s">
        <v>190</v>
      </c>
      <c r="C320" s="29"/>
      <c r="D320" s="35"/>
      <c r="E320" s="35"/>
      <c r="F320" s="35"/>
      <c r="G320" s="35"/>
      <c r="H320" s="31">
        <f t="shared" si="14"/>
        <v>0</v>
      </c>
    </row>
    <row r="321" spans="1:8">
      <c r="A321" s="56">
        <v>22194</v>
      </c>
      <c r="B321" s="41" t="s">
        <v>191</v>
      </c>
      <c r="C321" s="29"/>
      <c r="D321" s="35"/>
      <c r="E321" s="35"/>
      <c r="F321" s="35"/>
      <c r="G321" s="35"/>
      <c r="H321" s="31">
        <f t="shared" si="14"/>
        <v>0</v>
      </c>
    </row>
    <row r="322" spans="1:8">
      <c r="A322" s="56">
        <v>22197</v>
      </c>
      <c r="B322" s="41" t="s">
        <v>192</v>
      </c>
      <c r="C322" s="29"/>
      <c r="D322" s="35"/>
      <c r="E322" s="35"/>
      <c r="F322" s="35"/>
      <c r="G322" s="35"/>
      <c r="H322" s="31">
        <f t="shared" si="14"/>
        <v>0</v>
      </c>
    </row>
    <row r="323" spans="1:8">
      <c r="A323" s="57">
        <v>222</v>
      </c>
      <c r="B323" s="40" t="s">
        <v>199</v>
      </c>
      <c r="C323" s="29"/>
      <c r="D323" s="26">
        <f>SUM(D324:D329)</f>
        <v>0</v>
      </c>
      <c r="E323" s="26">
        <f>SUM(E324:E329)</f>
        <v>0</v>
      </c>
      <c r="F323" s="26">
        <f>SUM(F324:F329)</f>
        <v>0</v>
      </c>
      <c r="G323" s="26">
        <f>SUM(G324:G329)</f>
        <v>0</v>
      </c>
      <c r="H323" s="31">
        <f t="shared" si="14"/>
        <v>0</v>
      </c>
    </row>
    <row r="324" spans="1:8">
      <c r="A324" s="56">
        <v>2221</v>
      </c>
      <c r="B324" s="41" t="s">
        <v>182</v>
      </c>
      <c r="C324" s="29"/>
      <c r="D324" s="35"/>
      <c r="E324" s="35"/>
      <c r="F324" s="35"/>
      <c r="G324" s="35"/>
      <c r="H324" s="31">
        <f t="shared" si="14"/>
        <v>0</v>
      </c>
    </row>
    <row r="325" spans="1:8">
      <c r="A325" s="56">
        <v>2222</v>
      </c>
      <c r="B325" s="41" t="s">
        <v>183</v>
      </c>
      <c r="C325" s="29"/>
      <c r="D325" s="35"/>
      <c r="E325" s="35"/>
      <c r="F325" s="35"/>
      <c r="G325" s="35"/>
      <c r="H325" s="31">
        <f t="shared" si="14"/>
        <v>0</v>
      </c>
    </row>
    <row r="326" spans="1:8">
      <c r="A326" s="56">
        <v>2223</v>
      </c>
      <c r="B326" s="41" t="s">
        <v>184</v>
      </c>
      <c r="C326" s="29"/>
      <c r="D326" s="35"/>
      <c r="E326" s="35"/>
      <c r="F326" s="35"/>
      <c r="G326" s="35"/>
      <c r="H326" s="31">
        <f t="shared" si="14"/>
        <v>0</v>
      </c>
    </row>
    <row r="327" spans="1:8">
      <c r="A327" s="56">
        <v>2224</v>
      </c>
      <c r="B327" s="41" t="s">
        <v>185</v>
      </c>
      <c r="C327" s="29"/>
      <c r="D327" s="35"/>
      <c r="E327" s="35"/>
      <c r="F327" s="35"/>
      <c r="G327" s="35"/>
      <c r="H327" s="31">
        <f t="shared" si="14"/>
        <v>0</v>
      </c>
    </row>
    <row r="328" spans="1:8">
      <c r="A328" s="56">
        <v>2227</v>
      </c>
      <c r="B328" s="41" t="s">
        <v>186</v>
      </c>
      <c r="C328" s="29"/>
      <c r="D328" s="35"/>
      <c r="E328" s="35"/>
      <c r="F328" s="35"/>
      <c r="G328" s="35"/>
      <c r="H328" s="31">
        <f t="shared" si="14"/>
        <v>0</v>
      </c>
    </row>
    <row r="329" spans="1:8">
      <c r="A329" s="56">
        <v>2229</v>
      </c>
      <c r="B329" s="41" t="s">
        <v>187</v>
      </c>
      <c r="C329" s="29"/>
      <c r="D329" s="26">
        <f>SUM(D330:D334)</f>
        <v>0</v>
      </c>
      <c r="E329" s="26">
        <f>SUM(E330:E334)</f>
        <v>0</v>
      </c>
      <c r="F329" s="26">
        <f>SUM(F330:F334)</f>
        <v>0</v>
      </c>
      <c r="G329" s="26">
        <f>SUM(G330:G334)</f>
        <v>0</v>
      </c>
      <c r="H329" s="31">
        <f t="shared" si="14"/>
        <v>0</v>
      </c>
    </row>
    <row r="330" spans="1:8">
      <c r="A330" s="56">
        <v>22291</v>
      </c>
      <c r="B330" s="41" t="s">
        <v>188</v>
      </c>
      <c r="C330" s="29"/>
      <c r="D330" s="35"/>
      <c r="E330" s="35"/>
      <c r="F330" s="35"/>
      <c r="G330" s="35"/>
      <c r="H330" s="31">
        <f t="shared" si="14"/>
        <v>0</v>
      </c>
    </row>
    <row r="331" spans="1:8">
      <c r="A331" s="56">
        <v>22292</v>
      </c>
      <c r="B331" s="41" t="s">
        <v>189</v>
      </c>
      <c r="C331" s="29"/>
      <c r="D331" s="35"/>
      <c r="E331" s="35"/>
      <c r="F331" s="35"/>
      <c r="G331" s="35"/>
      <c r="H331" s="31">
        <f t="shared" si="14"/>
        <v>0</v>
      </c>
    </row>
    <row r="332" spans="1:8">
      <c r="A332" s="56">
        <v>22293</v>
      </c>
      <c r="B332" s="41" t="s">
        <v>190</v>
      </c>
      <c r="C332" s="29"/>
      <c r="D332" s="35"/>
      <c r="E332" s="35"/>
      <c r="F332" s="35"/>
      <c r="G332" s="35"/>
      <c r="H332" s="31">
        <f t="shared" si="14"/>
        <v>0</v>
      </c>
    </row>
    <row r="333" spans="1:8">
      <c r="A333" s="56">
        <v>22294</v>
      </c>
      <c r="B333" s="41" t="s">
        <v>191</v>
      </c>
      <c r="C333" s="29"/>
      <c r="D333" s="35"/>
      <c r="E333" s="35"/>
      <c r="F333" s="35"/>
      <c r="G333" s="35"/>
      <c r="H333" s="31">
        <f t="shared" si="14"/>
        <v>0</v>
      </c>
    </row>
    <row r="334" spans="1:8">
      <c r="A334" s="56">
        <v>22297</v>
      </c>
      <c r="B334" s="41" t="s">
        <v>192</v>
      </c>
      <c r="C334" s="29"/>
      <c r="D334" s="35"/>
      <c r="E334" s="35"/>
      <c r="F334" s="35"/>
      <c r="G334" s="35"/>
      <c r="H334" s="31">
        <f t="shared" si="14"/>
        <v>0</v>
      </c>
    </row>
    <row r="335" spans="1:8">
      <c r="A335" s="57">
        <v>223</v>
      </c>
      <c r="B335" s="40" t="s">
        <v>194</v>
      </c>
      <c r="C335" s="29"/>
      <c r="D335" s="26">
        <f>SUM(D336:D341)</f>
        <v>0</v>
      </c>
      <c r="E335" s="26">
        <f>SUM(E336:E341)</f>
        <v>0</v>
      </c>
      <c r="F335" s="26">
        <f>SUM(F336:F341)</f>
        <v>0</v>
      </c>
      <c r="G335" s="26">
        <f>SUM(G336:G341)</f>
        <v>0</v>
      </c>
      <c r="H335" s="31">
        <f t="shared" si="14"/>
        <v>0</v>
      </c>
    </row>
    <row r="336" spans="1:8">
      <c r="A336" s="56">
        <v>2231</v>
      </c>
      <c r="B336" s="41" t="s">
        <v>182</v>
      </c>
      <c r="C336" s="29"/>
      <c r="D336" s="35"/>
      <c r="E336" s="35"/>
      <c r="F336" s="35"/>
      <c r="G336" s="35"/>
      <c r="H336" s="31">
        <f t="shared" si="14"/>
        <v>0</v>
      </c>
    </row>
    <row r="337" spans="1:8">
      <c r="A337" s="56">
        <v>2232</v>
      </c>
      <c r="B337" s="41" t="s">
        <v>183</v>
      </c>
      <c r="C337" s="29"/>
      <c r="D337" s="35"/>
      <c r="E337" s="35"/>
      <c r="F337" s="35"/>
      <c r="G337" s="35"/>
      <c r="H337" s="31">
        <f t="shared" si="14"/>
        <v>0</v>
      </c>
    </row>
    <row r="338" spans="1:8">
      <c r="A338" s="56">
        <v>2233</v>
      </c>
      <c r="B338" s="41" t="s">
        <v>184</v>
      </c>
      <c r="C338" s="29"/>
      <c r="D338" s="35"/>
      <c r="E338" s="35"/>
      <c r="F338" s="35"/>
      <c r="G338" s="35"/>
      <c r="H338" s="31">
        <f t="shared" si="14"/>
        <v>0</v>
      </c>
    </row>
    <row r="339" spans="1:8">
      <c r="A339" s="56">
        <v>2234</v>
      </c>
      <c r="B339" s="41" t="s">
        <v>185</v>
      </c>
      <c r="C339" s="29"/>
      <c r="D339" s="35"/>
      <c r="E339" s="35"/>
      <c r="F339" s="35"/>
      <c r="G339" s="35"/>
      <c r="H339" s="31">
        <f t="shared" si="14"/>
        <v>0</v>
      </c>
    </row>
    <row r="340" spans="1:8">
      <c r="A340" s="56">
        <v>2237</v>
      </c>
      <c r="B340" s="41" t="s">
        <v>186</v>
      </c>
      <c r="C340" s="29"/>
      <c r="D340" s="35"/>
      <c r="E340" s="35"/>
      <c r="F340" s="35"/>
      <c r="G340" s="35"/>
      <c r="H340" s="31">
        <f t="shared" si="14"/>
        <v>0</v>
      </c>
    </row>
    <row r="341" spans="1:8">
      <c r="A341" s="56">
        <v>2239</v>
      </c>
      <c r="B341" s="41" t="s">
        <v>187</v>
      </c>
      <c r="C341" s="29"/>
      <c r="D341" s="26">
        <f>SUM(D342:D346)</f>
        <v>0</v>
      </c>
      <c r="E341" s="26">
        <f>SUM(E342:E346)</f>
        <v>0</v>
      </c>
      <c r="F341" s="26">
        <f>SUM(F342:F346)</f>
        <v>0</v>
      </c>
      <c r="G341" s="26">
        <f>SUM(G342:G346)</f>
        <v>0</v>
      </c>
      <c r="H341" s="31">
        <f t="shared" si="14"/>
        <v>0</v>
      </c>
    </row>
    <row r="342" spans="1:8">
      <c r="A342" s="56">
        <v>22391</v>
      </c>
      <c r="B342" s="41" t="s">
        <v>188</v>
      </c>
      <c r="C342" s="29"/>
      <c r="D342" s="35"/>
      <c r="E342" s="35"/>
      <c r="F342" s="35"/>
      <c r="G342" s="35"/>
      <c r="H342" s="31">
        <f t="shared" si="14"/>
        <v>0</v>
      </c>
    </row>
    <row r="343" spans="1:8">
      <c r="A343" s="56">
        <v>22392</v>
      </c>
      <c r="B343" s="41" t="s">
        <v>189</v>
      </c>
      <c r="C343" s="29"/>
      <c r="D343" s="35"/>
      <c r="E343" s="35"/>
      <c r="F343" s="35"/>
      <c r="G343" s="35"/>
      <c r="H343" s="31">
        <f t="shared" si="14"/>
        <v>0</v>
      </c>
    </row>
    <row r="344" spans="1:8">
      <c r="A344" s="56">
        <v>22393</v>
      </c>
      <c r="B344" s="41" t="s">
        <v>190</v>
      </c>
      <c r="C344" s="29"/>
      <c r="D344" s="35"/>
      <c r="E344" s="35"/>
      <c r="F344" s="35"/>
      <c r="G344" s="35"/>
      <c r="H344" s="31">
        <f t="shared" si="14"/>
        <v>0</v>
      </c>
    </row>
    <row r="345" spans="1:8">
      <c r="A345" s="56">
        <v>22394</v>
      </c>
      <c r="B345" s="41" t="s">
        <v>191</v>
      </c>
      <c r="C345" s="29"/>
      <c r="D345" s="35"/>
      <c r="E345" s="35"/>
      <c r="F345" s="35"/>
      <c r="G345" s="35"/>
      <c r="H345" s="31">
        <f t="shared" si="14"/>
        <v>0</v>
      </c>
    </row>
    <row r="346" spans="1:8">
      <c r="A346" s="56">
        <v>22397</v>
      </c>
      <c r="B346" s="41" t="s">
        <v>192</v>
      </c>
      <c r="C346" s="29"/>
      <c r="D346" s="35"/>
      <c r="E346" s="35"/>
      <c r="F346" s="35"/>
      <c r="G346" s="35"/>
      <c r="H346" s="31">
        <f t="shared" si="14"/>
        <v>0</v>
      </c>
    </row>
    <row r="347" spans="1:8">
      <c r="A347" s="57">
        <v>224</v>
      </c>
      <c r="B347" s="40" t="s">
        <v>200</v>
      </c>
      <c r="C347" s="29"/>
      <c r="D347" s="26">
        <f>SUM(D348:D353)</f>
        <v>0</v>
      </c>
      <c r="E347" s="26">
        <f>SUM(E348:E353)</f>
        <v>0</v>
      </c>
      <c r="F347" s="26">
        <f>SUM(F348:F353)</f>
        <v>0</v>
      </c>
      <c r="G347" s="26">
        <f>SUM(G348:G353)</f>
        <v>0</v>
      </c>
      <c r="H347" s="31">
        <f t="shared" si="14"/>
        <v>0</v>
      </c>
    </row>
    <row r="348" spans="1:8">
      <c r="A348" s="56">
        <v>2241</v>
      </c>
      <c r="B348" s="41" t="s">
        <v>182</v>
      </c>
      <c r="C348" s="29"/>
      <c r="D348" s="35"/>
      <c r="E348" s="35"/>
      <c r="F348" s="35"/>
      <c r="G348" s="35"/>
      <c r="H348" s="31">
        <f t="shared" si="14"/>
        <v>0</v>
      </c>
    </row>
    <row r="349" spans="1:8">
      <c r="A349" s="56">
        <v>2242</v>
      </c>
      <c r="B349" s="41" t="s">
        <v>183</v>
      </c>
      <c r="C349" s="29"/>
      <c r="D349" s="35"/>
      <c r="E349" s="35"/>
      <c r="F349" s="35"/>
      <c r="G349" s="35"/>
      <c r="H349" s="31">
        <f t="shared" si="14"/>
        <v>0</v>
      </c>
    </row>
    <row r="350" spans="1:8">
      <c r="A350" s="56">
        <v>2243</v>
      </c>
      <c r="B350" s="41" t="s">
        <v>184</v>
      </c>
      <c r="C350" s="29"/>
      <c r="D350" s="35"/>
      <c r="E350" s="35"/>
      <c r="F350" s="35"/>
      <c r="G350" s="35"/>
      <c r="H350" s="31">
        <f t="shared" si="14"/>
        <v>0</v>
      </c>
    </row>
    <row r="351" spans="1:8">
      <c r="A351" s="56">
        <v>2244</v>
      </c>
      <c r="B351" s="41" t="s">
        <v>185</v>
      </c>
      <c r="C351" s="29"/>
      <c r="D351" s="35"/>
      <c r="E351" s="35"/>
      <c r="F351" s="35"/>
      <c r="G351" s="35"/>
      <c r="H351" s="31">
        <f t="shared" si="14"/>
        <v>0</v>
      </c>
    </row>
    <row r="352" spans="1:8">
      <c r="A352" s="56">
        <v>2247</v>
      </c>
      <c r="B352" s="41" t="s">
        <v>186</v>
      </c>
      <c r="C352" s="29"/>
      <c r="D352" s="35"/>
      <c r="E352" s="35"/>
      <c r="F352" s="35"/>
      <c r="G352" s="35"/>
      <c r="H352" s="31">
        <f t="shared" si="14"/>
        <v>0</v>
      </c>
    </row>
    <row r="353" spans="1:8">
      <c r="A353" s="56">
        <v>2249</v>
      </c>
      <c r="B353" s="41" t="s">
        <v>187</v>
      </c>
      <c r="C353" s="29"/>
      <c r="D353" s="26">
        <f>SUM(D354:D358)</f>
        <v>0</v>
      </c>
      <c r="E353" s="26">
        <f>SUM(E354:E358)</f>
        <v>0</v>
      </c>
      <c r="F353" s="26">
        <f>SUM(F354:F358)</f>
        <v>0</v>
      </c>
      <c r="G353" s="26">
        <f>SUM(G354:G358)</f>
        <v>0</v>
      </c>
      <c r="H353" s="31">
        <f t="shared" si="14"/>
        <v>0</v>
      </c>
    </row>
    <row r="354" spans="1:8">
      <c r="A354" s="56">
        <v>22491</v>
      </c>
      <c r="B354" s="41" t="s">
        <v>188</v>
      </c>
      <c r="C354" s="29"/>
      <c r="D354" s="35"/>
      <c r="E354" s="35"/>
      <c r="F354" s="35"/>
      <c r="G354" s="35"/>
      <c r="H354" s="31">
        <f t="shared" si="14"/>
        <v>0</v>
      </c>
    </row>
    <row r="355" spans="1:8">
      <c r="A355" s="56">
        <v>22492</v>
      </c>
      <c r="B355" s="41" t="s">
        <v>189</v>
      </c>
      <c r="C355" s="29"/>
      <c r="D355" s="35"/>
      <c r="E355" s="35"/>
      <c r="F355" s="35"/>
      <c r="G355" s="35"/>
      <c r="H355" s="31">
        <f t="shared" si="14"/>
        <v>0</v>
      </c>
    </row>
    <row r="356" spans="1:8">
      <c r="A356" s="56">
        <v>22493</v>
      </c>
      <c r="B356" s="41" t="s">
        <v>190</v>
      </c>
      <c r="C356" s="29"/>
      <c r="D356" s="35"/>
      <c r="E356" s="35"/>
      <c r="F356" s="35"/>
      <c r="G356" s="35"/>
      <c r="H356" s="31">
        <f t="shared" si="14"/>
        <v>0</v>
      </c>
    </row>
    <row r="357" spans="1:8">
      <c r="A357" s="56">
        <v>22494</v>
      </c>
      <c r="B357" s="41" t="s">
        <v>191</v>
      </c>
      <c r="C357" s="29"/>
      <c r="D357" s="35"/>
      <c r="E357" s="35"/>
      <c r="F357" s="35"/>
      <c r="G357" s="35"/>
      <c r="H357" s="31">
        <f t="shared" si="14"/>
        <v>0</v>
      </c>
    </row>
    <row r="358" spans="1:8">
      <c r="A358" s="56">
        <v>22497</v>
      </c>
      <c r="B358" s="41" t="s">
        <v>192</v>
      </c>
      <c r="C358" s="29"/>
      <c r="D358" s="35"/>
      <c r="E358" s="35"/>
      <c r="F358" s="35"/>
      <c r="G358" s="35"/>
      <c r="H358" s="31">
        <f t="shared" si="14"/>
        <v>0</v>
      </c>
    </row>
    <row r="359" spans="1:8">
      <c r="A359" s="57">
        <v>225</v>
      </c>
      <c r="B359" s="40" t="s">
        <v>201</v>
      </c>
      <c r="C359" s="29"/>
      <c r="D359" s="26">
        <f>SUM(D360:D365)</f>
        <v>0</v>
      </c>
      <c r="E359" s="26">
        <f>SUM(E360:E365)</f>
        <v>0</v>
      </c>
      <c r="F359" s="26">
        <f>SUM(F360:F365)</f>
        <v>0</v>
      </c>
      <c r="G359" s="26">
        <f>SUM(G360:G365)</f>
        <v>0</v>
      </c>
      <c r="H359" s="31">
        <f t="shared" si="14"/>
        <v>0</v>
      </c>
    </row>
    <row r="360" spans="1:8">
      <c r="A360" s="56">
        <v>2251</v>
      </c>
      <c r="B360" s="41" t="s">
        <v>182</v>
      </c>
      <c r="C360" s="29"/>
      <c r="D360" s="35"/>
      <c r="E360" s="35"/>
      <c r="F360" s="35"/>
      <c r="G360" s="35"/>
      <c r="H360" s="31">
        <f t="shared" si="14"/>
        <v>0</v>
      </c>
    </row>
    <row r="361" spans="1:8">
      <c r="A361" s="56">
        <v>2252</v>
      </c>
      <c r="B361" s="41" t="s">
        <v>183</v>
      </c>
      <c r="C361" s="29"/>
      <c r="D361" s="35"/>
      <c r="E361" s="35"/>
      <c r="F361" s="35"/>
      <c r="G361" s="35"/>
      <c r="H361" s="31">
        <f t="shared" si="14"/>
        <v>0</v>
      </c>
    </row>
    <row r="362" spans="1:8">
      <c r="A362" s="56">
        <v>2253</v>
      </c>
      <c r="B362" s="41" t="s">
        <v>184</v>
      </c>
      <c r="C362" s="29"/>
      <c r="D362" s="35"/>
      <c r="E362" s="35"/>
      <c r="F362" s="35"/>
      <c r="G362" s="35"/>
      <c r="H362" s="31">
        <f t="shared" si="14"/>
        <v>0</v>
      </c>
    </row>
    <row r="363" spans="1:8">
      <c r="A363" s="56">
        <v>2254</v>
      </c>
      <c r="B363" s="41" t="s">
        <v>185</v>
      </c>
      <c r="C363" s="29"/>
      <c r="D363" s="35"/>
      <c r="E363" s="35"/>
      <c r="F363" s="35"/>
      <c r="G363" s="35"/>
      <c r="H363" s="31">
        <f t="shared" si="14"/>
        <v>0</v>
      </c>
    </row>
    <row r="364" spans="1:8">
      <c r="A364" s="56">
        <v>2257</v>
      </c>
      <c r="B364" s="41" t="s">
        <v>186</v>
      </c>
      <c r="C364" s="29"/>
      <c r="D364" s="35"/>
      <c r="E364" s="35"/>
      <c r="F364" s="35"/>
      <c r="G364" s="35"/>
      <c r="H364" s="31">
        <f t="shared" si="14"/>
        <v>0</v>
      </c>
    </row>
    <row r="365" spans="1:8">
      <c r="A365" s="56">
        <v>2259</v>
      </c>
      <c r="B365" s="41" t="s">
        <v>187</v>
      </c>
      <c r="C365" s="29"/>
      <c r="D365" s="26">
        <f>SUM(D366:D370)</f>
        <v>0</v>
      </c>
      <c r="E365" s="26">
        <f>SUM(E366:E370)</f>
        <v>0</v>
      </c>
      <c r="F365" s="26">
        <f>SUM(F366:F370)</f>
        <v>0</v>
      </c>
      <c r="G365" s="26">
        <f>SUM(G366:G370)</f>
        <v>0</v>
      </c>
      <c r="H365" s="31">
        <f t="shared" si="14"/>
        <v>0</v>
      </c>
    </row>
    <row r="366" spans="1:8">
      <c r="A366" s="56">
        <v>22591</v>
      </c>
      <c r="B366" s="41" t="s">
        <v>188</v>
      </c>
      <c r="C366" s="29"/>
      <c r="D366" s="35"/>
      <c r="E366" s="35"/>
      <c r="F366" s="35"/>
      <c r="G366" s="35"/>
      <c r="H366" s="31">
        <f t="shared" si="14"/>
        <v>0</v>
      </c>
    </row>
    <row r="367" spans="1:8">
      <c r="A367" s="56">
        <v>22592</v>
      </c>
      <c r="B367" s="41" t="s">
        <v>189</v>
      </c>
      <c r="C367" s="29"/>
      <c r="D367" s="35"/>
      <c r="E367" s="35"/>
      <c r="F367" s="35"/>
      <c r="G367" s="35"/>
      <c r="H367" s="31">
        <f t="shared" si="14"/>
        <v>0</v>
      </c>
    </row>
    <row r="368" spans="1:8">
      <c r="A368" s="56">
        <v>22593</v>
      </c>
      <c r="B368" s="41" t="s">
        <v>190</v>
      </c>
      <c r="C368" s="29"/>
      <c r="D368" s="35"/>
      <c r="E368" s="35"/>
      <c r="F368" s="35"/>
      <c r="G368" s="35"/>
      <c r="H368" s="31">
        <f t="shared" si="14"/>
        <v>0</v>
      </c>
    </row>
    <row r="369" spans="1:8">
      <c r="A369" s="56">
        <v>22594</v>
      </c>
      <c r="B369" s="41" t="s">
        <v>191</v>
      </c>
      <c r="C369" s="29"/>
      <c r="D369" s="35"/>
      <c r="E369" s="35"/>
      <c r="F369" s="35"/>
      <c r="G369" s="35"/>
      <c r="H369" s="31">
        <f t="shared" si="14"/>
        <v>0</v>
      </c>
    </row>
    <row r="370" spans="1:8">
      <c r="A370" s="56">
        <v>22597</v>
      </c>
      <c r="B370" s="41" t="s">
        <v>192</v>
      </c>
      <c r="C370" s="29"/>
      <c r="D370" s="35"/>
      <c r="E370" s="35"/>
      <c r="F370" s="35"/>
      <c r="G370" s="35"/>
      <c r="H370" s="31">
        <f t="shared" si="14"/>
        <v>0</v>
      </c>
    </row>
    <row r="371" spans="1:8">
      <c r="A371" s="59">
        <v>23</v>
      </c>
      <c r="B371" s="39" t="s">
        <v>203</v>
      </c>
      <c r="C371" s="26">
        <f>C432</f>
        <v>0</v>
      </c>
      <c r="D371" s="26">
        <f>D372+D384+D396+D408+D420</f>
        <v>0</v>
      </c>
      <c r="E371" s="26">
        <f>E372+E384+E396+E408+E420</f>
        <v>0</v>
      </c>
      <c r="F371" s="26">
        <f>F372+F384+F396+F408+F420</f>
        <v>0</v>
      </c>
      <c r="G371" s="26">
        <f>G372+G384+G396+G408+G420</f>
        <v>0</v>
      </c>
      <c r="H371" s="31">
        <f t="shared" ref="H371" si="15">SUM(C371:G371)</f>
        <v>0</v>
      </c>
    </row>
    <row r="372" spans="1:8">
      <c r="A372" s="57">
        <v>231</v>
      </c>
      <c r="B372" s="40" t="s">
        <v>198</v>
      </c>
      <c r="C372" s="29"/>
      <c r="D372" s="26">
        <f>SUM(D373:D378)</f>
        <v>0</v>
      </c>
      <c r="E372" s="26">
        <f>SUM(E373:E378)</f>
        <v>0</v>
      </c>
      <c r="F372" s="26">
        <f>SUM(F373:F378)</f>
        <v>0</v>
      </c>
      <c r="G372" s="26">
        <f>SUM(G373:G378)</f>
        <v>0</v>
      </c>
      <c r="H372" s="31">
        <f>SUM(D372:G372)</f>
        <v>0</v>
      </c>
    </row>
    <row r="373" spans="1:8">
      <c r="A373" s="56">
        <v>2311</v>
      </c>
      <c r="B373" s="41" t="s">
        <v>182</v>
      </c>
      <c r="C373" s="29"/>
      <c r="D373" s="35"/>
      <c r="E373" s="35"/>
      <c r="F373" s="35"/>
      <c r="G373" s="35"/>
      <c r="H373" s="31">
        <f t="shared" ref="H373:H431" si="16">SUM(D373:G373)</f>
        <v>0</v>
      </c>
    </row>
    <row r="374" spans="1:8">
      <c r="A374" s="56">
        <v>2312</v>
      </c>
      <c r="B374" s="41" t="s">
        <v>183</v>
      </c>
      <c r="C374" s="29"/>
      <c r="D374" s="35"/>
      <c r="E374" s="35"/>
      <c r="F374" s="35"/>
      <c r="G374" s="35"/>
      <c r="H374" s="31">
        <f t="shared" si="16"/>
        <v>0</v>
      </c>
    </row>
    <row r="375" spans="1:8">
      <c r="A375" s="56">
        <v>2313</v>
      </c>
      <c r="B375" s="41" t="s">
        <v>184</v>
      </c>
      <c r="C375" s="29"/>
      <c r="D375" s="35"/>
      <c r="E375" s="35"/>
      <c r="F375" s="35"/>
      <c r="G375" s="35"/>
      <c r="H375" s="31">
        <f t="shared" si="16"/>
        <v>0</v>
      </c>
    </row>
    <row r="376" spans="1:8">
      <c r="A376" s="56">
        <v>2314</v>
      </c>
      <c r="B376" s="41" t="s">
        <v>185</v>
      </c>
      <c r="C376" s="29"/>
      <c r="D376" s="35"/>
      <c r="E376" s="35"/>
      <c r="F376" s="35"/>
      <c r="G376" s="35"/>
      <c r="H376" s="31">
        <f t="shared" si="16"/>
        <v>0</v>
      </c>
    </row>
    <row r="377" spans="1:8">
      <c r="A377" s="56">
        <v>2317</v>
      </c>
      <c r="B377" s="41" t="s">
        <v>186</v>
      </c>
      <c r="C377" s="29"/>
      <c r="D377" s="35"/>
      <c r="E377" s="35"/>
      <c r="F377" s="35"/>
      <c r="G377" s="35"/>
      <c r="H377" s="31">
        <f t="shared" si="16"/>
        <v>0</v>
      </c>
    </row>
    <row r="378" spans="1:8">
      <c r="A378" s="56">
        <v>2319</v>
      </c>
      <c r="B378" s="41" t="s">
        <v>187</v>
      </c>
      <c r="C378" s="29"/>
      <c r="D378" s="26">
        <f>SUM(D379:D383)</f>
        <v>0</v>
      </c>
      <c r="E378" s="26">
        <f>SUM(E379:E383)</f>
        <v>0</v>
      </c>
      <c r="F378" s="26">
        <f>SUM(F379:F383)</f>
        <v>0</v>
      </c>
      <c r="G378" s="26">
        <f>SUM(G379:G383)</f>
        <v>0</v>
      </c>
      <c r="H378" s="31">
        <f t="shared" si="16"/>
        <v>0</v>
      </c>
    </row>
    <row r="379" spans="1:8">
      <c r="A379" s="56">
        <v>23191</v>
      </c>
      <c r="B379" s="41" t="s">
        <v>188</v>
      </c>
      <c r="C379" s="29"/>
      <c r="D379" s="35"/>
      <c r="E379" s="35"/>
      <c r="F379" s="35"/>
      <c r="G379" s="35"/>
      <c r="H379" s="31">
        <f t="shared" si="16"/>
        <v>0</v>
      </c>
    </row>
    <row r="380" spans="1:8">
      <c r="A380" s="56">
        <v>23192</v>
      </c>
      <c r="B380" s="41" t="s">
        <v>189</v>
      </c>
      <c r="C380" s="29"/>
      <c r="D380" s="35"/>
      <c r="E380" s="35"/>
      <c r="F380" s="35"/>
      <c r="G380" s="35"/>
      <c r="H380" s="31">
        <f t="shared" si="16"/>
        <v>0</v>
      </c>
    </row>
    <row r="381" spans="1:8">
      <c r="A381" s="56">
        <v>23193</v>
      </c>
      <c r="B381" s="41" t="s">
        <v>190</v>
      </c>
      <c r="C381" s="29"/>
      <c r="D381" s="35"/>
      <c r="E381" s="35"/>
      <c r="F381" s="35"/>
      <c r="G381" s="35"/>
      <c r="H381" s="31">
        <f t="shared" si="16"/>
        <v>0</v>
      </c>
    </row>
    <row r="382" spans="1:8">
      <c r="A382" s="56">
        <v>23194</v>
      </c>
      <c r="B382" s="41" t="s">
        <v>191</v>
      </c>
      <c r="C382" s="29"/>
      <c r="D382" s="35"/>
      <c r="E382" s="35"/>
      <c r="F382" s="35"/>
      <c r="G382" s="35"/>
      <c r="H382" s="31">
        <f t="shared" si="16"/>
        <v>0</v>
      </c>
    </row>
    <row r="383" spans="1:8">
      <c r="A383" s="56">
        <v>23197</v>
      </c>
      <c r="B383" s="41" t="s">
        <v>192</v>
      </c>
      <c r="C383" s="29"/>
      <c r="D383" s="35"/>
      <c r="E383" s="35"/>
      <c r="F383" s="35"/>
      <c r="G383" s="35"/>
      <c r="H383" s="31">
        <f t="shared" si="16"/>
        <v>0</v>
      </c>
    </row>
    <row r="384" spans="1:8">
      <c r="A384" s="57">
        <v>232</v>
      </c>
      <c r="B384" s="40" t="s">
        <v>199</v>
      </c>
      <c r="C384" s="29"/>
      <c r="D384" s="26">
        <f>SUM(D385:D390)</f>
        <v>0</v>
      </c>
      <c r="E384" s="26">
        <f>SUM(E385:E390)</f>
        <v>0</v>
      </c>
      <c r="F384" s="26">
        <f>SUM(F385:F390)</f>
        <v>0</v>
      </c>
      <c r="G384" s="26">
        <f>SUM(G385:G390)</f>
        <v>0</v>
      </c>
      <c r="H384" s="31">
        <f t="shared" si="16"/>
        <v>0</v>
      </c>
    </row>
    <row r="385" spans="1:8">
      <c r="A385" s="56">
        <v>2321</v>
      </c>
      <c r="B385" s="41" t="s">
        <v>182</v>
      </c>
      <c r="C385" s="29"/>
      <c r="D385" s="35"/>
      <c r="E385" s="35"/>
      <c r="F385" s="35"/>
      <c r="G385" s="35"/>
      <c r="H385" s="31">
        <f t="shared" si="16"/>
        <v>0</v>
      </c>
    </row>
    <row r="386" spans="1:8">
      <c r="A386" s="56">
        <v>2322</v>
      </c>
      <c r="B386" s="41" t="s">
        <v>183</v>
      </c>
      <c r="C386" s="29"/>
      <c r="D386" s="35"/>
      <c r="E386" s="35"/>
      <c r="F386" s="35"/>
      <c r="G386" s="35"/>
      <c r="H386" s="31">
        <f t="shared" si="16"/>
        <v>0</v>
      </c>
    </row>
    <row r="387" spans="1:8">
      <c r="A387" s="56">
        <v>2323</v>
      </c>
      <c r="B387" s="41" t="s">
        <v>184</v>
      </c>
      <c r="C387" s="29"/>
      <c r="D387" s="35"/>
      <c r="E387" s="35"/>
      <c r="F387" s="35"/>
      <c r="G387" s="35"/>
      <c r="H387" s="31">
        <f t="shared" si="16"/>
        <v>0</v>
      </c>
    </row>
    <row r="388" spans="1:8">
      <c r="A388" s="56">
        <v>2324</v>
      </c>
      <c r="B388" s="41" t="s">
        <v>185</v>
      </c>
      <c r="C388" s="29"/>
      <c r="D388" s="35"/>
      <c r="E388" s="35"/>
      <c r="F388" s="35"/>
      <c r="G388" s="35"/>
      <c r="H388" s="31">
        <f t="shared" si="16"/>
        <v>0</v>
      </c>
    </row>
    <row r="389" spans="1:8">
      <c r="A389" s="56">
        <v>2327</v>
      </c>
      <c r="B389" s="41" t="s">
        <v>186</v>
      </c>
      <c r="C389" s="29"/>
      <c r="D389" s="35"/>
      <c r="E389" s="35"/>
      <c r="F389" s="35"/>
      <c r="G389" s="35"/>
      <c r="H389" s="31">
        <f t="shared" si="16"/>
        <v>0</v>
      </c>
    </row>
    <row r="390" spans="1:8">
      <c r="A390" s="56">
        <v>2329</v>
      </c>
      <c r="B390" s="41" t="s">
        <v>187</v>
      </c>
      <c r="C390" s="29"/>
      <c r="D390" s="26">
        <f>SUM(D391:D395)</f>
        <v>0</v>
      </c>
      <c r="E390" s="26">
        <f>SUM(E391:E395)</f>
        <v>0</v>
      </c>
      <c r="F390" s="26">
        <f>SUM(F391:F395)</f>
        <v>0</v>
      </c>
      <c r="G390" s="26">
        <f>SUM(G391:G395)</f>
        <v>0</v>
      </c>
      <c r="H390" s="31">
        <f t="shared" si="16"/>
        <v>0</v>
      </c>
    </row>
    <row r="391" spans="1:8">
      <c r="A391" s="56">
        <v>23291</v>
      </c>
      <c r="B391" s="41" t="s">
        <v>188</v>
      </c>
      <c r="C391" s="29"/>
      <c r="D391" s="35"/>
      <c r="E391" s="35"/>
      <c r="F391" s="35"/>
      <c r="G391" s="35"/>
      <c r="H391" s="31">
        <f t="shared" si="16"/>
        <v>0</v>
      </c>
    </row>
    <row r="392" spans="1:8">
      <c r="A392" s="56">
        <v>23292</v>
      </c>
      <c r="B392" s="41" t="s">
        <v>189</v>
      </c>
      <c r="C392" s="29"/>
      <c r="D392" s="35"/>
      <c r="E392" s="35"/>
      <c r="F392" s="35"/>
      <c r="G392" s="35"/>
      <c r="H392" s="31">
        <f t="shared" si="16"/>
        <v>0</v>
      </c>
    </row>
    <row r="393" spans="1:8">
      <c r="A393" s="56">
        <v>23293</v>
      </c>
      <c r="B393" s="41" t="s">
        <v>190</v>
      </c>
      <c r="C393" s="29"/>
      <c r="D393" s="35"/>
      <c r="E393" s="35"/>
      <c r="F393" s="35"/>
      <c r="G393" s="35"/>
      <c r="H393" s="31">
        <f t="shared" si="16"/>
        <v>0</v>
      </c>
    </row>
    <row r="394" spans="1:8">
      <c r="A394" s="56">
        <v>23294</v>
      </c>
      <c r="B394" s="41" t="s">
        <v>191</v>
      </c>
      <c r="C394" s="29"/>
      <c r="D394" s="35"/>
      <c r="E394" s="35"/>
      <c r="F394" s="35"/>
      <c r="G394" s="35"/>
      <c r="H394" s="31">
        <f t="shared" si="16"/>
        <v>0</v>
      </c>
    </row>
    <row r="395" spans="1:8">
      <c r="A395" s="56">
        <v>23297</v>
      </c>
      <c r="B395" s="41" t="s">
        <v>192</v>
      </c>
      <c r="C395" s="29"/>
      <c r="D395" s="35"/>
      <c r="E395" s="35"/>
      <c r="F395" s="35"/>
      <c r="G395" s="35"/>
      <c r="H395" s="31">
        <f t="shared" si="16"/>
        <v>0</v>
      </c>
    </row>
    <row r="396" spans="1:8">
      <c r="A396" s="57">
        <v>233</v>
      </c>
      <c r="B396" s="40" t="s">
        <v>194</v>
      </c>
      <c r="C396" s="29"/>
      <c r="D396" s="26">
        <f>SUM(D397:D402)</f>
        <v>0</v>
      </c>
      <c r="E396" s="26">
        <f>SUM(E397:E402)</f>
        <v>0</v>
      </c>
      <c r="F396" s="26">
        <f>SUM(F397:F402)</f>
        <v>0</v>
      </c>
      <c r="G396" s="26">
        <f>SUM(G397:G402)</f>
        <v>0</v>
      </c>
      <c r="H396" s="31">
        <f t="shared" si="16"/>
        <v>0</v>
      </c>
    </row>
    <row r="397" spans="1:8">
      <c r="A397" s="56">
        <v>2331</v>
      </c>
      <c r="B397" s="41" t="s">
        <v>182</v>
      </c>
      <c r="C397" s="29"/>
      <c r="D397" s="35"/>
      <c r="E397" s="35"/>
      <c r="F397" s="35"/>
      <c r="G397" s="35"/>
      <c r="H397" s="31">
        <f t="shared" si="16"/>
        <v>0</v>
      </c>
    </row>
    <row r="398" spans="1:8">
      <c r="A398" s="56">
        <v>2332</v>
      </c>
      <c r="B398" s="41" t="s">
        <v>183</v>
      </c>
      <c r="C398" s="29"/>
      <c r="D398" s="35"/>
      <c r="E398" s="35"/>
      <c r="F398" s="35"/>
      <c r="G398" s="35"/>
      <c r="H398" s="31">
        <f t="shared" si="16"/>
        <v>0</v>
      </c>
    </row>
    <row r="399" spans="1:8">
      <c r="A399" s="56">
        <v>2333</v>
      </c>
      <c r="B399" s="41" t="s">
        <v>184</v>
      </c>
      <c r="C399" s="29"/>
      <c r="D399" s="35"/>
      <c r="E399" s="35"/>
      <c r="F399" s="35"/>
      <c r="G399" s="35"/>
      <c r="H399" s="31">
        <f t="shared" si="16"/>
        <v>0</v>
      </c>
    </row>
    <row r="400" spans="1:8">
      <c r="A400" s="56">
        <v>2334</v>
      </c>
      <c r="B400" s="41" t="s">
        <v>185</v>
      </c>
      <c r="C400" s="29"/>
      <c r="D400" s="35"/>
      <c r="E400" s="35"/>
      <c r="F400" s="35"/>
      <c r="G400" s="35"/>
      <c r="H400" s="31">
        <f t="shared" si="16"/>
        <v>0</v>
      </c>
    </row>
    <row r="401" spans="1:8">
      <c r="A401" s="56">
        <v>2337</v>
      </c>
      <c r="B401" s="41" t="s">
        <v>186</v>
      </c>
      <c r="C401" s="29"/>
      <c r="D401" s="35"/>
      <c r="E401" s="35"/>
      <c r="F401" s="35"/>
      <c r="G401" s="35"/>
      <c r="H401" s="31">
        <f t="shared" si="16"/>
        <v>0</v>
      </c>
    </row>
    <row r="402" spans="1:8">
      <c r="A402" s="56">
        <v>2339</v>
      </c>
      <c r="B402" s="41" t="s">
        <v>187</v>
      </c>
      <c r="C402" s="29"/>
      <c r="D402" s="26">
        <f>SUM(D403:D407)</f>
        <v>0</v>
      </c>
      <c r="E402" s="26">
        <f>SUM(E403:E407)</f>
        <v>0</v>
      </c>
      <c r="F402" s="26">
        <f>SUM(F403:F407)</f>
        <v>0</v>
      </c>
      <c r="G402" s="26">
        <f>SUM(G403:G407)</f>
        <v>0</v>
      </c>
      <c r="H402" s="31">
        <f t="shared" si="16"/>
        <v>0</v>
      </c>
    </row>
    <row r="403" spans="1:8">
      <c r="A403" s="56">
        <v>23391</v>
      </c>
      <c r="B403" s="41" t="s">
        <v>188</v>
      </c>
      <c r="C403" s="29"/>
      <c r="D403" s="35"/>
      <c r="E403" s="35"/>
      <c r="F403" s="35"/>
      <c r="G403" s="35"/>
      <c r="H403" s="31">
        <f t="shared" si="16"/>
        <v>0</v>
      </c>
    </row>
    <row r="404" spans="1:8">
      <c r="A404" s="56">
        <v>23392</v>
      </c>
      <c r="B404" s="41" t="s">
        <v>189</v>
      </c>
      <c r="C404" s="29"/>
      <c r="D404" s="35"/>
      <c r="E404" s="35"/>
      <c r="F404" s="35"/>
      <c r="G404" s="35"/>
      <c r="H404" s="31">
        <f t="shared" si="16"/>
        <v>0</v>
      </c>
    </row>
    <row r="405" spans="1:8">
      <c r="A405" s="56">
        <v>23393</v>
      </c>
      <c r="B405" s="41" t="s">
        <v>190</v>
      </c>
      <c r="C405" s="29"/>
      <c r="D405" s="35"/>
      <c r="E405" s="35"/>
      <c r="F405" s="35"/>
      <c r="G405" s="35"/>
      <c r="H405" s="31">
        <f t="shared" si="16"/>
        <v>0</v>
      </c>
    </row>
    <row r="406" spans="1:8">
      <c r="A406" s="56">
        <v>23394</v>
      </c>
      <c r="B406" s="41" t="s">
        <v>191</v>
      </c>
      <c r="C406" s="29"/>
      <c r="D406" s="35"/>
      <c r="E406" s="35"/>
      <c r="F406" s="35"/>
      <c r="G406" s="35"/>
      <c r="H406" s="31">
        <f t="shared" si="16"/>
        <v>0</v>
      </c>
    </row>
    <row r="407" spans="1:8">
      <c r="A407" s="56">
        <v>23397</v>
      </c>
      <c r="B407" s="41" t="s">
        <v>192</v>
      </c>
      <c r="C407" s="29"/>
      <c r="D407" s="35"/>
      <c r="E407" s="35"/>
      <c r="F407" s="35"/>
      <c r="G407" s="35"/>
      <c r="H407" s="31">
        <f t="shared" si="16"/>
        <v>0</v>
      </c>
    </row>
    <row r="408" spans="1:8">
      <c r="A408" s="57">
        <v>234</v>
      </c>
      <c r="B408" s="40" t="s">
        <v>200</v>
      </c>
      <c r="C408" s="29"/>
      <c r="D408" s="26">
        <f>SUM(D409:D414)</f>
        <v>0</v>
      </c>
      <c r="E408" s="26">
        <f>SUM(E409:E414)</f>
        <v>0</v>
      </c>
      <c r="F408" s="26">
        <f>SUM(F409:F414)</f>
        <v>0</v>
      </c>
      <c r="G408" s="26">
        <f>SUM(G409:G414)</f>
        <v>0</v>
      </c>
      <c r="H408" s="31">
        <f t="shared" si="16"/>
        <v>0</v>
      </c>
    </row>
    <row r="409" spans="1:8">
      <c r="A409" s="56">
        <v>2341</v>
      </c>
      <c r="B409" s="41" t="s">
        <v>182</v>
      </c>
      <c r="C409" s="29"/>
      <c r="D409" s="35"/>
      <c r="E409" s="35"/>
      <c r="F409" s="35"/>
      <c r="G409" s="35"/>
      <c r="H409" s="31">
        <f t="shared" si="16"/>
        <v>0</v>
      </c>
    </row>
    <row r="410" spans="1:8">
      <c r="A410" s="56">
        <v>2342</v>
      </c>
      <c r="B410" s="41" t="s">
        <v>183</v>
      </c>
      <c r="C410" s="29"/>
      <c r="D410" s="35"/>
      <c r="E410" s="35"/>
      <c r="F410" s="35"/>
      <c r="G410" s="35"/>
      <c r="H410" s="31">
        <f t="shared" si="16"/>
        <v>0</v>
      </c>
    </row>
    <row r="411" spans="1:8">
      <c r="A411" s="56">
        <v>2343</v>
      </c>
      <c r="B411" s="41" t="s">
        <v>184</v>
      </c>
      <c r="C411" s="29"/>
      <c r="D411" s="35"/>
      <c r="E411" s="35"/>
      <c r="F411" s="35"/>
      <c r="G411" s="35"/>
      <c r="H411" s="31">
        <f t="shared" si="16"/>
        <v>0</v>
      </c>
    </row>
    <row r="412" spans="1:8">
      <c r="A412" s="56">
        <v>2344</v>
      </c>
      <c r="B412" s="41" t="s">
        <v>185</v>
      </c>
      <c r="C412" s="29"/>
      <c r="D412" s="35"/>
      <c r="E412" s="35"/>
      <c r="F412" s="35"/>
      <c r="G412" s="35"/>
      <c r="H412" s="31">
        <f t="shared" si="16"/>
        <v>0</v>
      </c>
    </row>
    <row r="413" spans="1:8">
      <c r="A413" s="56">
        <v>2347</v>
      </c>
      <c r="B413" s="41" t="s">
        <v>186</v>
      </c>
      <c r="C413" s="29"/>
      <c r="D413" s="35"/>
      <c r="E413" s="35"/>
      <c r="F413" s="35"/>
      <c r="G413" s="35"/>
      <c r="H413" s="31">
        <f t="shared" si="16"/>
        <v>0</v>
      </c>
    </row>
    <row r="414" spans="1:8">
      <c r="A414" s="56">
        <v>2349</v>
      </c>
      <c r="B414" s="41" t="s">
        <v>187</v>
      </c>
      <c r="C414" s="29"/>
      <c r="D414" s="26">
        <f>SUM(D415:D419)</f>
        <v>0</v>
      </c>
      <c r="E414" s="26">
        <f>SUM(E415:E419)</f>
        <v>0</v>
      </c>
      <c r="F414" s="26">
        <f>SUM(F415:F419)</f>
        <v>0</v>
      </c>
      <c r="G414" s="26">
        <f>SUM(G415:G419)</f>
        <v>0</v>
      </c>
      <c r="H414" s="31">
        <f t="shared" si="16"/>
        <v>0</v>
      </c>
    </row>
    <row r="415" spans="1:8">
      <c r="A415" s="56">
        <v>23491</v>
      </c>
      <c r="B415" s="41" t="s">
        <v>188</v>
      </c>
      <c r="C415" s="29"/>
      <c r="D415" s="35"/>
      <c r="E415" s="35"/>
      <c r="F415" s="35"/>
      <c r="G415" s="35"/>
      <c r="H415" s="31">
        <f t="shared" si="16"/>
        <v>0</v>
      </c>
    </row>
    <row r="416" spans="1:8">
      <c r="A416" s="56">
        <v>23492</v>
      </c>
      <c r="B416" s="41" t="s">
        <v>189</v>
      </c>
      <c r="C416" s="29"/>
      <c r="D416" s="35"/>
      <c r="E416" s="35"/>
      <c r="F416" s="35"/>
      <c r="G416" s="35"/>
      <c r="H416" s="31">
        <f t="shared" si="16"/>
        <v>0</v>
      </c>
    </row>
    <row r="417" spans="1:8">
      <c r="A417" s="56">
        <v>23493</v>
      </c>
      <c r="B417" s="41" t="s">
        <v>190</v>
      </c>
      <c r="C417" s="29"/>
      <c r="D417" s="35"/>
      <c r="E417" s="35"/>
      <c r="F417" s="35"/>
      <c r="G417" s="35"/>
      <c r="H417" s="31">
        <f t="shared" si="16"/>
        <v>0</v>
      </c>
    </row>
    <row r="418" spans="1:8">
      <c r="A418" s="56">
        <v>23494</v>
      </c>
      <c r="B418" s="41" t="s">
        <v>191</v>
      </c>
      <c r="C418" s="29"/>
      <c r="D418" s="35"/>
      <c r="E418" s="35"/>
      <c r="F418" s="35"/>
      <c r="G418" s="35"/>
      <c r="H418" s="31">
        <f t="shared" si="16"/>
        <v>0</v>
      </c>
    </row>
    <row r="419" spans="1:8">
      <c r="A419" s="56">
        <v>23497</v>
      </c>
      <c r="B419" s="41" t="s">
        <v>192</v>
      </c>
      <c r="C419" s="29"/>
      <c r="D419" s="35"/>
      <c r="E419" s="35"/>
      <c r="F419" s="35"/>
      <c r="G419" s="35"/>
      <c r="H419" s="31">
        <f t="shared" si="16"/>
        <v>0</v>
      </c>
    </row>
    <row r="420" spans="1:8">
      <c r="A420" s="57">
        <v>235</v>
      </c>
      <c r="B420" s="40" t="s">
        <v>201</v>
      </c>
      <c r="C420" s="29"/>
      <c r="D420" s="26">
        <f>SUM(D421:D426)</f>
        <v>0</v>
      </c>
      <c r="E420" s="26">
        <f>SUM(E421:E426)</f>
        <v>0</v>
      </c>
      <c r="F420" s="26">
        <f>SUM(F421:F426)</f>
        <v>0</v>
      </c>
      <c r="G420" s="26">
        <f>SUM(G421:G426)</f>
        <v>0</v>
      </c>
      <c r="H420" s="31">
        <f t="shared" si="16"/>
        <v>0</v>
      </c>
    </row>
    <row r="421" spans="1:8">
      <c r="A421" s="56">
        <v>2351</v>
      </c>
      <c r="B421" s="41" t="s">
        <v>182</v>
      </c>
      <c r="C421" s="29"/>
      <c r="D421" s="35"/>
      <c r="E421" s="35"/>
      <c r="F421" s="35"/>
      <c r="G421" s="35"/>
      <c r="H421" s="31">
        <f t="shared" si="16"/>
        <v>0</v>
      </c>
    </row>
    <row r="422" spans="1:8">
      <c r="A422" s="56">
        <v>2352</v>
      </c>
      <c r="B422" s="41" t="s">
        <v>183</v>
      </c>
      <c r="C422" s="29"/>
      <c r="D422" s="35"/>
      <c r="E422" s="35"/>
      <c r="F422" s="35"/>
      <c r="G422" s="35"/>
      <c r="H422" s="31">
        <f t="shared" si="16"/>
        <v>0</v>
      </c>
    </row>
    <row r="423" spans="1:8">
      <c r="A423" s="56">
        <v>2353</v>
      </c>
      <c r="B423" s="41" t="s">
        <v>184</v>
      </c>
      <c r="C423" s="29"/>
      <c r="D423" s="35"/>
      <c r="E423" s="35"/>
      <c r="F423" s="35"/>
      <c r="G423" s="35"/>
      <c r="H423" s="31">
        <f t="shared" si="16"/>
        <v>0</v>
      </c>
    </row>
    <row r="424" spans="1:8">
      <c r="A424" s="56">
        <v>2354</v>
      </c>
      <c r="B424" s="41" t="s">
        <v>185</v>
      </c>
      <c r="C424" s="29"/>
      <c r="D424" s="35"/>
      <c r="E424" s="35"/>
      <c r="F424" s="35"/>
      <c r="G424" s="35"/>
      <c r="H424" s="31">
        <f t="shared" si="16"/>
        <v>0</v>
      </c>
    </row>
    <row r="425" spans="1:8">
      <c r="A425" s="56">
        <v>2357</v>
      </c>
      <c r="B425" s="41" t="s">
        <v>186</v>
      </c>
      <c r="C425" s="29"/>
      <c r="D425" s="35"/>
      <c r="E425" s="35"/>
      <c r="F425" s="35"/>
      <c r="G425" s="35"/>
      <c r="H425" s="31">
        <f t="shared" si="16"/>
        <v>0</v>
      </c>
    </row>
    <row r="426" spans="1:8">
      <c r="A426" s="56">
        <v>2359</v>
      </c>
      <c r="B426" s="41" t="s">
        <v>187</v>
      </c>
      <c r="C426" s="29"/>
      <c r="D426" s="26">
        <f>SUM(D427:D431)</f>
        <v>0</v>
      </c>
      <c r="E426" s="26">
        <f>SUM(E427:E431)</f>
        <v>0</v>
      </c>
      <c r="F426" s="26">
        <f>SUM(F427:F431)</f>
        <v>0</v>
      </c>
      <c r="G426" s="26">
        <f>SUM(G427:G431)</f>
        <v>0</v>
      </c>
      <c r="H426" s="31">
        <f t="shared" si="16"/>
        <v>0</v>
      </c>
    </row>
    <row r="427" spans="1:8">
      <c r="A427" s="56">
        <v>23591</v>
      </c>
      <c r="B427" s="41" t="s">
        <v>188</v>
      </c>
      <c r="C427" s="29"/>
      <c r="D427" s="35"/>
      <c r="E427" s="35"/>
      <c r="F427" s="35"/>
      <c r="G427" s="35"/>
      <c r="H427" s="31">
        <f t="shared" si="16"/>
        <v>0</v>
      </c>
    </row>
    <row r="428" spans="1:8">
      <c r="A428" s="56">
        <v>23592</v>
      </c>
      <c r="B428" s="41" t="s">
        <v>189</v>
      </c>
      <c r="C428" s="29"/>
      <c r="D428" s="35"/>
      <c r="E428" s="35"/>
      <c r="F428" s="35"/>
      <c r="G428" s="35"/>
      <c r="H428" s="31">
        <f t="shared" si="16"/>
        <v>0</v>
      </c>
    </row>
    <row r="429" spans="1:8">
      <c r="A429" s="56">
        <v>23593</v>
      </c>
      <c r="B429" s="41" t="s">
        <v>190</v>
      </c>
      <c r="C429" s="29"/>
      <c r="D429" s="35"/>
      <c r="E429" s="35"/>
      <c r="F429" s="35"/>
      <c r="G429" s="35"/>
      <c r="H429" s="31">
        <f t="shared" si="16"/>
        <v>0</v>
      </c>
    </row>
    <row r="430" spans="1:8">
      <c r="A430" s="56">
        <v>23594</v>
      </c>
      <c r="B430" s="41" t="s">
        <v>191</v>
      </c>
      <c r="C430" s="29"/>
      <c r="D430" s="35"/>
      <c r="E430" s="35"/>
      <c r="F430" s="35"/>
      <c r="G430" s="35"/>
      <c r="H430" s="31">
        <f t="shared" si="16"/>
        <v>0</v>
      </c>
    </row>
    <row r="431" spans="1:8">
      <c r="A431" s="56">
        <v>23597</v>
      </c>
      <c r="B431" s="41" t="s">
        <v>192</v>
      </c>
      <c r="C431" s="29"/>
      <c r="D431" s="35"/>
      <c r="E431" s="35"/>
      <c r="F431" s="35"/>
      <c r="G431" s="35"/>
      <c r="H431" s="31">
        <f t="shared" si="16"/>
        <v>0</v>
      </c>
    </row>
    <row r="432" spans="1:8">
      <c r="A432" s="53">
        <v>238</v>
      </c>
      <c r="B432" s="40" t="s">
        <v>204</v>
      </c>
      <c r="C432" s="26">
        <f>SUM(C433:C434)</f>
        <v>0</v>
      </c>
      <c r="D432" s="29"/>
      <c r="E432" s="29"/>
      <c r="F432" s="29"/>
      <c r="G432" s="29"/>
      <c r="H432" s="31">
        <f>C432</f>
        <v>0</v>
      </c>
    </row>
    <row r="433" spans="1:8">
      <c r="A433" s="52" t="s">
        <v>205</v>
      </c>
      <c r="B433" s="41" t="s">
        <v>206</v>
      </c>
      <c r="C433" s="35"/>
      <c r="D433" s="29"/>
      <c r="E433" s="29"/>
      <c r="F433" s="29"/>
      <c r="G433" s="29"/>
      <c r="H433" s="31">
        <f>C433</f>
        <v>0</v>
      </c>
    </row>
    <row r="434" spans="1:8">
      <c r="A434" s="52" t="s">
        <v>207</v>
      </c>
      <c r="B434" s="41" t="s">
        <v>90</v>
      </c>
      <c r="C434" s="35"/>
      <c r="D434" s="29"/>
      <c r="E434" s="29"/>
      <c r="F434" s="29"/>
      <c r="G434" s="29"/>
      <c r="H434" s="31">
        <f>C434</f>
        <v>0</v>
      </c>
    </row>
    <row r="435" spans="1:8">
      <c r="A435" s="59">
        <v>24</v>
      </c>
      <c r="B435" s="39" t="s">
        <v>208</v>
      </c>
      <c r="C435" s="26">
        <f>C496</f>
        <v>0</v>
      </c>
      <c r="D435" s="26">
        <f>D436+D448+D460+D472+D484</f>
        <v>0</v>
      </c>
      <c r="E435" s="26">
        <f>E436+E448+E460+E472+E484</f>
        <v>0</v>
      </c>
      <c r="F435" s="26">
        <f>F436+F448+F460+F472+F484</f>
        <v>0</v>
      </c>
      <c r="G435" s="26">
        <f>G436+G448+G460+G472+G484</f>
        <v>0</v>
      </c>
      <c r="H435" s="31">
        <f t="shared" ref="H435" si="17">SUM(C435:G435)</f>
        <v>0</v>
      </c>
    </row>
    <row r="436" spans="1:8">
      <c r="A436" s="57">
        <v>241</v>
      </c>
      <c r="B436" s="40" t="s">
        <v>198</v>
      </c>
      <c r="C436" s="29"/>
      <c r="D436" s="26">
        <f>SUM(D437:D442)</f>
        <v>0</v>
      </c>
      <c r="E436" s="26">
        <f>SUM(E437:E442)</f>
        <v>0</v>
      </c>
      <c r="F436" s="26">
        <f>SUM(F437:F442)</f>
        <v>0</v>
      </c>
      <c r="G436" s="26">
        <f>SUM(G437:G442)</f>
        <v>0</v>
      </c>
      <c r="H436" s="31">
        <f>SUM(D436:G436)</f>
        <v>0</v>
      </c>
    </row>
    <row r="437" spans="1:8">
      <c r="A437" s="56">
        <v>2411</v>
      </c>
      <c r="B437" s="41" t="s">
        <v>182</v>
      </c>
      <c r="C437" s="29"/>
      <c r="D437" s="35"/>
      <c r="E437" s="35"/>
      <c r="F437" s="35"/>
      <c r="G437" s="35"/>
      <c r="H437" s="31">
        <f t="shared" ref="H437:H495" si="18">SUM(D437:G437)</f>
        <v>0</v>
      </c>
    </row>
    <row r="438" spans="1:8">
      <c r="A438" s="56">
        <v>2412</v>
      </c>
      <c r="B438" s="41" t="s">
        <v>183</v>
      </c>
      <c r="C438" s="29"/>
      <c r="D438" s="35"/>
      <c r="E438" s="35"/>
      <c r="F438" s="35"/>
      <c r="G438" s="35"/>
      <c r="H438" s="31">
        <f t="shared" si="18"/>
        <v>0</v>
      </c>
    </row>
    <row r="439" spans="1:8">
      <c r="A439" s="56">
        <v>2413</v>
      </c>
      <c r="B439" s="41" t="s">
        <v>184</v>
      </c>
      <c r="C439" s="29"/>
      <c r="D439" s="35"/>
      <c r="E439" s="35"/>
      <c r="F439" s="35"/>
      <c r="G439" s="35"/>
      <c r="H439" s="31">
        <f t="shared" si="18"/>
        <v>0</v>
      </c>
    </row>
    <row r="440" spans="1:8">
      <c r="A440" s="56">
        <v>2414</v>
      </c>
      <c r="B440" s="41" t="s">
        <v>185</v>
      </c>
      <c r="C440" s="29"/>
      <c r="D440" s="35"/>
      <c r="E440" s="35"/>
      <c r="F440" s="35"/>
      <c r="G440" s="35"/>
      <c r="H440" s="31">
        <f t="shared" si="18"/>
        <v>0</v>
      </c>
    </row>
    <row r="441" spans="1:8">
      <c r="A441" s="56">
        <v>2417</v>
      </c>
      <c r="B441" s="41" t="s">
        <v>186</v>
      </c>
      <c r="C441" s="29"/>
      <c r="D441" s="35"/>
      <c r="E441" s="35"/>
      <c r="F441" s="35"/>
      <c r="G441" s="35"/>
      <c r="H441" s="31">
        <f t="shared" si="18"/>
        <v>0</v>
      </c>
    </row>
    <row r="442" spans="1:8">
      <c r="A442" s="56">
        <v>2419</v>
      </c>
      <c r="B442" s="41" t="s">
        <v>187</v>
      </c>
      <c r="C442" s="29"/>
      <c r="D442" s="26">
        <f>SUM(D443:D447)</f>
        <v>0</v>
      </c>
      <c r="E442" s="26">
        <f>SUM(E443:E447)</f>
        <v>0</v>
      </c>
      <c r="F442" s="26">
        <f>SUM(F443:F447)</f>
        <v>0</v>
      </c>
      <c r="G442" s="26">
        <f>SUM(G443:G447)</f>
        <v>0</v>
      </c>
      <c r="H442" s="31">
        <f t="shared" si="18"/>
        <v>0</v>
      </c>
    </row>
    <row r="443" spans="1:8">
      <c r="A443" s="56">
        <v>24191</v>
      </c>
      <c r="B443" s="41" t="s">
        <v>188</v>
      </c>
      <c r="C443" s="29"/>
      <c r="D443" s="35"/>
      <c r="E443" s="35"/>
      <c r="F443" s="35"/>
      <c r="G443" s="35"/>
      <c r="H443" s="31">
        <f t="shared" si="18"/>
        <v>0</v>
      </c>
    </row>
    <row r="444" spans="1:8">
      <c r="A444" s="56">
        <v>24192</v>
      </c>
      <c r="B444" s="41" t="s">
        <v>189</v>
      </c>
      <c r="C444" s="29"/>
      <c r="D444" s="35"/>
      <c r="E444" s="35"/>
      <c r="F444" s="35"/>
      <c r="G444" s="35"/>
      <c r="H444" s="31">
        <f t="shared" si="18"/>
        <v>0</v>
      </c>
    </row>
    <row r="445" spans="1:8">
      <c r="A445" s="56">
        <v>24193</v>
      </c>
      <c r="B445" s="41" t="s">
        <v>190</v>
      </c>
      <c r="C445" s="29"/>
      <c r="D445" s="35"/>
      <c r="E445" s="35"/>
      <c r="F445" s="35"/>
      <c r="G445" s="35"/>
      <c r="H445" s="31">
        <f t="shared" si="18"/>
        <v>0</v>
      </c>
    </row>
    <row r="446" spans="1:8">
      <c r="A446" s="56">
        <v>24194</v>
      </c>
      <c r="B446" s="41" t="s">
        <v>191</v>
      </c>
      <c r="C446" s="29"/>
      <c r="D446" s="35"/>
      <c r="E446" s="35"/>
      <c r="F446" s="35"/>
      <c r="G446" s="35"/>
      <c r="H446" s="31">
        <f t="shared" si="18"/>
        <v>0</v>
      </c>
    </row>
    <row r="447" spans="1:8">
      <c r="A447" s="56">
        <v>24197</v>
      </c>
      <c r="B447" s="41" t="s">
        <v>192</v>
      </c>
      <c r="C447" s="29"/>
      <c r="D447" s="35"/>
      <c r="E447" s="35"/>
      <c r="F447" s="35"/>
      <c r="G447" s="35"/>
      <c r="H447" s="31">
        <f t="shared" si="18"/>
        <v>0</v>
      </c>
    </row>
    <row r="448" spans="1:8">
      <c r="A448" s="57">
        <v>242</v>
      </c>
      <c r="B448" s="40" t="s">
        <v>199</v>
      </c>
      <c r="C448" s="29"/>
      <c r="D448" s="26">
        <f>SUM(D449:D454)</f>
        <v>0</v>
      </c>
      <c r="E448" s="26">
        <f>SUM(E449:E454)</f>
        <v>0</v>
      </c>
      <c r="F448" s="26">
        <f>SUM(F449:F454)</f>
        <v>0</v>
      </c>
      <c r="G448" s="26">
        <f>SUM(G449:G454)</f>
        <v>0</v>
      </c>
      <c r="H448" s="31">
        <f t="shared" si="18"/>
        <v>0</v>
      </c>
    </row>
    <row r="449" spans="1:8">
      <c r="A449" s="56">
        <v>2421</v>
      </c>
      <c r="B449" s="41" t="s">
        <v>182</v>
      </c>
      <c r="C449" s="29"/>
      <c r="D449" s="35"/>
      <c r="E449" s="35"/>
      <c r="F449" s="35"/>
      <c r="G449" s="35"/>
      <c r="H449" s="31">
        <f t="shared" si="18"/>
        <v>0</v>
      </c>
    </row>
    <row r="450" spans="1:8">
      <c r="A450" s="56">
        <v>2422</v>
      </c>
      <c r="B450" s="41" t="s">
        <v>183</v>
      </c>
      <c r="C450" s="29"/>
      <c r="D450" s="35"/>
      <c r="E450" s="35"/>
      <c r="F450" s="35"/>
      <c r="G450" s="35"/>
      <c r="H450" s="31">
        <f t="shared" si="18"/>
        <v>0</v>
      </c>
    </row>
    <row r="451" spans="1:8">
      <c r="A451" s="56">
        <v>2423</v>
      </c>
      <c r="B451" s="41" t="s">
        <v>184</v>
      </c>
      <c r="C451" s="29"/>
      <c r="D451" s="35"/>
      <c r="E451" s="35"/>
      <c r="F451" s="35"/>
      <c r="G451" s="35"/>
      <c r="H451" s="31">
        <f t="shared" si="18"/>
        <v>0</v>
      </c>
    </row>
    <row r="452" spans="1:8">
      <c r="A452" s="56">
        <v>2424</v>
      </c>
      <c r="B452" s="41" t="s">
        <v>185</v>
      </c>
      <c r="C452" s="29"/>
      <c r="D452" s="35"/>
      <c r="E452" s="35"/>
      <c r="F452" s="35"/>
      <c r="G452" s="35"/>
      <c r="H452" s="31">
        <f t="shared" si="18"/>
        <v>0</v>
      </c>
    </row>
    <row r="453" spans="1:8">
      <c r="A453" s="56">
        <v>2427</v>
      </c>
      <c r="B453" s="41" t="s">
        <v>186</v>
      </c>
      <c r="C453" s="29"/>
      <c r="D453" s="35"/>
      <c r="E453" s="35"/>
      <c r="F453" s="35"/>
      <c r="G453" s="35"/>
      <c r="H453" s="31">
        <f t="shared" si="18"/>
        <v>0</v>
      </c>
    </row>
    <row r="454" spans="1:8">
      <c r="A454" s="56">
        <v>2429</v>
      </c>
      <c r="B454" s="41" t="s">
        <v>187</v>
      </c>
      <c r="C454" s="29"/>
      <c r="D454" s="26">
        <f>SUM(D455:D459)</f>
        <v>0</v>
      </c>
      <c r="E454" s="26">
        <f>SUM(E455:E459)</f>
        <v>0</v>
      </c>
      <c r="F454" s="26">
        <f>SUM(F455:F459)</f>
        <v>0</v>
      </c>
      <c r="G454" s="26">
        <f>SUM(G455:G459)</f>
        <v>0</v>
      </c>
      <c r="H454" s="31">
        <f t="shared" si="18"/>
        <v>0</v>
      </c>
    </row>
    <row r="455" spans="1:8">
      <c r="A455" s="56">
        <v>24291</v>
      </c>
      <c r="B455" s="41" t="s">
        <v>188</v>
      </c>
      <c r="C455" s="29"/>
      <c r="D455" s="35"/>
      <c r="E455" s="35"/>
      <c r="F455" s="35"/>
      <c r="G455" s="35"/>
      <c r="H455" s="31">
        <f t="shared" si="18"/>
        <v>0</v>
      </c>
    </row>
    <row r="456" spans="1:8">
      <c r="A456" s="56">
        <v>24292</v>
      </c>
      <c r="B456" s="41" t="s">
        <v>189</v>
      </c>
      <c r="C456" s="29"/>
      <c r="D456" s="35"/>
      <c r="E456" s="35"/>
      <c r="F456" s="35"/>
      <c r="G456" s="35"/>
      <c r="H456" s="31">
        <f t="shared" si="18"/>
        <v>0</v>
      </c>
    </row>
    <row r="457" spans="1:8">
      <c r="A457" s="56">
        <v>24293</v>
      </c>
      <c r="B457" s="41" t="s">
        <v>190</v>
      </c>
      <c r="C457" s="29"/>
      <c r="D457" s="35"/>
      <c r="E457" s="35"/>
      <c r="F457" s="35"/>
      <c r="G457" s="35"/>
      <c r="H457" s="31">
        <f t="shared" si="18"/>
        <v>0</v>
      </c>
    </row>
    <row r="458" spans="1:8">
      <c r="A458" s="56">
        <v>24294</v>
      </c>
      <c r="B458" s="41" t="s">
        <v>191</v>
      </c>
      <c r="C458" s="29"/>
      <c r="D458" s="35"/>
      <c r="E458" s="35"/>
      <c r="F458" s="35"/>
      <c r="G458" s="35"/>
      <c r="H458" s="31">
        <f t="shared" si="18"/>
        <v>0</v>
      </c>
    </row>
    <row r="459" spans="1:8">
      <c r="A459" s="56">
        <v>24297</v>
      </c>
      <c r="B459" s="41" t="s">
        <v>192</v>
      </c>
      <c r="C459" s="29"/>
      <c r="D459" s="35"/>
      <c r="E459" s="35"/>
      <c r="F459" s="35"/>
      <c r="G459" s="35"/>
      <c r="H459" s="31">
        <f t="shared" si="18"/>
        <v>0</v>
      </c>
    </row>
    <row r="460" spans="1:8">
      <c r="A460" s="57">
        <v>243</v>
      </c>
      <c r="B460" s="40" t="s">
        <v>194</v>
      </c>
      <c r="C460" s="29"/>
      <c r="D460" s="26">
        <f>SUM(D461:D466)</f>
        <v>0</v>
      </c>
      <c r="E460" s="26">
        <f>SUM(E461:E466)</f>
        <v>0</v>
      </c>
      <c r="F460" s="26">
        <f>SUM(F461:F466)</f>
        <v>0</v>
      </c>
      <c r="G460" s="26">
        <f>SUM(G461:G466)</f>
        <v>0</v>
      </c>
      <c r="H460" s="31">
        <f t="shared" si="18"/>
        <v>0</v>
      </c>
    </row>
    <row r="461" spans="1:8">
      <c r="A461" s="56">
        <v>2431</v>
      </c>
      <c r="B461" s="41" t="s">
        <v>182</v>
      </c>
      <c r="C461" s="29"/>
      <c r="D461" s="35"/>
      <c r="E461" s="35"/>
      <c r="F461" s="35"/>
      <c r="G461" s="35"/>
      <c r="H461" s="31">
        <f t="shared" si="18"/>
        <v>0</v>
      </c>
    </row>
    <row r="462" spans="1:8">
      <c r="A462" s="56">
        <v>2432</v>
      </c>
      <c r="B462" s="41" t="s">
        <v>183</v>
      </c>
      <c r="C462" s="29"/>
      <c r="D462" s="35"/>
      <c r="E462" s="35"/>
      <c r="F462" s="35"/>
      <c r="G462" s="35"/>
      <c r="H462" s="31">
        <f t="shared" si="18"/>
        <v>0</v>
      </c>
    </row>
    <row r="463" spans="1:8">
      <c r="A463" s="56">
        <v>2433</v>
      </c>
      <c r="B463" s="41" t="s">
        <v>184</v>
      </c>
      <c r="C463" s="29"/>
      <c r="D463" s="35"/>
      <c r="E463" s="35"/>
      <c r="F463" s="35"/>
      <c r="G463" s="35"/>
      <c r="H463" s="31">
        <f t="shared" si="18"/>
        <v>0</v>
      </c>
    </row>
    <row r="464" spans="1:8">
      <c r="A464" s="56">
        <v>2434</v>
      </c>
      <c r="B464" s="41" t="s">
        <v>185</v>
      </c>
      <c r="C464" s="29"/>
      <c r="D464" s="35"/>
      <c r="E464" s="35"/>
      <c r="F464" s="35"/>
      <c r="G464" s="35"/>
      <c r="H464" s="31">
        <f t="shared" si="18"/>
        <v>0</v>
      </c>
    </row>
    <row r="465" spans="1:8">
      <c r="A465" s="56">
        <v>2437</v>
      </c>
      <c r="B465" s="41" t="s">
        <v>186</v>
      </c>
      <c r="C465" s="29"/>
      <c r="D465" s="35"/>
      <c r="E465" s="35"/>
      <c r="F465" s="35"/>
      <c r="G465" s="35"/>
      <c r="H465" s="31">
        <f t="shared" si="18"/>
        <v>0</v>
      </c>
    </row>
    <row r="466" spans="1:8">
      <c r="A466" s="56">
        <v>2439</v>
      </c>
      <c r="B466" s="41" t="s">
        <v>187</v>
      </c>
      <c r="C466" s="29"/>
      <c r="D466" s="26">
        <f>SUM(D467:D471)</f>
        <v>0</v>
      </c>
      <c r="E466" s="26">
        <f>SUM(E467:E471)</f>
        <v>0</v>
      </c>
      <c r="F466" s="26">
        <f>SUM(F467:F471)</f>
        <v>0</v>
      </c>
      <c r="G466" s="26">
        <f>SUM(G467:G471)</f>
        <v>0</v>
      </c>
      <c r="H466" s="31">
        <f t="shared" si="18"/>
        <v>0</v>
      </c>
    </row>
    <row r="467" spans="1:8">
      <c r="A467" s="56">
        <v>24391</v>
      </c>
      <c r="B467" s="41" t="s">
        <v>188</v>
      </c>
      <c r="C467" s="29"/>
      <c r="D467" s="35"/>
      <c r="E467" s="35"/>
      <c r="F467" s="35"/>
      <c r="G467" s="35"/>
      <c r="H467" s="31">
        <f t="shared" si="18"/>
        <v>0</v>
      </c>
    </row>
    <row r="468" spans="1:8">
      <c r="A468" s="56">
        <v>24392</v>
      </c>
      <c r="B468" s="41" t="s">
        <v>189</v>
      </c>
      <c r="C468" s="29"/>
      <c r="D468" s="35"/>
      <c r="E468" s="35"/>
      <c r="F468" s="35"/>
      <c r="G468" s="35"/>
      <c r="H468" s="31">
        <f t="shared" si="18"/>
        <v>0</v>
      </c>
    </row>
    <row r="469" spans="1:8">
      <c r="A469" s="56">
        <v>24393</v>
      </c>
      <c r="B469" s="41" t="s">
        <v>190</v>
      </c>
      <c r="C469" s="29"/>
      <c r="D469" s="35"/>
      <c r="E469" s="35"/>
      <c r="F469" s="35"/>
      <c r="G469" s="35"/>
      <c r="H469" s="31">
        <f t="shared" si="18"/>
        <v>0</v>
      </c>
    </row>
    <row r="470" spans="1:8">
      <c r="A470" s="56">
        <v>24394</v>
      </c>
      <c r="B470" s="41" t="s">
        <v>191</v>
      </c>
      <c r="C470" s="29"/>
      <c r="D470" s="35"/>
      <c r="E470" s="35"/>
      <c r="F470" s="35"/>
      <c r="G470" s="35"/>
      <c r="H470" s="31">
        <f t="shared" si="18"/>
        <v>0</v>
      </c>
    </row>
    <row r="471" spans="1:8">
      <c r="A471" s="56">
        <v>24397</v>
      </c>
      <c r="B471" s="41" t="s">
        <v>192</v>
      </c>
      <c r="C471" s="29"/>
      <c r="D471" s="35"/>
      <c r="E471" s="35"/>
      <c r="F471" s="35"/>
      <c r="G471" s="35"/>
      <c r="H471" s="31">
        <f t="shared" si="18"/>
        <v>0</v>
      </c>
    </row>
    <row r="472" spans="1:8">
      <c r="A472" s="57">
        <v>244</v>
      </c>
      <c r="B472" s="40" t="s">
        <v>200</v>
      </c>
      <c r="C472" s="29"/>
      <c r="D472" s="26">
        <f>SUM(D473:D478)</f>
        <v>0</v>
      </c>
      <c r="E472" s="26">
        <f>SUM(E473:E478)</f>
        <v>0</v>
      </c>
      <c r="F472" s="26">
        <f>SUM(F473:F478)</f>
        <v>0</v>
      </c>
      <c r="G472" s="26">
        <f>SUM(G473:G478)</f>
        <v>0</v>
      </c>
      <c r="H472" s="31">
        <f t="shared" si="18"/>
        <v>0</v>
      </c>
    </row>
    <row r="473" spans="1:8">
      <c r="A473" s="56">
        <v>2441</v>
      </c>
      <c r="B473" s="41" t="s">
        <v>182</v>
      </c>
      <c r="C473" s="29"/>
      <c r="D473" s="35"/>
      <c r="E473" s="35"/>
      <c r="F473" s="35"/>
      <c r="G473" s="35"/>
      <c r="H473" s="31">
        <f t="shared" si="18"/>
        <v>0</v>
      </c>
    </row>
    <row r="474" spans="1:8">
      <c r="A474" s="56">
        <v>2442</v>
      </c>
      <c r="B474" s="41" t="s">
        <v>183</v>
      </c>
      <c r="C474" s="29"/>
      <c r="D474" s="35"/>
      <c r="E474" s="35"/>
      <c r="F474" s="35"/>
      <c r="G474" s="35"/>
      <c r="H474" s="31">
        <f t="shared" si="18"/>
        <v>0</v>
      </c>
    </row>
    <row r="475" spans="1:8">
      <c r="A475" s="56">
        <v>2443</v>
      </c>
      <c r="B475" s="41" t="s">
        <v>184</v>
      </c>
      <c r="C475" s="29"/>
      <c r="D475" s="35"/>
      <c r="E475" s="35"/>
      <c r="F475" s="35"/>
      <c r="G475" s="35"/>
      <c r="H475" s="31">
        <f t="shared" si="18"/>
        <v>0</v>
      </c>
    </row>
    <row r="476" spans="1:8">
      <c r="A476" s="56">
        <v>2444</v>
      </c>
      <c r="B476" s="41" t="s">
        <v>185</v>
      </c>
      <c r="C476" s="29"/>
      <c r="D476" s="35"/>
      <c r="E476" s="35"/>
      <c r="F476" s="35"/>
      <c r="G476" s="35"/>
      <c r="H476" s="31">
        <f t="shared" si="18"/>
        <v>0</v>
      </c>
    </row>
    <row r="477" spans="1:8">
      <c r="A477" s="56">
        <v>2447</v>
      </c>
      <c r="B477" s="41" t="s">
        <v>186</v>
      </c>
      <c r="C477" s="29"/>
      <c r="D477" s="35"/>
      <c r="E477" s="35"/>
      <c r="F477" s="35"/>
      <c r="G477" s="35"/>
      <c r="H477" s="31">
        <f t="shared" si="18"/>
        <v>0</v>
      </c>
    </row>
    <row r="478" spans="1:8">
      <c r="A478" s="56">
        <v>2449</v>
      </c>
      <c r="B478" s="41" t="s">
        <v>187</v>
      </c>
      <c r="C478" s="29"/>
      <c r="D478" s="26">
        <f>SUM(D479:D483)</f>
        <v>0</v>
      </c>
      <c r="E478" s="26">
        <f>SUM(E479:E483)</f>
        <v>0</v>
      </c>
      <c r="F478" s="26">
        <f>SUM(F479:F483)</f>
        <v>0</v>
      </c>
      <c r="G478" s="26">
        <f>SUM(G479:G483)</f>
        <v>0</v>
      </c>
      <c r="H478" s="31">
        <f t="shared" si="18"/>
        <v>0</v>
      </c>
    </row>
    <row r="479" spans="1:8">
      <c r="A479" s="56">
        <v>24491</v>
      </c>
      <c r="B479" s="41" t="s">
        <v>188</v>
      </c>
      <c r="C479" s="29"/>
      <c r="D479" s="35"/>
      <c r="E479" s="35"/>
      <c r="F479" s="35"/>
      <c r="G479" s="35"/>
      <c r="H479" s="31">
        <f t="shared" si="18"/>
        <v>0</v>
      </c>
    </row>
    <row r="480" spans="1:8">
      <c r="A480" s="56">
        <v>24492</v>
      </c>
      <c r="B480" s="41" t="s">
        <v>189</v>
      </c>
      <c r="C480" s="29"/>
      <c r="D480" s="35"/>
      <c r="E480" s="35"/>
      <c r="F480" s="35"/>
      <c r="G480" s="35"/>
      <c r="H480" s="31">
        <f t="shared" si="18"/>
        <v>0</v>
      </c>
    </row>
    <row r="481" spans="1:8">
      <c r="A481" s="56">
        <v>24493</v>
      </c>
      <c r="B481" s="41" t="s">
        <v>190</v>
      </c>
      <c r="C481" s="29"/>
      <c r="D481" s="35"/>
      <c r="E481" s="35"/>
      <c r="F481" s="35"/>
      <c r="G481" s="35"/>
      <c r="H481" s="31">
        <f t="shared" si="18"/>
        <v>0</v>
      </c>
    </row>
    <row r="482" spans="1:8">
      <c r="A482" s="56">
        <v>24494</v>
      </c>
      <c r="B482" s="41" t="s">
        <v>191</v>
      </c>
      <c r="C482" s="29"/>
      <c r="D482" s="35"/>
      <c r="E482" s="35"/>
      <c r="F482" s="35"/>
      <c r="G482" s="35"/>
      <c r="H482" s="31">
        <f t="shared" si="18"/>
        <v>0</v>
      </c>
    </row>
    <row r="483" spans="1:8">
      <c r="A483" s="56">
        <v>24497</v>
      </c>
      <c r="B483" s="41" t="s">
        <v>192</v>
      </c>
      <c r="C483" s="29"/>
      <c r="D483" s="35"/>
      <c r="E483" s="35"/>
      <c r="F483" s="35"/>
      <c r="G483" s="35"/>
      <c r="H483" s="31">
        <f t="shared" si="18"/>
        <v>0</v>
      </c>
    </row>
    <row r="484" spans="1:8">
      <c r="A484" s="57">
        <v>245</v>
      </c>
      <c r="B484" s="40" t="s">
        <v>201</v>
      </c>
      <c r="C484" s="29"/>
      <c r="D484" s="26">
        <f>SUM(D485:D490)</f>
        <v>0</v>
      </c>
      <c r="E484" s="26">
        <f>SUM(E485:E490)</f>
        <v>0</v>
      </c>
      <c r="F484" s="26">
        <f>SUM(F485:F490)</f>
        <v>0</v>
      </c>
      <c r="G484" s="26">
        <f>SUM(G485:G490)</f>
        <v>0</v>
      </c>
      <c r="H484" s="31">
        <f t="shared" si="18"/>
        <v>0</v>
      </c>
    </row>
    <row r="485" spans="1:8">
      <c r="A485" s="56">
        <v>2451</v>
      </c>
      <c r="B485" s="41" t="s">
        <v>182</v>
      </c>
      <c r="C485" s="29"/>
      <c r="D485" s="35"/>
      <c r="E485" s="35"/>
      <c r="F485" s="35"/>
      <c r="G485" s="35"/>
      <c r="H485" s="31">
        <f t="shared" si="18"/>
        <v>0</v>
      </c>
    </row>
    <row r="486" spans="1:8">
      <c r="A486" s="56">
        <v>2452</v>
      </c>
      <c r="B486" s="41" t="s">
        <v>183</v>
      </c>
      <c r="C486" s="29"/>
      <c r="D486" s="35"/>
      <c r="E486" s="35"/>
      <c r="F486" s="35"/>
      <c r="G486" s="35"/>
      <c r="H486" s="31">
        <f t="shared" si="18"/>
        <v>0</v>
      </c>
    </row>
    <row r="487" spans="1:8">
      <c r="A487" s="56">
        <v>2453</v>
      </c>
      <c r="B487" s="41" t="s">
        <v>184</v>
      </c>
      <c r="C487" s="29"/>
      <c r="D487" s="35"/>
      <c r="E487" s="35"/>
      <c r="F487" s="35"/>
      <c r="G487" s="35"/>
      <c r="H487" s="31">
        <f t="shared" si="18"/>
        <v>0</v>
      </c>
    </row>
    <row r="488" spans="1:8">
      <c r="A488" s="56">
        <v>2454</v>
      </c>
      <c r="B488" s="41" t="s">
        <v>185</v>
      </c>
      <c r="C488" s="29"/>
      <c r="D488" s="35"/>
      <c r="E488" s="35"/>
      <c r="F488" s="35"/>
      <c r="G488" s="35"/>
      <c r="H488" s="31">
        <f t="shared" si="18"/>
        <v>0</v>
      </c>
    </row>
    <row r="489" spans="1:8">
      <c r="A489" s="56">
        <v>2457</v>
      </c>
      <c r="B489" s="41" t="s">
        <v>186</v>
      </c>
      <c r="C489" s="29"/>
      <c r="D489" s="35"/>
      <c r="E489" s="35"/>
      <c r="F489" s="35"/>
      <c r="G489" s="35"/>
      <c r="H489" s="31">
        <f t="shared" si="18"/>
        <v>0</v>
      </c>
    </row>
    <row r="490" spans="1:8">
      <c r="A490" s="56">
        <v>2459</v>
      </c>
      <c r="B490" s="41" t="s">
        <v>187</v>
      </c>
      <c r="C490" s="29"/>
      <c r="D490" s="26">
        <f>SUM(D491:D495)</f>
        <v>0</v>
      </c>
      <c r="E490" s="26">
        <f>SUM(E491:E495)</f>
        <v>0</v>
      </c>
      <c r="F490" s="26">
        <f>SUM(F491:F495)</f>
        <v>0</v>
      </c>
      <c r="G490" s="26">
        <f>SUM(G491:G495)</f>
        <v>0</v>
      </c>
      <c r="H490" s="31">
        <f t="shared" si="18"/>
        <v>0</v>
      </c>
    </row>
    <row r="491" spans="1:8">
      <c r="A491" s="56">
        <v>24591</v>
      </c>
      <c r="B491" s="41" t="s">
        <v>188</v>
      </c>
      <c r="C491" s="29"/>
      <c r="D491" s="35"/>
      <c r="E491" s="35"/>
      <c r="F491" s="35"/>
      <c r="G491" s="35"/>
      <c r="H491" s="31">
        <f t="shared" si="18"/>
        <v>0</v>
      </c>
    </row>
    <row r="492" spans="1:8">
      <c r="A492" s="56">
        <v>24592</v>
      </c>
      <c r="B492" s="41" t="s">
        <v>189</v>
      </c>
      <c r="C492" s="29"/>
      <c r="D492" s="35"/>
      <c r="E492" s="35"/>
      <c r="F492" s="35"/>
      <c r="G492" s="35"/>
      <c r="H492" s="31">
        <f t="shared" si="18"/>
        <v>0</v>
      </c>
    </row>
    <row r="493" spans="1:8">
      <c r="A493" s="56">
        <v>24593</v>
      </c>
      <c r="B493" s="41" t="s">
        <v>190</v>
      </c>
      <c r="C493" s="29"/>
      <c r="D493" s="35"/>
      <c r="E493" s="35"/>
      <c r="F493" s="35"/>
      <c r="G493" s="35"/>
      <c r="H493" s="31">
        <f t="shared" si="18"/>
        <v>0</v>
      </c>
    </row>
    <row r="494" spans="1:8">
      <c r="A494" s="56">
        <v>24594</v>
      </c>
      <c r="B494" s="41" t="s">
        <v>191</v>
      </c>
      <c r="C494" s="29"/>
      <c r="D494" s="35"/>
      <c r="E494" s="35"/>
      <c r="F494" s="35"/>
      <c r="G494" s="35"/>
      <c r="H494" s="31">
        <f t="shared" si="18"/>
        <v>0</v>
      </c>
    </row>
    <row r="495" spans="1:8">
      <c r="A495" s="56">
        <v>24597</v>
      </c>
      <c r="B495" s="41" t="s">
        <v>192</v>
      </c>
      <c r="C495" s="29"/>
      <c r="D495" s="35"/>
      <c r="E495" s="35"/>
      <c r="F495" s="35"/>
      <c r="G495" s="35"/>
      <c r="H495" s="31">
        <f t="shared" si="18"/>
        <v>0</v>
      </c>
    </row>
    <row r="496" spans="1:8">
      <c r="A496" s="27">
        <v>248</v>
      </c>
      <c r="B496" s="40" t="s">
        <v>209</v>
      </c>
      <c r="C496" s="26">
        <f>SUM(C497:C498)</f>
        <v>0</v>
      </c>
      <c r="D496" s="29"/>
      <c r="E496" s="29"/>
      <c r="F496" s="29"/>
      <c r="G496" s="29"/>
      <c r="H496" s="31">
        <f>C496</f>
        <v>0</v>
      </c>
    </row>
    <row r="497" spans="1:8">
      <c r="A497" s="52" t="s">
        <v>210</v>
      </c>
      <c r="B497" s="41" t="s">
        <v>206</v>
      </c>
      <c r="C497" s="35"/>
      <c r="D497" s="29"/>
      <c r="E497" s="29"/>
      <c r="F497" s="29"/>
      <c r="G497" s="29"/>
      <c r="H497" s="31">
        <f>C497</f>
        <v>0</v>
      </c>
    </row>
    <row r="498" spans="1:8">
      <c r="A498" s="52" t="s">
        <v>211</v>
      </c>
      <c r="B498" s="41" t="s">
        <v>212</v>
      </c>
      <c r="C498" s="35"/>
      <c r="D498" s="29"/>
      <c r="E498" s="29"/>
      <c r="F498" s="29"/>
      <c r="G498" s="29"/>
      <c r="H498" s="31">
        <f>C498</f>
        <v>0</v>
      </c>
    </row>
    <row r="499" spans="1:8">
      <c r="A499" s="59">
        <v>25</v>
      </c>
      <c r="B499" s="39" t="s">
        <v>213</v>
      </c>
      <c r="C499" s="26">
        <f>C560</f>
        <v>0</v>
      </c>
      <c r="D499" s="26">
        <f>D500+D512+D524+D536+D548</f>
        <v>0</v>
      </c>
      <c r="E499" s="26">
        <f>E500+E512+E524+E536+E548</f>
        <v>0</v>
      </c>
      <c r="F499" s="26">
        <f>F500+F512+F524+F536+F548</f>
        <v>0</v>
      </c>
      <c r="G499" s="26">
        <f>G500+G512+G524+G536+G548</f>
        <v>0</v>
      </c>
      <c r="H499" s="31">
        <f t="shared" ref="H499" si="19">SUM(C499:G499)</f>
        <v>0</v>
      </c>
    </row>
    <row r="500" spans="1:8">
      <c r="A500" s="57">
        <v>251</v>
      </c>
      <c r="B500" s="40" t="s">
        <v>198</v>
      </c>
      <c r="C500" s="29"/>
      <c r="D500" s="26">
        <f>SUM(D501:D506)</f>
        <v>0</v>
      </c>
      <c r="E500" s="26">
        <f>SUM(E501:E506)</f>
        <v>0</v>
      </c>
      <c r="F500" s="26">
        <f>SUM(F501:F506)</f>
        <v>0</v>
      </c>
      <c r="G500" s="26">
        <f>SUM(G501:G506)</f>
        <v>0</v>
      </c>
      <c r="H500" s="31">
        <f>SUM(D500:G500)</f>
        <v>0</v>
      </c>
    </row>
    <row r="501" spans="1:8">
      <c r="A501" s="56">
        <v>2511</v>
      </c>
      <c r="B501" s="41" t="s">
        <v>182</v>
      </c>
      <c r="C501" s="29"/>
      <c r="D501" s="35"/>
      <c r="E501" s="35"/>
      <c r="F501" s="35"/>
      <c r="G501" s="35"/>
      <c r="H501" s="31">
        <f t="shared" ref="H501:H559" si="20">SUM(D501:G501)</f>
        <v>0</v>
      </c>
    </row>
    <row r="502" spans="1:8">
      <c r="A502" s="56">
        <v>2512</v>
      </c>
      <c r="B502" s="41" t="s">
        <v>183</v>
      </c>
      <c r="C502" s="29"/>
      <c r="D502" s="35"/>
      <c r="E502" s="35"/>
      <c r="F502" s="35"/>
      <c r="G502" s="35"/>
      <c r="H502" s="31">
        <f t="shared" si="20"/>
        <v>0</v>
      </c>
    </row>
    <row r="503" spans="1:8">
      <c r="A503" s="56">
        <v>2513</v>
      </c>
      <c r="B503" s="41" t="s">
        <v>184</v>
      </c>
      <c r="C503" s="29"/>
      <c r="D503" s="35"/>
      <c r="E503" s="35"/>
      <c r="F503" s="35"/>
      <c r="G503" s="35"/>
      <c r="H503" s="31">
        <f t="shared" si="20"/>
        <v>0</v>
      </c>
    </row>
    <row r="504" spans="1:8">
      <c r="A504" s="56">
        <v>2514</v>
      </c>
      <c r="B504" s="41" t="s">
        <v>185</v>
      </c>
      <c r="C504" s="29"/>
      <c r="D504" s="35"/>
      <c r="E504" s="35"/>
      <c r="F504" s="35"/>
      <c r="G504" s="35"/>
      <c r="H504" s="31">
        <f t="shared" si="20"/>
        <v>0</v>
      </c>
    </row>
    <row r="505" spans="1:8">
      <c r="A505" s="56">
        <v>2517</v>
      </c>
      <c r="B505" s="41" t="s">
        <v>186</v>
      </c>
      <c r="C505" s="29"/>
      <c r="D505" s="35"/>
      <c r="E505" s="35"/>
      <c r="F505" s="35"/>
      <c r="G505" s="35"/>
      <c r="H505" s="31">
        <f t="shared" si="20"/>
        <v>0</v>
      </c>
    </row>
    <row r="506" spans="1:8">
      <c r="A506" s="56">
        <v>2519</v>
      </c>
      <c r="B506" s="41" t="s">
        <v>187</v>
      </c>
      <c r="C506" s="29"/>
      <c r="D506" s="26">
        <f>SUM(D507:D511)</f>
        <v>0</v>
      </c>
      <c r="E506" s="26">
        <f>SUM(E507:E511)</f>
        <v>0</v>
      </c>
      <c r="F506" s="26">
        <f>SUM(F507:F511)</f>
        <v>0</v>
      </c>
      <c r="G506" s="26">
        <f>SUM(G507:G511)</f>
        <v>0</v>
      </c>
      <c r="H506" s="31">
        <f t="shared" si="20"/>
        <v>0</v>
      </c>
    </row>
    <row r="507" spans="1:8">
      <c r="A507" s="56">
        <v>25191</v>
      </c>
      <c r="B507" s="41" t="s">
        <v>188</v>
      </c>
      <c r="C507" s="29"/>
      <c r="D507" s="35"/>
      <c r="E507" s="35"/>
      <c r="F507" s="35"/>
      <c r="G507" s="35"/>
      <c r="H507" s="31">
        <f t="shared" si="20"/>
        <v>0</v>
      </c>
    </row>
    <row r="508" spans="1:8">
      <c r="A508" s="56">
        <v>25192</v>
      </c>
      <c r="B508" s="41" t="s">
        <v>189</v>
      </c>
      <c r="C508" s="29"/>
      <c r="D508" s="35"/>
      <c r="E508" s="35"/>
      <c r="F508" s="35"/>
      <c r="G508" s="35"/>
      <c r="H508" s="31">
        <f t="shared" si="20"/>
        <v>0</v>
      </c>
    </row>
    <row r="509" spans="1:8">
      <c r="A509" s="56">
        <v>25193</v>
      </c>
      <c r="B509" s="41" t="s">
        <v>190</v>
      </c>
      <c r="C509" s="29"/>
      <c r="D509" s="35"/>
      <c r="E509" s="35"/>
      <c r="F509" s="35"/>
      <c r="G509" s="35"/>
      <c r="H509" s="31">
        <f t="shared" si="20"/>
        <v>0</v>
      </c>
    </row>
    <row r="510" spans="1:8">
      <c r="A510" s="56">
        <v>25194</v>
      </c>
      <c r="B510" s="41" t="s">
        <v>191</v>
      </c>
      <c r="C510" s="29"/>
      <c r="D510" s="35"/>
      <c r="E510" s="35"/>
      <c r="F510" s="35"/>
      <c r="G510" s="35"/>
      <c r="H510" s="31">
        <f t="shared" si="20"/>
        <v>0</v>
      </c>
    </row>
    <row r="511" spans="1:8">
      <c r="A511" s="56">
        <v>25197</v>
      </c>
      <c r="B511" s="41" t="s">
        <v>192</v>
      </c>
      <c r="C511" s="29"/>
      <c r="D511" s="35"/>
      <c r="E511" s="35"/>
      <c r="F511" s="35"/>
      <c r="G511" s="35"/>
      <c r="H511" s="31">
        <f t="shared" si="20"/>
        <v>0</v>
      </c>
    </row>
    <row r="512" spans="1:8">
      <c r="A512" s="57">
        <v>252</v>
      </c>
      <c r="B512" s="40" t="s">
        <v>199</v>
      </c>
      <c r="C512" s="29"/>
      <c r="D512" s="26">
        <f>SUM(D513:D518)</f>
        <v>0</v>
      </c>
      <c r="E512" s="26">
        <f>SUM(E513:E518)</f>
        <v>0</v>
      </c>
      <c r="F512" s="26">
        <f>SUM(F513:F518)</f>
        <v>0</v>
      </c>
      <c r="G512" s="26">
        <f>SUM(G513:G518)</f>
        <v>0</v>
      </c>
      <c r="H512" s="31">
        <f t="shared" si="20"/>
        <v>0</v>
      </c>
    </row>
    <row r="513" spans="1:8">
      <c r="A513" s="56">
        <v>2521</v>
      </c>
      <c r="B513" s="41" t="s">
        <v>182</v>
      </c>
      <c r="C513" s="29"/>
      <c r="D513" s="35"/>
      <c r="E513" s="35"/>
      <c r="F513" s="35"/>
      <c r="G513" s="35"/>
      <c r="H513" s="31">
        <f t="shared" si="20"/>
        <v>0</v>
      </c>
    </row>
    <row r="514" spans="1:8">
      <c r="A514" s="56">
        <v>2522</v>
      </c>
      <c r="B514" s="41" t="s">
        <v>183</v>
      </c>
      <c r="C514" s="29"/>
      <c r="D514" s="35"/>
      <c r="E514" s="35"/>
      <c r="F514" s="35"/>
      <c r="G514" s="35"/>
      <c r="H514" s="31">
        <f t="shared" si="20"/>
        <v>0</v>
      </c>
    </row>
    <row r="515" spans="1:8">
      <c r="A515" s="56">
        <v>2523</v>
      </c>
      <c r="B515" s="41" t="s">
        <v>184</v>
      </c>
      <c r="C515" s="29"/>
      <c r="D515" s="35"/>
      <c r="E515" s="35"/>
      <c r="F515" s="35"/>
      <c r="G515" s="35"/>
      <c r="H515" s="31">
        <f t="shared" si="20"/>
        <v>0</v>
      </c>
    </row>
    <row r="516" spans="1:8">
      <c r="A516" s="56">
        <v>2524</v>
      </c>
      <c r="B516" s="41" t="s">
        <v>185</v>
      </c>
      <c r="C516" s="29"/>
      <c r="D516" s="35"/>
      <c r="E516" s="35"/>
      <c r="F516" s="35"/>
      <c r="G516" s="35"/>
      <c r="H516" s="31">
        <f t="shared" si="20"/>
        <v>0</v>
      </c>
    </row>
    <row r="517" spans="1:8">
      <c r="A517" s="56">
        <v>2527</v>
      </c>
      <c r="B517" s="41" t="s">
        <v>186</v>
      </c>
      <c r="C517" s="29"/>
      <c r="D517" s="35"/>
      <c r="E517" s="35"/>
      <c r="F517" s="35"/>
      <c r="G517" s="35"/>
      <c r="H517" s="31">
        <f t="shared" si="20"/>
        <v>0</v>
      </c>
    </row>
    <row r="518" spans="1:8">
      <c r="A518" s="56">
        <v>2529</v>
      </c>
      <c r="B518" s="41" t="s">
        <v>187</v>
      </c>
      <c r="C518" s="29"/>
      <c r="D518" s="26">
        <f>SUM(D519:D523)</f>
        <v>0</v>
      </c>
      <c r="E518" s="26">
        <f>SUM(E519:E523)</f>
        <v>0</v>
      </c>
      <c r="F518" s="26">
        <f>SUM(F519:F523)</f>
        <v>0</v>
      </c>
      <c r="G518" s="26">
        <f>SUM(G519:G523)</f>
        <v>0</v>
      </c>
      <c r="H518" s="31">
        <f t="shared" si="20"/>
        <v>0</v>
      </c>
    </row>
    <row r="519" spans="1:8">
      <c r="A519" s="56">
        <v>25291</v>
      </c>
      <c r="B519" s="41" t="s">
        <v>188</v>
      </c>
      <c r="C519" s="29"/>
      <c r="D519" s="35"/>
      <c r="E519" s="35"/>
      <c r="F519" s="35"/>
      <c r="G519" s="35"/>
      <c r="H519" s="31">
        <f t="shared" si="20"/>
        <v>0</v>
      </c>
    </row>
    <row r="520" spans="1:8">
      <c r="A520" s="56">
        <v>25292</v>
      </c>
      <c r="B520" s="41" t="s">
        <v>189</v>
      </c>
      <c r="C520" s="29"/>
      <c r="D520" s="35"/>
      <c r="E520" s="35"/>
      <c r="F520" s="35"/>
      <c r="G520" s="35"/>
      <c r="H520" s="31">
        <f t="shared" si="20"/>
        <v>0</v>
      </c>
    </row>
    <row r="521" spans="1:8">
      <c r="A521" s="56">
        <v>25293</v>
      </c>
      <c r="B521" s="41" t="s">
        <v>190</v>
      </c>
      <c r="C521" s="29"/>
      <c r="D521" s="35"/>
      <c r="E521" s="35"/>
      <c r="F521" s="35"/>
      <c r="G521" s="35"/>
      <c r="H521" s="31">
        <f t="shared" si="20"/>
        <v>0</v>
      </c>
    </row>
    <row r="522" spans="1:8">
      <c r="A522" s="56">
        <v>25294</v>
      </c>
      <c r="B522" s="41" t="s">
        <v>191</v>
      </c>
      <c r="C522" s="29"/>
      <c r="D522" s="35"/>
      <c r="E522" s="35"/>
      <c r="F522" s="35"/>
      <c r="G522" s="35"/>
      <c r="H522" s="31">
        <f t="shared" si="20"/>
        <v>0</v>
      </c>
    </row>
    <row r="523" spans="1:8">
      <c r="A523" s="56">
        <v>25297</v>
      </c>
      <c r="B523" s="41" t="s">
        <v>192</v>
      </c>
      <c r="C523" s="29"/>
      <c r="D523" s="35"/>
      <c r="E523" s="35"/>
      <c r="F523" s="35"/>
      <c r="G523" s="35"/>
      <c r="H523" s="31">
        <f t="shared" si="20"/>
        <v>0</v>
      </c>
    </row>
    <row r="524" spans="1:8">
      <c r="A524" s="57">
        <v>253</v>
      </c>
      <c r="B524" s="40" t="s">
        <v>194</v>
      </c>
      <c r="C524" s="29"/>
      <c r="D524" s="26">
        <f>SUM(D525:D530)</f>
        <v>0</v>
      </c>
      <c r="E524" s="26">
        <f>SUM(E525:E530)</f>
        <v>0</v>
      </c>
      <c r="F524" s="26">
        <f>SUM(F525:F530)</f>
        <v>0</v>
      </c>
      <c r="G524" s="26">
        <f>SUM(G525:G530)</f>
        <v>0</v>
      </c>
      <c r="H524" s="31">
        <f t="shared" si="20"/>
        <v>0</v>
      </c>
    </row>
    <row r="525" spans="1:8">
      <c r="A525" s="56">
        <v>2531</v>
      </c>
      <c r="B525" s="41" t="s">
        <v>182</v>
      </c>
      <c r="C525" s="29"/>
      <c r="D525" s="35"/>
      <c r="E525" s="35"/>
      <c r="F525" s="35"/>
      <c r="G525" s="35"/>
      <c r="H525" s="31">
        <f t="shared" si="20"/>
        <v>0</v>
      </c>
    </row>
    <row r="526" spans="1:8">
      <c r="A526" s="56">
        <v>2532</v>
      </c>
      <c r="B526" s="41" t="s">
        <v>183</v>
      </c>
      <c r="C526" s="29"/>
      <c r="D526" s="35"/>
      <c r="E526" s="35"/>
      <c r="F526" s="35"/>
      <c r="G526" s="35"/>
      <c r="H526" s="31">
        <f t="shared" si="20"/>
        <v>0</v>
      </c>
    </row>
    <row r="527" spans="1:8">
      <c r="A527" s="56">
        <v>2533</v>
      </c>
      <c r="B527" s="41" t="s">
        <v>184</v>
      </c>
      <c r="C527" s="29"/>
      <c r="D527" s="35"/>
      <c r="E527" s="35"/>
      <c r="F527" s="35"/>
      <c r="G527" s="35"/>
      <c r="H527" s="31">
        <f t="shared" si="20"/>
        <v>0</v>
      </c>
    </row>
    <row r="528" spans="1:8">
      <c r="A528" s="56">
        <v>2534</v>
      </c>
      <c r="B528" s="41" t="s">
        <v>185</v>
      </c>
      <c r="C528" s="29"/>
      <c r="D528" s="35"/>
      <c r="E528" s="35"/>
      <c r="F528" s="35"/>
      <c r="G528" s="35"/>
      <c r="H528" s="31">
        <f t="shared" si="20"/>
        <v>0</v>
      </c>
    </row>
    <row r="529" spans="1:8">
      <c r="A529" s="56">
        <v>2537</v>
      </c>
      <c r="B529" s="41" t="s">
        <v>186</v>
      </c>
      <c r="C529" s="29"/>
      <c r="D529" s="35"/>
      <c r="E529" s="35"/>
      <c r="F529" s="35"/>
      <c r="G529" s="35"/>
      <c r="H529" s="31">
        <f t="shared" si="20"/>
        <v>0</v>
      </c>
    </row>
    <row r="530" spans="1:8">
      <c r="A530" s="56">
        <v>2539</v>
      </c>
      <c r="B530" s="41" t="s">
        <v>187</v>
      </c>
      <c r="C530" s="29"/>
      <c r="D530" s="26">
        <f>SUM(D531:D535)</f>
        <v>0</v>
      </c>
      <c r="E530" s="26">
        <f>SUM(E531:E535)</f>
        <v>0</v>
      </c>
      <c r="F530" s="26">
        <f>SUM(F531:F535)</f>
        <v>0</v>
      </c>
      <c r="G530" s="26">
        <f>SUM(G531:G535)</f>
        <v>0</v>
      </c>
      <c r="H530" s="31">
        <f t="shared" si="20"/>
        <v>0</v>
      </c>
    </row>
    <row r="531" spans="1:8">
      <c r="A531" s="56">
        <v>25391</v>
      </c>
      <c r="B531" s="41" t="s">
        <v>188</v>
      </c>
      <c r="C531" s="29"/>
      <c r="D531" s="35"/>
      <c r="E531" s="35"/>
      <c r="F531" s="35"/>
      <c r="G531" s="35"/>
      <c r="H531" s="31">
        <f t="shared" si="20"/>
        <v>0</v>
      </c>
    </row>
    <row r="532" spans="1:8">
      <c r="A532" s="56">
        <v>25392</v>
      </c>
      <c r="B532" s="41" t="s">
        <v>189</v>
      </c>
      <c r="C532" s="29"/>
      <c r="D532" s="35"/>
      <c r="E532" s="35"/>
      <c r="F532" s="35"/>
      <c r="G532" s="35"/>
      <c r="H532" s="31">
        <f t="shared" si="20"/>
        <v>0</v>
      </c>
    </row>
    <row r="533" spans="1:8">
      <c r="A533" s="56">
        <v>25393</v>
      </c>
      <c r="B533" s="41" t="s">
        <v>190</v>
      </c>
      <c r="C533" s="29"/>
      <c r="D533" s="35"/>
      <c r="E533" s="35"/>
      <c r="F533" s="35"/>
      <c r="G533" s="35"/>
      <c r="H533" s="31">
        <f t="shared" si="20"/>
        <v>0</v>
      </c>
    </row>
    <row r="534" spans="1:8">
      <c r="A534" s="56">
        <v>25394</v>
      </c>
      <c r="B534" s="41" t="s">
        <v>191</v>
      </c>
      <c r="C534" s="29"/>
      <c r="D534" s="35"/>
      <c r="E534" s="35"/>
      <c r="F534" s="35"/>
      <c r="G534" s="35"/>
      <c r="H534" s="31">
        <f t="shared" si="20"/>
        <v>0</v>
      </c>
    </row>
    <row r="535" spans="1:8">
      <c r="A535" s="56">
        <v>25397</v>
      </c>
      <c r="B535" s="41" t="s">
        <v>192</v>
      </c>
      <c r="C535" s="29"/>
      <c r="D535" s="35"/>
      <c r="E535" s="35"/>
      <c r="F535" s="35"/>
      <c r="G535" s="35"/>
      <c r="H535" s="31">
        <f t="shared" si="20"/>
        <v>0</v>
      </c>
    </row>
    <row r="536" spans="1:8">
      <c r="A536" s="57">
        <v>254</v>
      </c>
      <c r="B536" s="40" t="s">
        <v>200</v>
      </c>
      <c r="C536" s="29"/>
      <c r="D536" s="26">
        <f>SUM(D537:D542)</f>
        <v>0</v>
      </c>
      <c r="E536" s="26">
        <f>SUM(E537:E542)</f>
        <v>0</v>
      </c>
      <c r="F536" s="26">
        <f>SUM(F537:F542)</f>
        <v>0</v>
      </c>
      <c r="G536" s="26">
        <f>SUM(G537:G542)</f>
        <v>0</v>
      </c>
      <c r="H536" s="31">
        <f t="shared" si="20"/>
        <v>0</v>
      </c>
    </row>
    <row r="537" spans="1:8">
      <c r="A537" s="56">
        <v>2541</v>
      </c>
      <c r="B537" s="41" t="s">
        <v>182</v>
      </c>
      <c r="C537" s="29"/>
      <c r="D537" s="35"/>
      <c r="E537" s="35"/>
      <c r="F537" s="35"/>
      <c r="G537" s="35"/>
      <c r="H537" s="31">
        <f t="shared" si="20"/>
        <v>0</v>
      </c>
    </row>
    <row r="538" spans="1:8">
      <c r="A538" s="56">
        <v>2542</v>
      </c>
      <c r="B538" s="41" t="s">
        <v>183</v>
      </c>
      <c r="C538" s="29"/>
      <c r="D538" s="35"/>
      <c r="E538" s="35"/>
      <c r="F538" s="35"/>
      <c r="G538" s="35"/>
      <c r="H538" s="31">
        <f t="shared" si="20"/>
        <v>0</v>
      </c>
    </row>
    <row r="539" spans="1:8">
      <c r="A539" s="56">
        <v>2543</v>
      </c>
      <c r="B539" s="41" t="s">
        <v>184</v>
      </c>
      <c r="C539" s="29"/>
      <c r="D539" s="35"/>
      <c r="E539" s="35"/>
      <c r="F539" s="35"/>
      <c r="G539" s="35"/>
      <c r="H539" s="31">
        <f t="shared" si="20"/>
        <v>0</v>
      </c>
    </row>
    <row r="540" spans="1:8">
      <c r="A540" s="56">
        <v>2544</v>
      </c>
      <c r="B540" s="41" t="s">
        <v>185</v>
      </c>
      <c r="C540" s="29"/>
      <c r="D540" s="35"/>
      <c r="E540" s="35"/>
      <c r="F540" s="35"/>
      <c r="G540" s="35"/>
      <c r="H540" s="31">
        <f t="shared" si="20"/>
        <v>0</v>
      </c>
    </row>
    <row r="541" spans="1:8">
      <c r="A541" s="56">
        <v>2547</v>
      </c>
      <c r="B541" s="41" t="s">
        <v>186</v>
      </c>
      <c r="C541" s="29"/>
      <c r="D541" s="35"/>
      <c r="E541" s="35"/>
      <c r="F541" s="35"/>
      <c r="G541" s="35"/>
      <c r="H541" s="31">
        <f t="shared" si="20"/>
        <v>0</v>
      </c>
    </row>
    <row r="542" spans="1:8">
      <c r="A542" s="56">
        <v>2549</v>
      </c>
      <c r="B542" s="41" t="s">
        <v>187</v>
      </c>
      <c r="C542" s="29"/>
      <c r="D542" s="26">
        <f>SUM(D543:D547)</f>
        <v>0</v>
      </c>
      <c r="E542" s="26">
        <f>SUM(E543:E547)</f>
        <v>0</v>
      </c>
      <c r="F542" s="26">
        <f>SUM(F543:F547)</f>
        <v>0</v>
      </c>
      <c r="G542" s="26">
        <f>SUM(G543:G547)</f>
        <v>0</v>
      </c>
      <c r="H542" s="31">
        <f t="shared" si="20"/>
        <v>0</v>
      </c>
    </row>
    <row r="543" spans="1:8">
      <c r="A543" s="56">
        <v>25491</v>
      </c>
      <c r="B543" s="41" t="s">
        <v>188</v>
      </c>
      <c r="C543" s="29"/>
      <c r="D543" s="35"/>
      <c r="E543" s="35"/>
      <c r="F543" s="35"/>
      <c r="G543" s="35"/>
      <c r="H543" s="31">
        <f t="shared" si="20"/>
        <v>0</v>
      </c>
    </row>
    <row r="544" spans="1:8">
      <c r="A544" s="56">
        <v>25492</v>
      </c>
      <c r="B544" s="41" t="s">
        <v>189</v>
      </c>
      <c r="C544" s="29"/>
      <c r="D544" s="35"/>
      <c r="E544" s="35"/>
      <c r="F544" s="35"/>
      <c r="G544" s="35"/>
      <c r="H544" s="31">
        <f t="shared" si="20"/>
        <v>0</v>
      </c>
    </row>
    <row r="545" spans="1:8">
      <c r="A545" s="56">
        <v>25493</v>
      </c>
      <c r="B545" s="41" t="s">
        <v>190</v>
      </c>
      <c r="C545" s="29"/>
      <c r="D545" s="35"/>
      <c r="E545" s="35"/>
      <c r="F545" s="35"/>
      <c r="G545" s="35"/>
      <c r="H545" s="31">
        <f t="shared" si="20"/>
        <v>0</v>
      </c>
    </row>
    <row r="546" spans="1:8">
      <c r="A546" s="56">
        <v>25494</v>
      </c>
      <c r="B546" s="41" t="s">
        <v>191</v>
      </c>
      <c r="C546" s="29"/>
      <c r="D546" s="35"/>
      <c r="E546" s="35"/>
      <c r="F546" s="35"/>
      <c r="G546" s="35"/>
      <c r="H546" s="31">
        <f t="shared" si="20"/>
        <v>0</v>
      </c>
    </row>
    <row r="547" spans="1:8">
      <c r="A547" s="56">
        <v>25497</v>
      </c>
      <c r="B547" s="41" t="s">
        <v>192</v>
      </c>
      <c r="C547" s="29"/>
      <c r="D547" s="35"/>
      <c r="E547" s="35"/>
      <c r="F547" s="35"/>
      <c r="G547" s="35"/>
      <c r="H547" s="31">
        <f t="shared" si="20"/>
        <v>0</v>
      </c>
    </row>
    <row r="548" spans="1:8">
      <c r="A548" s="57">
        <v>255</v>
      </c>
      <c r="B548" s="40" t="s">
        <v>201</v>
      </c>
      <c r="C548" s="29"/>
      <c r="D548" s="26">
        <f>SUM(D549:D554)</f>
        <v>0</v>
      </c>
      <c r="E548" s="26">
        <f>SUM(E549:E554)</f>
        <v>0</v>
      </c>
      <c r="F548" s="26">
        <f>SUM(F549:F554)</f>
        <v>0</v>
      </c>
      <c r="G548" s="26">
        <f>SUM(G549:G554)</f>
        <v>0</v>
      </c>
      <c r="H548" s="31">
        <f t="shared" si="20"/>
        <v>0</v>
      </c>
    </row>
    <row r="549" spans="1:8">
      <c r="A549" s="56">
        <v>2551</v>
      </c>
      <c r="B549" s="41" t="s">
        <v>182</v>
      </c>
      <c r="C549" s="29"/>
      <c r="D549" s="35"/>
      <c r="E549" s="35"/>
      <c r="F549" s="35"/>
      <c r="G549" s="35"/>
      <c r="H549" s="31">
        <f t="shared" si="20"/>
        <v>0</v>
      </c>
    </row>
    <row r="550" spans="1:8">
      <c r="A550" s="56">
        <v>2552</v>
      </c>
      <c r="B550" s="41" t="s">
        <v>183</v>
      </c>
      <c r="C550" s="29"/>
      <c r="D550" s="35"/>
      <c r="E550" s="35"/>
      <c r="F550" s="35"/>
      <c r="G550" s="35"/>
      <c r="H550" s="31">
        <f t="shared" si="20"/>
        <v>0</v>
      </c>
    </row>
    <row r="551" spans="1:8">
      <c r="A551" s="56">
        <v>2553</v>
      </c>
      <c r="B551" s="41" t="s">
        <v>184</v>
      </c>
      <c r="C551" s="29"/>
      <c r="D551" s="35"/>
      <c r="E551" s="35"/>
      <c r="F551" s="35"/>
      <c r="G551" s="35"/>
      <c r="H551" s="31">
        <f t="shared" si="20"/>
        <v>0</v>
      </c>
    </row>
    <row r="552" spans="1:8">
      <c r="A552" s="56">
        <v>2554</v>
      </c>
      <c r="B552" s="41" t="s">
        <v>185</v>
      </c>
      <c r="C552" s="29"/>
      <c r="D552" s="35"/>
      <c r="E552" s="35"/>
      <c r="F552" s="35"/>
      <c r="G552" s="35"/>
      <c r="H552" s="31">
        <f t="shared" si="20"/>
        <v>0</v>
      </c>
    </row>
    <row r="553" spans="1:8">
      <c r="A553" s="56">
        <v>2557</v>
      </c>
      <c r="B553" s="41" t="s">
        <v>186</v>
      </c>
      <c r="C553" s="29"/>
      <c r="D553" s="35"/>
      <c r="E553" s="35"/>
      <c r="F553" s="35"/>
      <c r="G553" s="35"/>
      <c r="H553" s="31">
        <f t="shared" si="20"/>
        <v>0</v>
      </c>
    </row>
    <row r="554" spans="1:8">
      <c r="A554" s="56">
        <v>2559</v>
      </c>
      <c r="B554" s="41" t="s">
        <v>187</v>
      </c>
      <c r="C554" s="29"/>
      <c r="D554" s="26">
        <f>SUM(D555:D559)</f>
        <v>0</v>
      </c>
      <c r="E554" s="26">
        <f>SUM(E555:E559)</f>
        <v>0</v>
      </c>
      <c r="F554" s="26">
        <f>SUM(F555:F559)</f>
        <v>0</v>
      </c>
      <c r="G554" s="26">
        <f>SUM(G555:G559)</f>
        <v>0</v>
      </c>
      <c r="H554" s="31">
        <f t="shared" si="20"/>
        <v>0</v>
      </c>
    </row>
    <row r="555" spans="1:8">
      <c r="A555" s="56">
        <v>25591</v>
      </c>
      <c r="B555" s="41" t="s">
        <v>188</v>
      </c>
      <c r="C555" s="29"/>
      <c r="D555" s="35"/>
      <c r="E555" s="35"/>
      <c r="F555" s="35"/>
      <c r="G555" s="35"/>
      <c r="H555" s="31">
        <f t="shared" si="20"/>
        <v>0</v>
      </c>
    </row>
    <row r="556" spans="1:8">
      <c r="A556" s="56">
        <v>25592</v>
      </c>
      <c r="B556" s="41" t="s">
        <v>189</v>
      </c>
      <c r="C556" s="29"/>
      <c r="D556" s="35"/>
      <c r="E556" s="35"/>
      <c r="F556" s="35"/>
      <c r="G556" s="35"/>
      <c r="H556" s="31">
        <f t="shared" si="20"/>
        <v>0</v>
      </c>
    </row>
    <row r="557" spans="1:8">
      <c r="A557" s="56">
        <v>25593</v>
      </c>
      <c r="B557" s="41" t="s">
        <v>190</v>
      </c>
      <c r="C557" s="29"/>
      <c r="D557" s="35"/>
      <c r="E557" s="35"/>
      <c r="F557" s="35"/>
      <c r="G557" s="35"/>
      <c r="H557" s="31">
        <f t="shared" si="20"/>
        <v>0</v>
      </c>
    </row>
    <row r="558" spans="1:8">
      <c r="A558" s="56">
        <v>25594</v>
      </c>
      <c r="B558" s="41" t="s">
        <v>191</v>
      </c>
      <c r="C558" s="29"/>
      <c r="D558" s="35"/>
      <c r="E558" s="35"/>
      <c r="F558" s="35"/>
      <c r="G558" s="35"/>
      <c r="H558" s="31">
        <f t="shared" si="20"/>
        <v>0</v>
      </c>
    </row>
    <row r="559" spans="1:8">
      <c r="A559" s="56">
        <v>25597</v>
      </c>
      <c r="B559" s="41" t="s">
        <v>192</v>
      </c>
      <c r="C559" s="29"/>
      <c r="D559" s="35"/>
      <c r="E559" s="35"/>
      <c r="F559" s="35"/>
      <c r="G559" s="35"/>
      <c r="H559" s="31">
        <f t="shared" si="20"/>
        <v>0</v>
      </c>
    </row>
    <row r="560" spans="1:8">
      <c r="A560" s="53">
        <v>258</v>
      </c>
      <c r="B560" s="40" t="s">
        <v>214</v>
      </c>
      <c r="C560" s="26">
        <f>SUM(C561:C562)</f>
        <v>0</v>
      </c>
      <c r="D560" s="29"/>
      <c r="E560" s="29"/>
      <c r="F560" s="29"/>
      <c r="G560" s="29"/>
      <c r="H560" s="31">
        <f>C560</f>
        <v>0</v>
      </c>
    </row>
    <row r="561" spans="1:8">
      <c r="A561" s="52" t="s">
        <v>215</v>
      </c>
      <c r="B561" s="41" t="s">
        <v>206</v>
      </c>
      <c r="C561" s="35"/>
      <c r="D561" s="29"/>
      <c r="E561" s="29"/>
      <c r="F561" s="29"/>
      <c r="G561" s="29"/>
      <c r="H561" s="31">
        <f>C561</f>
        <v>0</v>
      </c>
    </row>
    <row r="562" spans="1:8">
      <c r="A562" s="52" t="s">
        <v>216</v>
      </c>
      <c r="B562" s="41" t="s">
        <v>212</v>
      </c>
      <c r="C562" s="35"/>
      <c r="D562" s="29"/>
      <c r="E562" s="29"/>
      <c r="F562" s="29"/>
      <c r="G562" s="29"/>
      <c r="H562" s="31">
        <f>C562</f>
        <v>0</v>
      </c>
    </row>
    <row r="563" spans="1:8">
      <c r="A563" s="59">
        <v>26</v>
      </c>
      <c r="B563" s="61" t="s">
        <v>217</v>
      </c>
      <c r="C563" s="26">
        <f>C594</f>
        <v>0</v>
      </c>
      <c r="D563" s="26">
        <f>D564+D574+D584+D589+D595</f>
        <v>0</v>
      </c>
      <c r="E563" s="26">
        <f>E564+E574+E584+E589+E595</f>
        <v>0</v>
      </c>
      <c r="F563" s="26">
        <f>F564+F574+F584+F589+F595</f>
        <v>0</v>
      </c>
      <c r="G563" s="26">
        <f>G564+G574+G584+G589+G595</f>
        <v>0</v>
      </c>
      <c r="H563" s="31">
        <f t="shared" ref="H563" si="21">SUM(C563:G563)</f>
        <v>0</v>
      </c>
    </row>
    <row r="564" spans="1:8">
      <c r="A564" s="57">
        <v>261</v>
      </c>
      <c r="B564" s="62" t="s">
        <v>32</v>
      </c>
      <c r="C564" s="29"/>
      <c r="D564" s="26">
        <f>SUM(D565:D569)</f>
        <v>0</v>
      </c>
      <c r="E564" s="26">
        <f>SUM(E565:E569)</f>
        <v>0</v>
      </c>
      <c r="F564" s="26">
        <f>SUM(F565:F569)</f>
        <v>0</v>
      </c>
      <c r="G564" s="26">
        <f>SUM(G565:G569)</f>
        <v>0</v>
      </c>
      <c r="H564" s="31">
        <f>SUM(D564:G564)</f>
        <v>0</v>
      </c>
    </row>
    <row r="565" spans="1:8">
      <c r="A565" s="56">
        <v>2611</v>
      </c>
      <c r="B565" s="41" t="s">
        <v>218</v>
      </c>
      <c r="C565" s="29"/>
      <c r="D565" s="35"/>
      <c r="E565" s="35"/>
      <c r="F565" s="35"/>
      <c r="G565" s="35"/>
      <c r="H565" s="31">
        <f t="shared" ref="H565:H593" si="22">SUM(D565:G565)</f>
        <v>0</v>
      </c>
    </row>
    <row r="566" spans="1:8">
      <c r="A566" s="56">
        <v>2612</v>
      </c>
      <c r="B566" s="41" t="s">
        <v>219</v>
      </c>
      <c r="C566" s="29"/>
      <c r="D566" s="35"/>
      <c r="E566" s="35"/>
      <c r="F566" s="35"/>
      <c r="G566" s="35"/>
      <c r="H566" s="31">
        <f t="shared" si="22"/>
        <v>0</v>
      </c>
    </row>
    <row r="567" spans="1:8">
      <c r="A567" s="56">
        <v>2613</v>
      </c>
      <c r="B567" s="41" t="s">
        <v>220</v>
      </c>
      <c r="C567" s="29"/>
      <c r="D567" s="35"/>
      <c r="E567" s="35"/>
      <c r="F567" s="35"/>
      <c r="G567" s="35"/>
      <c r="H567" s="31">
        <f t="shared" si="22"/>
        <v>0</v>
      </c>
    </row>
    <row r="568" spans="1:8">
      <c r="A568" s="56">
        <v>2617</v>
      </c>
      <c r="B568" s="41" t="s">
        <v>221</v>
      </c>
      <c r="C568" s="29"/>
      <c r="D568" s="35"/>
      <c r="E568" s="35"/>
      <c r="F568" s="35"/>
      <c r="G568" s="35"/>
      <c r="H568" s="31">
        <f t="shared" si="22"/>
        <v>0</v>
      </c>
    </row>
    <row r="569" spans="1:8">
      <c r="A569" s="56">
        <v>2619</v>
      </c>
      <c r="B569" s="41" t="s">
        <v>222</v>
      </c>
      <c r="C569" s="29"/>
      <c r="D569" s="26">
        <f>SUM(D570:D573)</f>
        <v>0</v>
      </c>
      <c r="E569" s="26">
        <f>SUM(E570:E573)</f>
        <v>0</v>
      </c>
      <c r="F569" s="26">
        <f>SUM(F570:F573)</f>
        <v>0</v>
      </c>
      <c r="G569" s="26">
        <f>SUM(G570:G573)</f>
        <v>0</v>
      </c>
      <c r="H569" s="31">
        <f t="shared" si="22"/>
        <v>0</v>
      </c>
    </row>
    <row r="570" spans="1:8">
      <c r="A570" s="56">
        <v>26191</v>
      </c>
      <c r="B570" s="41" t="s">
        <v>223</v>
      </c>
      <c r="C570" s="29"/>
      <c r="D570" s="35"/>
      <c r="E570" s="35"/>
      <c r="F570" s="35"/>
      <c r="G570" s="35"/>
      <c r="H570" s="31">
        <f t="shared" si="22"/>
        <v>0</v>
      </c>
    </row>
    <row r="571" spans="1:8">
      <c r="A571" s="56">
        <v>26192</v>
      </c>
      <c r="B571" s="41" t="s">
        <v>224</v>
      </c>
      <c r="C571" s="29"/>
      <c r="D571" s="35"/>
      <c r="E571" s="35"/>
      <c r="F571" s="35"/>
      <c r="G571" s="35"/>
      <c r="H571" s="31">
        <f t="shared" si="22"/>
        <v>0</v>
      </c>
    </row>
    <row r="572" spans="1:8">
      <c r="A572" s="56">
        <v>26193</v>
      </c>
      <c r="B572" s="41" t="s">
        <v>225</v>
      </c>
      <c r="C572" s="29"/>
      <c r="D572" s="35"/>
      <c r="E572" s="35"/>
      <c r="F572" s="35"/>
      <c r="G572" s="35"/>
      <c r="H572" s="31">
        <f t="shared" si="22"/>
        <v>0</v>
      </c>
    </row>
    <row r="573" spans="1:8">
      <c r="A573" s="56">
        <v>26197</v>
      </c>
      <c r="B573" s="41" t="s">
        <v>226</v>
      </c>
      <c r="C573" s="29"/>
      <c r="D573" s="35"/>
      <c r="E573" s="35"/>
      <c r="F573" s="35"/>
      <c r="G573" s="35"/>
      <c r="H573" s="31">
        <f t="shared" si="22"/>
        <v>0</v>
      </c>
    </row>
    <row r="574" spans="1:8">
      <c r="A574" s="57">
        <v>262</v>
      </c>
      <c r="B574" s="63" t="s">
        <v>227</v>
      </c>
      <c r="C574" s="29"/>
      <c r="D574" s="26">
        <f>SUM(D575:D579)</f>
        <v>0</v>
      </c>
      <c r="E574" s="26">
        <f>SUM(E575:E579)</f>
        <v>0</v>
      </c>
      <c r="F574" s="26">
        <f>SUM(F575:F579)</f>
        <v>0</v>
      </c>
      <c r="G574" s="26">
        <f>SUM(G575:G579)</f>
        <v>0</v>
      </c>
      <c r="H574" s="31">
        <f t="shared" si="22"/>
        <v>0</v>
      </c>
    </row>
    <row r="575" spans="1:8">
      <c r="A575" s="56">
        <v>2621</v>
      </c>
      <c r="B575" s="41" t="s">
        <v>228</v>
      </c>
      <c r="C575" s="29"/>
      <c r="D575" s="35"/>
      <c r="E575" s="35"/>
      <c r="F575" s="35"/>
      <c r="G575" s="35"/>
      <c r="H575" s="31">
        <f t="shared" si="22"/>
        <v>0</v>
      </c>
    </row>
    <row r="576" spans="1:8">
      <c r="A576" s="56">
        <v>2622</v>
      </c>
      <c r="B576" s="41" t="s">
        <v>229</v>
      </c>
      <c r="C576" s="29"/>
      <c r="D576" s="35"/>
      <c r="E576" s="35"/>
      <c r="F576" s="35"/>
      <c r="G576" s="35"/>
      <c r="H576" s="31">
        <f t="shared" si="22"/>
        <v>0</v>
      </c>
    </row>
    <row r="577" spans="1:8">
      <c r="A577" s="56">
        <v>2623</v>
      </c>
      <c r="B577" s="41" t="s">
        <v>230</v>
      </c>
      <c r="C577" s="29"/>
      <c r="D577" s="35"/>
      <c r="E577" s="35"/>
      <c r="F577" s="35"/>
      <c r="G577" s="35"/>
      <c r="H577" s="31">
        <f t="shared" si="22"/>
        <v>0</v>
      </c>
    </row>
    <row r="578" spans="1:8">
      <c r="A578" s="56">
        <v>2627</v>
      </c>
      <c r="B578" s="41" t="s">
        <v>231</v>
      </c>
      <c r="C578" s="29"/>
      <c r="D578" s="35"/>
      <c r="E578" s="35"/>
      <c r="F578" s="35"/>
      <c r="G578" s="35"/>
      <c r="H578" s="31">
        <f t="shared" si="22"/>
        <v>0</v>
      </c>
    </row>
    <row r="579" spans="1:8">
      <c r="A579" s="56">
        <v>2629</v>
      </c>
      <c r="B579" s="41" t="s">
        <v>222</v>
      </c>
      <c r="C579" s="29"/>
      <c r="D579" s="26">
        <f>SUM(D580:D583)</f>
        <v>0</v>
      </c>
      <c r="E579" s="26">
        <f>SUM(E580:E583)</f>
        <v>0</v>
      </c>
      <c r="F579" s="26">
        <f>SUM(F580:F583)</f>
        <v>0</v>
      </c>
      <c r="G579" s="26">
        <f>SUM(G580:G583)</f>
        <v>0</v>
      </c>
      <c r="H579" s="31">
        <f t="shared" si="22"/>
        <v>0</v>
      </c>
    </row>
    <row r="580" spans="1:8">
      <c r="A580" s="56">
        <v>26291</v>
      </c>
      <c r="B580" s="41" t="s">
        <v>223</v>
      </c>
      <c r="C580" s="29"/>
      <c r="D580" s="35"/>
      <c r="E580" s="35"/>
      <c r="F580" s="35"/>
      <c r="G580" s="35"/>
      <c r="H580" s="31">
        <f t="shared" si="22"/>
        <v>0</v>
      </c>
    </row>
    <row r="581" spans="1:8">
      <c r="A581" s="56">
        <v>26292</v>
      </c>
      <c r="B581" s="41" t="s">
        <v>224</v>
      </c>
      <c r="C581" s="29"/>
      <c r="D581" s="35"/>
      <c r="E581" s="35"/>
      <c r="F581" s="35"/>
      <c r="G581" s="35"/>
      <c r="H581" s="31">
        <f t="shared" si="22"/>
        <v>0</v>
      </c>
    </row>
    <row r="582" spans="1:8">
      <c r="A582" s="56">
        <v>26293</v>
      </c>
      <c r="B582" s="41" t="s">
        <v>225</v>
      </c>
      <c r="C582" s="29"/>
      <c r="D582" s="35"/>
      <c r="E582" s="35"/>
      <c r="F582" s="35"/>
      <c r="G582" s="35"/>
      <c r="H582" s="31">
        <f t="shared" si="22"/>
        <v>0</v>
      </c>
    </row>
    <row r="583" spans="1:8">
      <c r="A583" s="56">
        <v>26297</v>
      </c>
      <c r="B583" s="41" t="s">
        <v>226</v>
      </c>
      <c r="C583" s="29"/>
      <c r="D583" s="35"/>
      <c r="E583" s="35"/>
      <c r="F583" s="35"/>
      <c r="G583" s="35"/>
      <c r="H583" s="31">
        <f t="shared" si="22"/>
        <v>0</v>
      </c>
    </row>
    <row r="584" spans="1:8">
      <c r="A584" s="57">
        <v>266</v>
      </c>
      <c r="B584" s="63" t="s">
        <v>232</v>
      </c>
      <c r="C584" s="29"/>
      <c r="D584" s="26">
        <f>SUM(D585:D588)</f>
        <v>0</v>
      </c>
      <c r="E584" s="26">
        <f>SUM(E585:E588)</f>
        <v>0</v>
      </c>
      <c r="F584" s="26">
        <f>SUM(F585:F588)</f>
        <v>0</v>
      </c>
      <c r="G584" s="26">
        <f>SUM(G585:G588)</f>
        <v>0</v>
      </c>
      <c r="H584" s="31">
        <f t="shared" si="22"/>
        <v>0</v>
      </c>
    </row>
    <row r="585" spans="1:8">
      <c r="A585" s="56">
        <v>2661</v>
      </c>
      <c r="B585" s="45" t="s">
        <v>233</v>
      </c>
      <c r="C585" s="29"/>
      <c r="D585" s="35"/>
      <c r="E585" s="35"/>
      <c r="F585" s="35"/>
      <c r="G585" s="35"/>
      <c r="H585" s="31">
        <f t="shared" si="22"/>
        <v>0</v>
      </c>
    </row>
    <row r="586" spans="1:8">
      <c r="A586" s="56">
        <v>2662</v>
      </c>
      <c r="B586" s="45" t="s">
        <v>234</v>
      </c>
      <c r="C586" s="29"/>
      <c r="D586" s="35"/>
      <c r="E586" s="35"/>
      <c r="F586" s="35"/>
      <c r="G586" s="35"/>
      <c r="H586" s="31">
        <f t="shared" si="22"/>
        <v>0</v>
      </c>
    </row>
    <row r="587" spans="1:8">
      <c r="A587" s="56">
        <v>2663</v>
      </c>
      <c r="B587" s="45" t="s">
        <v>235</v>
      </c>
      <c r="C587" s="29"/>
      <c r="D587" s="35"/>
      <c r="E587" s="35"/>
      <c r="F587" s="35"/>
      <c r="G587" s="35"/>
      <c r="H587" s="31">
        <f t="shared" si="22"/>
        <v>0</v>
      </c>
    </row>
    <row r="588" spans="1:8">
      <c r="A588" s="56">
        <v>2667</v>
      </c>
      <c r="B588" s="45" t="s">
        <v>236</v>
      </c>
      <c r="C588" s="29"/>
      <c r="D588" s="35"/>
      <c r="E588" s="35"/>
      <c r="F588" s="35"/>
      <c r="G588" s="35"/>
      <c r="H588" s="31">
        <f t="shared" si="22"/>
        <v>0</v>
      </c>
    </row>
    <row r="589" spans="1:8">
      <c r="A589" s="57">
        <v>267</v>
      </c>
      <c r="B589" s="40" t="s">
        <v>237</v>
      </c>
      <c r="C589" s="29"/>
      <c r="D589" s="26">
        <f>SUM(D590:D593)</f>
        <v>0</v>
      </c>
      <c r="E589" s="26">
        <f>SUM(E590:E593)</f>
        <v>0</v>
      </c>
      <c r="F589" s="26">
        <f>SUM(F590:F593)</f>
        <v>0</v>
      </c>
      <c r="G589" s="26">
        <f>SUM(G590:G593)</f>
        <v>0</v>
      </c>
      <c r="H589" s="31">
        <f t="shared" si="22"/>
        <v>0</v>
      </c>
    </row>
    <row r="590" spans="1:8">
      <c r="A590" s="56">
        <v>2671</v>
      </c>
      <c r="B590" s="41" t="s">
        <v>238</v>
      </c>
      <c r="C590" s="29"/>
      <c r="D590" s="35"/>
      <c r="E590" s="35"/>
      <c r="F590" s="35"/>
      <c r="G590" s="35"/>
      <c r="H590" s="31">
        <f t="shared" si="22"/>
        <v>0</v>
      </c>
    </row>
    <row r="591" spans="1:8">
      <c r="A591" s="56">
        <v>2672</v>
      </c>
      <c r="B591" s="41" t="s">
        <v>239</v>
      </c>
      <c r="C591" s="29"/>
      <c r="D591" s="35"/>
      <c r="E591" s="35"/>
      <c r="F591" s="35"/>
      <c r="G591" s="35"/>
      <c r="H591" s="31">
        <f t="shared" si="22"/>
        <v>0</v>
      </c>
    </row>
    <row r="592" spans="1:8">
      <c r="A592" s="56">
        <v>2673</v>
      </c>
      <c r="B592" s="41" t="s">
        <v>240</v>
      </c>
      <c r="C592" s="29"/>
      <c r="D592" s="35"/>
      <c r="E592" s="35"/>
      <c r="F592" s="35"/>
      <c r="G592" s="35"/>
      <c r="H592" s="31">
        <f t="shared" si="22"/>
        <v>0</v>
      </c>
    </row>
    <row r="593" spans="1:8">
      <c r="A593" s="56">
        <v>2677</v>
      </c>
      <c r="B593" s="41" t="s">
        <v>241</v>
      </c>
      <c r="C593" s="29"/>
      <c r="D593" s="35"/>
      <c r="E593" s="35"/>
      <c r="F593" s="35"/>
      <c r="G593" s="35"/>
      <c r="H593" s="31">
        <f t="shared" si="22"/>
        <v>0</v>
      </c>
    </row>
    <row r="594" spans="1:8">
      <c r="A594" s="64" t="s">
        <v>242</v>
      </c>
      <c r="B594" s="40" t="s">
        <v>243</v>
      </c>
      <c r="C594" s="35"/>
      <c r="D594" s="29"/>
      <c r="E594" s="29"/>
      <c r="F594" s="29"/>
      <c r="G594" s="29"/>
      <c r="H594" s="31">
        <f>C594</f>
        <v>0</v>
      </c>
    </row>
    <row r="595" spans="1:8">
      <c r="A595" s="59">
        <v>269</v>
      </c>
      <c r="B595" s="40" t="s">
        <v>244</v>
      </c>
      <c r="C595" s="29"/>
      <c r="D595" s="26">
        <f>SUM(D596:D599)</f>
        <v>0</v>
      </c>
      <c r="E595" s="26">
        <f>SUM(E596:E599)</f>
        <v>0</v>
      </c>
      <c r="F595" s="26">
        <f>SUM(F596:F599)</f>
        <v>0</v>
      </c>
      <c r="G595" s="26">
        <f>SUM(G596:G599)</f>
        <v>0</v>
      </c>
      <c r="H595" s="31">
        <f>SUM(D595:G595)</f>
        <v>0</v>
      </c>
    </row>
    <row r="596" spans="1:8">
      <c r="A596" s="56">
        <v>2691</v>
      </c>
      <c r="B596" s="41" t="s">
        <v>228</v>
      </c>
      <c r="C596" s="29"/>
      <c r="D596" s="35"/>
      <c r="E596" s="35"/>
      <c r="F596" s="35"/>
      <c r="G596" s="35"/>
      <c r="H596" s="31">
        <f t="shared" ref="H596:H649" si="23">SUM(D596:G596)</f>
        <v>0</v>
      </c>
    </row>
    <row r="597" spans="1:8">
      <c r="A597" s="56">
        <v>2692</v>
      </c>
      <c r="B597" s="41" t="s">
        <v>229</v>
      </c>
      <c r="C597" s="29"/>
      <c r="D597" s="35"/>
      <c r="E597" s="35"/>
      <c r="F597" s="35"/>
      <c r="G597" s="35"/>
      <c r="H597" s="31">
        <f t="shared" si="23"/>
        <v>0</v>
      </c>
    </row>
    <row r="598" spans="1:8">
      <c r="A598" s="56">
        <v>2693</v>
      </c>
      <c r="B598" s="41" t="s">
        <v>230</v>
      </c>
      <c r="C598" s="29"/>
      <c r="D598" s="35"/>
      <c r="E598" s="35"/>
      <c r="F598" s="35"/>
      <c r="G598" s="35"/>
      <c r="H598" s="31">
        <f t="shared" si="23"/>
        <v>0</v>
      </c>
    </row>
    <row r="599" spans="1:8">
      <c r="A599" s="56">
        <v>2697</v>
      </c>
      <c r="B599" s="41" t="s">
        <v>245</v>
      </c>
      <c r="C599" s="29"/>
      <c r="D599" s="35"/>
      <c r="E599" s="35"/>
      <c r="F599" s="35"/>
      <c r="G599" s="35"/>
      <c r="H599" s="31">
        <f t="shared" si="23"/>
        <v>0</v>
      </c>
    </row>
    <row r="600" spans="1:8">
      <c r="A600" s="59">
        <v>27</v>
      </c>
      <c r="B600" s="39" t="s">
        <v>246</v>
      </c>
      <c r="C600" s="29"/>
      <c r="D600" s="26">
        <f>D601+D613</f>
        <v>0</v>
      </c>
      <c r="E600" s="26">
        <f>E601+E613</f>
        <v>0</v>
      </c>
      <c r="F600" s="26">
        <f>F601+F613</f>
        <v>0</v>
      </c>
      <c r="G600" s="26">
        <f>G601+G613</f>
        <v>0</v>
      </c>
      <c r="H600" s="31">
        <f t="shared" si="23"/>
        <v>0</v>
      </c>
    </row>
    <row r="601" spans="1:8">
      <c r="A601" s="59">
        <v>271</v>
      </c>
      <c r="B601" s="40" t="s">
        <v>32</v>
      </c>
      <c r="C601" s="29"/>
      <c r="D601" s="26">
        <f>SUM(D602:D607)</f>
        <v>0</v>
      </c>
      <c r="E601" s="26">
        <f>SUM(E602:E607)</f>
        <v>0</v>
      </c>
      <c r="F601" s="26">
        <f>SUM(F602:F607)</f>
        <v>0</v>
      </c>
      <c r="G601" s="26">
        <f>SUM(G602:G607)</f>
        <v>0</v>
      </c>
      <c r="H601" s="31">
        <f t="shared" si="23"/>
        <v>0</v>
      </c>
    </row>
    <row r="602" spans="1:8">
      <c r="A602" s="56">
        <v>2711</v>
      </c>
      <c r="B602" s="41" t="s">
        <v>182</v>
      </c>
      <c r="C602" s="29"/>
      <c r="D602" s="35"/>
      <c r="E602" s="35"/>
      <c r="F602" s="35"/>
      <c r="G602" s="35"/>
      <c r="H602" s="31">
        <f t="shared" si="23"/>
        <v>0</v>
      </c>
    </row>
    <row r="603" spans="1:8">
      <c r="A603" s="56">
        <v>2712</v>
      </c>
      <c r="B603" s="41" t="s">
        <v>183</v>
      </c>
      <c r="C603" s="29"/>
      <c r="D603" s="35"/>
      <c r="E603" s="35"/>
      <c r="F603" s="35"/>
      <c r="G603" s="35"/>
      <c r="H603" s="31">
        <f t="shared" si="23"/>
        <v>0</v>
      </c>
    </row>
    <row r="604" spans="1:8">
      <c r="A604" s="56">
        <v>2713</v>
      </c>
      <c r="B604" s="41" t="s">
        <v>184</v>
      </c>
      <c r="C604" s="29"/>
      <c r="D604" s="35"/>
      <c r="E604" s="35"/>
      <c r="F604" s="35"/>
      <c r="G604" s="35"/>
      <c r="H604" s="31">
        <f t="shared" si="23"/>
        <v>0</v>
      </c>
    </row>
    <row r="605" spans="1:8">
      <c r="A605" s="56">
        <v>2714</v>
      </c>
      <c r="B605" s="41" t="s">
        <v>185</v>
      </c>
      <c r="C605" s="29"/>
      <c r="D605" s="35"/>
      <c r="E605" s="35"/>
      <c r="F605" s="35"/>
      <c r="G605" s="35"/>
      <c r="H605" s="31">
        <f t="shared" si="23"/>
        <v>0</v>
      </c>
    </row>
    <row r="606" spans="1:8">
      <c r="A606" s="56">
        <v>2717</v>
      </c>
      <c r="B606" s="41" t="s">
        <v>186</v>
      </c>
      <c r="C606" s="29"/>
      <c r="D606" s="35"/>
      <c r="E606" s="35"/>
      <c r="F606" s="35"/>
      <c r="G606" s="35"/>
      <c r="H606" s="31">
        <f t="shared" si="23"/>
        <v>0</v>
      </c>
    </row>
    <row r="607" spans="1:8">
      <c r="A607" s="56">
        <v>2719</v>
      </c>
      <c r="B607" s="41" t="s">
        <v>187</v>
      </c>
      <c r="C607" s="29"/>
      <c r="D607" s="26">
        <f>SUM(D608:D612)</f>
        <v>0</v>
      </c>
      <c r="E607" s="26">
        <f>SUM(E608:E612)</f>
        <v>0</v>
      </c>
      <c r="F607" s="26">
        <f>SUM(F608:F612)</f>
        <v>0</v>
      </c>
      <c r="G607" s="26">
        <f>SUM(G608:G612)</f>
        <v>0</v>
      </c>
      <c r="H607" s="31">
        <f t="shared" si="23"/>
        <v>0</v>
      </c>
    </row>
    <row r="608" spans="1:8">
      <c r="A608" s="56">
        <v>27191</v>
      </c>
      <c r="B608" s="41" t="s">
        <v>188</v>
      </c>
      <c r="C608" s="29"/>
      <c r="D608" s="35"/>
      <c r="E608" s="35"/>
      <c r="F608" s="35"/>
      <c r="G608" s="35"/>
      <c r="H608" s="31">
        <f t="shared" si="23"/>
        <v>0</v>
      </c>
    </row>
    <row r="609" spans="1:8">
      <c r="A609" s="56">
        <v>27192</v>
      </c>
      <c r="B609" s="41" t="s">
        <v>189</v>
      </c>
      <c r="C609" s="29"/>
      <c r="D609" s="35"/>
      <c r="E609" s="35"/>
      <c r="F609" s="35"/>
      <c r="G609" s="35"/>
      <c r="H609" s="31">
        <f t="shared" si="23"/>
        <v>0</v>
      </c>
    </row>
    <row r="610" spans="1:8">
      <c r="A610" s="56">
        <v>27193</v>
      </c>
      <c r="B610" s="41" t="s">
        <v>190</v>
      </c>
      <c r="C610" s="29"/>
      <c r="D610" s="35"/>
      <c r="E610" s="35"/>
      <c r="F610" s="35"/>
      <c r="G610" s="35"/>
      <c r="H610" s="31">
        <f t="shared" si="23"/>
        <v>0</v>
      </c>
    </row>
    <row r="611" spans="1:8">
      <c r="A611" s="56">
        <v>27194</v>
      </c>
      <c r="B611" s="41" t="s">
        <v>191</v>
      </c>
      <c r="C611" s="29"/>
      <c r="D611" s="35"/>
      <c r="E611" s="35"/>
      <c r="F611" s="35"/>
      <c r="G611" s="35"/>
      <c r="H611" s="31">
        <f t="shared" si="23"/>
        <v>0</v>
      </c>
    </row>
    <row r="612" spans="1:8">
      <c r="A612" s="56">
        <v>27197</v>
      </c>
      <c r="B612" s="41" t="s">
        <v>192</v>
      </c>
      <c r="C612" s="29"/>
      <c r="D612" s="35"/>
      <c r="E612" s="35"/>
      <c r="F612" s="35"/>
      <c r="G612" s="35"/>
      <c r="H612" s="31">
        <f t="shared" si="23"/>
        <v>0</v>
      </c>
    </row>
    <row r="613" spans="1:8">
      <c r="A613" s="57">
        <v>277</v>
      </c>
      <c r="B613" s="40" t="s">
        <v>247</v>
      </c>
      <c r="C613" s="29"/>
      <c r="D613" s="26">
        <f>SUM(D614:D619)</f>
        <v>0</v>
      </c>
      <c r="E613" s="26">
        <f>SUM(E614:E619)</f>
        <v>0</v>
      </c>
      <c r="F613" s="26">
        <f>SUM(F614:F619)</f>
        <v>0</v>
      </c>
      <c r="G613" s="26">
        <f>SUM(G614:G619)</f>
        <v>0</v>
      </c>
      <c r="H613" s="31">
        <f t="shared" si="23"/>
        <v>0</v>
      </c>
    </row>
    <row r="614" spans="1:8">
      <c r="A614" s="56">
        <v>2771</v>
      </c>
      <c r="B614" s="41" t="s">
        <v>182</v>
      </c>
      <c r="C614" s="29"/>
      <c r="D614" s="35"/>
      <c r="E614" s="35"/>
      <c r="F614" s="35"/>
      <c r="G614" s="35"/>
      <c r="H614" s="31">
        <f t="shared" si="23"/>
        <v>0</v>
      </c>
    </row>
    <row r="615" spans="1:8">
      <c r="A615" s="56">
        <v>2772</v>
      </c>
      <c r="B615" s="41" t="s">
        <v>183</v>
      </c>
      <c r="C615" s="29"/>
      <c r="D615" s="35"/>
      <c r="E615" s="35"/>
      <c r="F615" s="35"/>
      <c r="G615" s="35"/>
      <c r="H615" s="31">
        <f t="shared" si="23"/>
        <v>0</v>
      </c>
    </row>
    <row r="616" spans="1:8">
      <c r="A616" s="56">
        <v>2773</v>
      </c>
      <c r="B616" s="41" t="s">
        <v>184</v>
      </c>
      <c r="C616" s="29"/>
      <c r="D616" s="35"/>
      <c r="E616" s="35"/>
      <c r="F616" s="35"/>
      <c r="G616" s="35"/>
      <c r="H616" s="31">
        <f t="shared" si="23"/>
        <v>0</v>
      </c>
    </row>
    <row r="617" spans="1:8">
      <c r="A617" s="56">
        <v>2774</v>
      </c>
      <c r="B617" s="41" t="s">
        <v>185</v>
      </c>
      <c r="C617" s="29"/>
      <c r="D617" s="35"/>
      <c r="E617" s="35"/>
      <c r="F617" s="35"/>
      <c r="G617" s="35"/>
      <c r="H617" s="31">
        <f t="shared" si="23"/>
        <v>0</v>
      </c>
    </row>
    <row r="618" spans="1:8">
      <c r="A618" s="56">
        <v>2777</v>
      </c>
      <c r="B618" s="41" t="s">
        <v>186</v>
      </c>
      <c r="C618" s="29"/>
      <c r="D618" s="35"/>
      <c r="E618" s="35"/>
      <c r="F618" s="35"/>
      <c r="G618" s="35"/>
      <c r="H618" s="31">
        <f t="shared" si="23"/>
        <v>0</v>
      </c>
    </row>
    <row r="619" spans="1:8">
      <c r="A619" s="56">
        <v>2779</v>
      </c>
      <c r="B619" s="41" t="s">
        <v>187</v>
      </c>
      <c r="C619" s="29"/>
      <c r="D619" s="26">
        <f>SUM(D620:D624)</f>
        <v>0</v>
      </c>
      <c r="E619" s="26">
        <f>SUM(E620:E624)</f>
        <v>0</v>
      </c>
      <c r="F619" s="26">
        <f>SUM(F620:F624)</f>
        <v>0</v>
      </c>
      <c r="G619" s="26">
        <f>SUM(G620:G624)</f>
        <v>0</v>
      </c>
      <c r="H619" s="31">
        <f t="shared" si="23"/>
        <v>0</v>
      </c>
    </row>
    <row r="620" spans="1:8">
      <c r="A620" s="56">
        <v>27791</v>
      </c>
      <c r="B620" s="41" t="s">
        <v>188</v>
      </c>
      <c r="C620" s="29"/>
      <c r="D620" s="35"/>
      <c r="E620" s="35"/>
      <c r="F620" s="35"/>
      <c r="G620" s="35"/>
      <c r="H620" s="31">
        <f t="shared" si="23"/>
        <v>0</v>
      </c>
    </row>
    <row r="621" spans="1:8">
      <c r="A621" s="56">
        <v>27792</v>
      </c>
      <c r="B621" s="41" t="s">
        <v>189</v>
      </c>
      <c r="C621" s="29"/>
      <c r="D621" s="35"/>
      <c r="E621" s="35"/>
      <c r="F621" s="35"/>
      <c r="G621" s="35"/>
      <c r="H621" s="31">
        <f t="shared" si="23"/>
        <v>0</v>
      </c>
    </row>
    <row r="622" spans="1:8">
      <c r="A622" s="56">
        <v>27793</v>
      </c>
      <c r="B622" s="41" t="s">
        <v>190</v>
      </c>
      <c r="C622" s="29"/>
      <c r="D622" s="35"/>
      <c r="E622" s="35"/>
      <c r="F622" s="35"/>
      <c r="G622" s="35"/>
      <c r="H622" s="31">
        <f t="shared" si="23"/>
        <v>0</v>
      </c>
    </row>
    <row r="623" spans="1:8">
      <c r="A623" s="56">
        <v>27794</v>
      </c>
      <c r="B623" s="41" t="s">
        <v>191</v>
      </c>
      <c r="C623" s="29"/>
      <c r="D623" s="35"/>
      <c r="E623" s="35"/>
      <c r="F623" s="35"/>
      <c r="G623" s="35"/>
      <c r="H623" s="31">
        <f t="shared" si="23"/>
        <v>0</v>
      </c>
    </row>
    <row r="624" spans="1:8">
      <c r="A624" s="56">
        <v>27797</v>
      </c>
      <c r="B624" s="41" t="s">
        <v>192</v>
      </c>
      <c r="C624" s="29"/>
      <c r="D624" s="35"/>
      <c r="E624" s="35"/>
      <c r="F624" s="35"/>
      <c r="G624" s="35"/>
      <c r="H624" s="31">
        <f t="shared" si="23"/>
        <v>0</v>
      </c>
    </row>
    <row r="625" spans="1:8">
      <c r="A625" s="59">
        <v>28</v>
      </c>
      <c r="B625" s="39" t="s">
        <v>248</v>
      </c>
      <c r="C625" s="29"/>
      <c r="D625" s="26">
        <f>D626+D638</f>
        <v>0</v>
      </c>
      <c r="E625" s="26">
        <f>E626+E638</f>
        <v>0</v>
      </c>
      <c r="F625" s="26">
        <f>F626+F638</f>
        <v>0</v>
      </c>
      <c r="G625" s="26">
        <f>G626+G638</f>
        <v>0</v>
      </c>
      <c r="H625" s="31">
        <f t="shared" si="23"/>
        <v>0</v>
      </c>
    </row>
    <row r="626" spans="1:8">
      <c r="A626" s="57">
        <v>286</v>
      </c>
      <c r="B626" s="40" t="s">
        <v>248</v>
      </c>
      <c r="C626" s="29"/>
      <c r="D626" s="26">
        <f>SUM(D627:D632)</f>
        <v>0</v>
      </c>
      <c r="E626" s="26">
        <f>SUM(E627:E632)</f>
        <v>0</v>
      </c>
      <c r="F626" s="26">
        <f>SUM(F627:F632)</f>
        <v>0</v>
      </c>
      <c r="G626" s="26">
        <f>SUM(G627:G632)</f>
        <v>0</v>
      </c>
      <c r="H626" s="31">
        <f t="shared" si="23"/>
        <v>0</v>
      </c>
    </row>
    <row r="627" spans="1:8">
      <c r="A627" s="56">
        <v>2861</v>
      </c>
      <c r="B627" s="41" t="s">
        <v>182</v>
      </c>
      <c r="C627" s="29"/>
      <c r="D627" s="35"/>
      <c r="E627" s="35"/>
      <c r="F627" s="35"/>
      <c r="G627" s="35"/>
      <c r="H627" s="31">
        <f t="shared" si="23"/>
        <v>0</v>
      </c>
    </row>
    <row r="628" spans="1:8">
      <c r="A628" s="56">
        <v>2862</v>
      </c>
      <c r="B628" s="41" t="s">
        <v>183</v>
      </c>
      <c r="C628" s="29"/>
      <c r="D628" s="35"/>
      <c r="E628" s="35"/>
      <c r="F628" s="35"/>
      <c r="G628" s="35"/>
      <c r="H628" s="31">
        <f t="shared" si="23"/>
        <v>0</v>
      </c>
    </row>
    <row r="629" spans="1:8">
      <c r="A629" s="56">
        <v>2863</v>
      </c>
      <c r="B629" s="41" t="s">
        <v>184</v>
      </c>
      <c r="C629" s="29"/>
      <c r="D629" s="35"/>
      <c r="E629" s="35"/>
      <c r="F629" s="35"/>
      <c r="G629" s="35"/>
      <c r="H629" s="31">
        <f t="shared" si="23"/>
        <v>0</v>
      </c>
    </row>
    <row r="630" spans="1:8">
      <c r="A630" s="56">
        <v>2864</v>
      </c>
      <c r="B630" s="41" t="s">
        <v>185</v>
      </c>
      <c r="C630" s="29"/>
      <c r="D630" s="35"/>
      <c r="E630" s="35"/>
      <c r="F630" s="35"/>
      <c r="G630" s="35"/>
      <c r="H630" s="31">
        <f t="shared" si="23"/>
        <v>0</v>
      </c>
    </row>
    <row r="631" spans="1:8">
      <c r="A631" s="56">
        <v>2867</v>
      </c>
      <c r="B631" s="41" t="s">
        <v>186</v>
      </c>
      <c r="C631" s="29"/>
      <c r="D631" s="35"/>
      <c r="E631" s="35"/>
      <c r="F631" s="35"/>
      <c r="G631" s="35"/>
      <c r="H631" s="31">
        <f t="shared" si="23"/>
        <v>0</v>
      </c>
    </row>
    <row r="632" spans="1:8">
      <c r="A632" s="56">
        <v>2869</v>
      </c>
      <c r="B632" s="41" t="s">
        <v>187</v>
      </c>
      <c r="C632" s="29"/>
      <c r="D632" s="26">
        <f>SUM(D633:D637)</f>
        <v>0</v>
      </c>
      <c r="E632" s="26">
        <f>SUM(E633:E637)</f>
        <v>0</v>
      </c>
      <c r="F632" s="26">
        <f>SUM(F633:F637)</f>
        <v>0</v>
      </c>
      <c r="G632" s="26">
        <f>SUM(G633:G637)</f>
        <v>0</v>
      </c>
      <c r="H632" s="31">
        <f t="shared" si="23"/>
        <v>0</v>
      </c>
    </row>
    <row r="633" spans="1:8">
      <c r="A633" s="56">
        <v>28691</v>
      </c>
      <c r="B633" s="41" t="s">
        <v>188</v>
      </c>
      <c r="C633" s="29"/>
      <c r="D633" s="35"/>
      <c r="E633" s="35"/>
      <c r="F633" s="35"/>
      <c r="G633" s="35"/>
      <c r="H633" s="31">
        <f t="shared" si="23"/>
        <v>0</v>
      </c>
    </row>
    <row r="634" spans="1:8">
      <c r="A634" s="56">
        <v>28692</v>
      </c>
      <c r="B634" s="41" t="s">
        <v>189</v>
      </c>
      <c r="C634" s="29"/>
      <c r="D634" s="35"/>
      <c r="E634" s="35"/>
      <c r="F634" s="35"/>
      <c r="G634" s="35"/>
      <c r="H634" s="31">
        <f t="shared" si="23"/>
        <v>0</v>
      </c>
    </row>
    <row r="635" spans="1:8">
      <c r="A635" s="56">
        <v>28693</v>
      </c>
      <c r="B635" s="41" t="s">
        <v>190</v>
      </c>
      <c r="C635" s="29"/>
      <c r="D635" s="35"/>
      <c r="E635" s="35"/>
      <c r="F635" s="35"/>
      <c r="G635" s="35"/>
      <c r="H635" s="31">
        <f t="shared" si="23"/>
        <v>0</v>
      </c>
    </row>
    <row r="636" spans="1:8">
      <c r="A636" s="56">
        <v>28694</v>
      </c>
      <c r="B636" s="41" t="s">
        <v>191</v>
      </c>
      <c r="C636" s="29"/>
      <c r="D636" s="35"/>
      <c r="E636" s="35"/>
      <c r="F636" s="35"/>
      <c r="G636" s="35"/>
      <c r="H636" s="31">
        <f t="shared" si="23"/>
        <v>0</v>
      </c>
    </row>
    <row r="637" spans="1:8">
      <c r="A637" s="56">
        <v>28697</v>
      </c>
      <c r="B637" s="41" t="s">
        <v>192</v>
      </c>
      <c r="C637" s="29"/>
      <c r="D637" s="35"/>
      <c r="E637" s="35"/>
      <c r="F637" s="35"/>
      <c r="G637" s="35"/>
      <c r="H637" s="31">
        <f t="shared" si="23"/>
        <v>0</v>
      </c>
    </row>
    <row r="638" spans="1:8">
      <c r="A638" s="57">
        <v>288</v>
      </c>
      <c r="B638" s="40" t="s">
        <v>249</v>
      </c>
      <c r="C638" s="29"/>
      <c r="D638" s="26">
        <f>SUM(D639:D644)</f>
        <v>0</v>
      </c>
      <c r="E638" s="26">
        <f>SUM(E639:E644)</f>
        <v>0</v>
      </c>
      <c r="F638" s="26">
        <f>SUM(F639:F644)</f>
        <v>0</v>
      </c>
      <c r="G638" s="26">
        <f>SUM(G639:G644)</f>
        <v>0</v>
      </c>
      <c r="H638" s="31">
        <f t="shared" si="23"/>
        <v>0</v>
      </c>
    </row>
    <row r="639" spans="1:8">
      <c r="A639" s="56">
        <v>2881</v>
      </c>
      <c r="B639" s="41" t="s">
        <v>182</v>
      </c>
      <c r="C639" s="29"/>
      <c r="D639" s="35"/>
      <c r="E639" s="35"/>
      <c r="F639" s="35"/>
      <c r="G639" s="35"/>
      <c r="H639" s="31">
        <f t="shared" si="23"/>
        <v>0</v>
      </c>
    </row>
    <row r="640" spans="1:8">
      <c r="A640" s="56">
        <v>2882</v>
      </c>
      <c r="B640" s="41" t="s">
        <v>183</v>
      </c>
      <c r="C640" s="29"/>
      <c r="D640" s="35"/>
      <c r="E640" s="35"/>
      <c r="F640" s="35"/>
      <c r="G640" s="35"/>
      <c r="H640" s="31">
        <f t="shared" si="23"/>
        <v>0</v>
      </c>
    </row>
    <row r="641" spans="1:8">
      <c r="A641" s="56">
        <v>2883</v>
      </c>
      <c r="B641" s="41" t="s">
        <v>184</v>
      </c>
      <c r="C641" s="29"/>
      <c r="D641" s="35"/>
      <c r="E641" s="35"/>
      <c r="F641" s="35"/>
      <c r="G641" s="35"/>
      <c r="H641" s="31">
        <f t="shared" si="23"/>
        <v>0</v>
      </c>
    </row>
    <row r="642" spans="1:8">
      <c r="A642" s="56">
        <v>2884</v>
      </c>
      <c r="B642" s="41" t="s">
        <v>185</v>
      </c>
      <c r="C642" s="29"/>
      <c r="D642" s="35"/>
      <c r="E642" s="35"/>
      <c r="F642" s="35"/>
      <c r="G642" s="35"/>
      <c r="H642" s="31">
        <f t="shared" si="23"/>
        <v>0</v>
      </c>
    </row>
    <row r="643" spans="1:8">
      <c r="A643" s="56">
        <v>2887</v>
      </c>
      <c r="B643" s="41" t="s">
        <v>186</v>
      </c>
      <c r="C643" s="29"/>
      <c r="D643" s="35"/>
      <c r="E643" s="35"/>
      <c r="F643" s="35"/>
      <c r="G643" s="35"/>
      <c r="H643" s="31">
        <f t="shared" si="23"/>
        <v>0</v>
      </c>
    </row>
    <row r="644" spans="1:8">
      <c r="A644" s="56">
        <v>2889</v>
      </c>
      <c r="B644" s="41" t="s">
        <v>187</v>
      </c>
      <c r="C644" s="29"/>
      <c r="D644" s="26">
        <f>SUM(D645:D649)</f>
        <v>0</v>
      </c>
      <c r="E644" s="26">
        <f>SUM(E645:E649)</f>
        <v>0</v>
      </c>
      <c r="F644" s="26">
        <f>SUM(F645:F649)</f>
        <v>0</v>
      </c>
      <c r="G644" s="26">
        <f>SUM(G645:G649)</f>
        <v>0</v>
      </c>
      <c r="H644" s="31">
        <f t="shared" si="23"/>
        <v>0</v>
      </c>
    </row>
    <row r="645" spans="1:8">
      <c r="A645" s="56">
        <v>28891</v>
      </c>
      <c r="B645" s="41" t="s">
        <v>188</v>
      </c>
      <c r="C645" s="29"/>
      <c r="D645" s="35"/>
      <c r="E645" s="35"/>
      <c r="F645" s="35"/>
      <c r="G645" s="35"/>
      <c r="H645" s="31">
        <f t="shared" si="23"/>
        <v>0</v>
      </c>
    </row>
    <row r="646" spans="1:8">
      <c r="A646" s="56">
        <v>28892</v>
      </c>
      <c r="B646" s="41" t="s">
        <v>189</v>
      </c>
      <c r="C646" s="29"/>
      <c r="D646" s="35"/>
      <c r="E646" s="35"/>
      <c r="F646" s="35"/>
      <c r="G646" s="35"/>
      <c r="H646" s="31">
        <f t="shared" si="23"/>
        <v>0</v>
      </c>
    </row>
    <row r="647" spans="1:8">
      <c r="A647" s="56">
        <v>28893</v>
      </c>
      <c r="B647" s="41" t="s">
        <v>190</v>
      </c>
      <c r="C647" s="29"/>
      <c r="D647" s="35"/>
      <c r="E647" s="35"/>
      <c r="F647" s="35"/>
      <c r="G647" s="35"/>
      <c r="H647" s="31">
        <f t="shared" si="23"/>
        <v>0</v>
      </c>
    </row>
    <row r="648" spans="1:8">
      <c r="A648" s="56">
        <v>28894</v>
      </c>
      <c r="B648" s="41" t="s">
        <v>191</v>
      </c>
      <c r="C648" s="29"/>
      <c r="D648" s="35"/>
      <c r="E648" s="35"/>
      <c r="F648" s="35"/>
      <c r="G648" s="35"/>
      <c r="H648" s="31">
        <f t="shared" si="23"/>
        <v>0</v>
      </c>
    </row>
    <row r="649" spans="1:8">
      <c r="A649" s="56">
        <v>28897</v>
      </c>
      <c r="B649" s="41" t="s">
        <v>192</v>
      </c>
      <c r="C649" s="29"/>
      <c r="D649" s="35"/>
      <c r="E649" s="35"/>
      <c r="F649" s="35"/>
      <c r="G649" s="35"/>
      <c r="H649" s="31">
        <f t="shared" si="23"/>
        <v>0</v>
      </c>
    </row>
    <row r="650" spans="1:8">
      <c r="A650" s="59">
        <v>29</v>
      </c>
      <c r="B650" s="65" t="s">
        <v>250</v>
      </c>
      <c r="C650" s="26">
        <f>C653</f>
        <v>0</v>
      </c>
      <c r="D650" s="26">
        <f>SUM(D651:D652)</f>
        <v>0</v>
      </c>
      <c r="E650" s="26">
        <f>SUM(E651:E652)</f>
        <v>0</v>
      </c>
      <c r="F650" s="26">
        <f>SUM(F651:F652)</f>
        <v>0</v>
      </c>
      <c r="G650" s="26">
        <f>SUM(G651:G652)</f>
        <v>0</v>
      </c>
      <c r="H650" s="31">
        <f t="shared" ref="H650" si="24">SUM(C650:G650)</f>
        <v>0</v>
      </c>
    </row>
    <row r="651" spans="1:8">
      <c r="A651" s="57">
        <v>291</v>
      </c>
      <c r="B651" s="40" t="s">
        <v>251</v>
      </c>
      <c r="C651" s="29"/>
      <c r="D651" s="35"/>
      <c r="E651" s="35"/>
      <c r="F651" s="35"/>
      <c r="G651" s="35"/>
      <c r="H651" s="31">
        <f>SUM(D651:G651)</f>
        <v>0</v>
      </c>
    </row>
    <row r="652" spans="1:8">
      <c r="A652" s="57">
        <v>297</v>
      </c>
      <c r="B652" s="40" t="s">
        <v>252</v>
      </c>
      <c r="C652" s="29"/>
      <c r="D652" s="35"/>
      <c r="E652" s="35"/>
      <c r="F652" s="35"/>
      <c r="G652" s="35"/>
      <c r="H652" s="31">
        <f>SUM(D652:G652)</f>
        <v>0</v>
      </c>
    </row>
    <row r="653" spans="1:8">
      <c r="A653" s="60" t="s">
        <v>253</v>
      </c>
      <c r="B653" s="40" t="s">
        <v>254</v>
      </c>
      <c r="C653" s="35"/>
      <c r="D653" s="29"/>
      <c r="E653" s="29"/>
      <c r="F653" s="29"/>
      <c r="G653" s="29"/>
      <c r="H653" s="31">
        <f>C653</f>
        <v>0</v>
      </c>
    </row>
    <row r="654" spans="1:8">
      <c r="A654" s="27">
        <v>3</v>
      </c>
      <c r="B654" s="61" t="s">
        <v>255</v>
      </c>
      <c r="C654" s="26">
        <f>C655+C667+C672+C676+C678+C680+C681</f>
        <v>0</v>
      </c>
      <c r="D654" s="26">
        <f>D655+D667+D672+D676+D678+D680+D681</f>
        <v>0</v>
      </c>
      <c r="E654" s="26">
        <f>E655+E667+E672+E676+E678+E680+E681</f>
        <v>0</v>
      </c>
      <c r="F654" s="26">
        <f>F655+F667+F672+F676+F678+F680+F681</f>
        <v>0</v>
      </c>
      <c r="G654" s="26">
        <f>G655+G667+G672+G676+G678+G680+G681</f>
        <v>0</v>
      </c>
      <c r="H654" s="31">
        <f t="shared" ref="H654:H706" si="25">SUM(C654:G654)</f>
        <v>0</v>
      </c>
    </row>
    <row r="655" spans="1:8">
      <c r="A655" s="59">
        <v>31</v>
      </c>
      <c r="B655" s="39" t="s">
        <v>256</v>
      </c>
      <c r="C655" s="26">
        <f>+C657+C662</f>
        <v>0</v>
      </c>
      <c r="D655" s="26">
        <f>D656+D657+D662</f>
        <v>0</v>
      </c>
      <c r="E655" s="26">
        <f>E656+E657+E662</f>
        <v>0</v>
      </c>
      <c r="F655" s="26">
        <f>F656+F657+F662</f>
        <v>0</v>
      </c>
      <c r="G655" s="26">
        <f>G656+G657+G662</f>
        <v>0</v>
      </c>
      <c r="H655" s="31">
        <f t="shared" si="25"/>
        <v>0</v>
      </c>
    </row>
    <row r="656" spans="1:8">
      <c r="A656" s="53">
        <v>311</v>
      </c>
      <c r="B656" s="40" t="s">
        <v>257</v>
      </c>
      <c r="C656" s="29"/>
      <c r="D656" s="35"/>
      <c r="E656" s="35"/>
      <c r="F656" s="35"/>
      <c r="G656" s="35"/>
      <c r="H656" s="31">
        <f>SUM(D656:G656)</f>
        <v>0</v>
      </c>
    </row>
    <row r="657" spans="1:8">
      <c r="A657" s="53">
        <v>312</v>
      </c>
      <c r="B657" s="40" t="s">
        <v>258</v>
      </c>
      <c r="C657" s="26">
        <f>+C660</f>
        <v>0</v>
      </c>
      <c r="D657" s="26">
        <f>D658+D659+D661</f>
        <v>0</v>
      </c>
      <c r="E657" s="26">
        <f t="shared" ref="E657:G657" si="26">E658+E659+E661</f>
        <v>0</v>
      </c>
      <c r="F657" s="26">
        <f t="shared" si="26"/>
        <v>0</v>
      </c>
      <c r="G657" s="26">
        <f t="shared" si="26"/>
        <v>0</v>
      </c>
      <c r="H657" s="31">
        <f t="shared" si="25"/>
        <v>0</v>
      </c>
    </row>
    <row r="658" spans="1:8">
      <c r="A658" s="33">
        <v>3121</v>
      </c>
      <c r="B658" s="41" t="s">
        <v>258</v>
      </c>
      <c r="C658" s="29"/>
      <c r="D658" s="35"/>
      <c r="E658" s="35"/>
      <c r="F658" s="35"/>
      <c r="G658" s="35"/>
      <c r="H658" s="31">
        <f>SUM(D658:G658)</f>
        <v>0</v>
      </c>
    </row>
    <row r="659" spans="1:8">
      <c r="A659" s="33" t="s">
        <v>259</v>
      </c>
      <c r="B659" s="41" t="s">
        <v>260</v>
      </c>
      <c r="C659" s="29"/>
      <c r="D659" s="35"/>
      <c r="E659" s="35"/>
      <c r="F659" s="35"/>
      <c r="G659" s="35"/>
      <c r="H659" s="31">
        <f>SUM(D659:G659)</f>
        <v>0</v>
      </c>
    </row>
    <row r="660" spans="1:8">
      <c r="A660" s="52" t="s">
        <v>261</v>
      </c>
      <c r="B660" s="41" t="s">
        <v>262</v>
      </c>
      <c r="C660" s="35"/>
      <c r="D660" s="29"/>
      <c r="E660" s="29"/>
      <c r="F660" s="29"/>
      <c r="G660" s="29"/>
      <c r="H660" s="31">
        <f>C660</f>
        <v>0</v>
      </c>
    </row>
    <row r="661" spans="1:8">
      <c r="A661" s="33" t="s">
        <v>263</v>
      </c>
      <c r="B661" s="41" t="s">
        <v>264</v>
      </c>
      <c r="C661" s="29"/>
      <c r="D661" s="35"/>
      <c r="E661" s="35"/>
      <c r="F661" s="35"/>
      <c r="G661" s="35"/>
      <c r="H661" s="31">
        <f>SUM(D661:G661)</f>
        <v>0</v>
      </c>
    </row>
    <row r="662" spans="1:8">
      <c r="A662" s="53">
        <v>313</v>
      </c>
      <c r="B662" s="40" t="s">
        <v>265</v>
      </c>
      <c r="C662" s="26">
        <f>+C665</f>
        <v>0</v>
      </c>
      <c r="D662" s="26">
        <f>D663+D664+D666</f>
        <v>0</v>
      </c>
      <c r="E662" s="26">
        <f>E663+E664+E666</f>
        <v>0</v>
      </c>
      <c r="F662" s="26">
        <f>F663+F664+F666</f>
        <v>0</v>
      </c>
      <c r="G662" s="26">
        <f>G663+G664+G666</f>
        <v>0</v>
      </c>
      <c r="H662" s="31">
        <f t="shared" si="25"/>
        <v>0</v>
      </c>
    </row>
    <row r="663" spans="1:8">
      <c r="A663" s="33">
        <v>3131</v>
      </c>
      <c r="B663" s="41" t="s">
        <v>265</v>
      </c>
      <c r="C663" s="29"/>
      <c r="D663" s="35"/>
      <c r="E663" s="35"/>
      <c r="F663" s="35"/>
      <c r="G663" s="35"/>
      <c r="H663" s="31">
        <f>SUM(D663:G663)</f>
        <v>0</v>
      </c>
    </row>
    <row r="664" spans="1:8">
      <c r="A664" s="33" t="s">
        <v>266</v>
      </c>
      <c r="B664" s="41" t="s">
        <v>267</v>
      </c>
      <c r="C664" s="29"/>
      <c r="D664" s="35"/>
      <c r="E664" s="35"/>
      <c r="F664" s="35"/>
      <c r="G664" s="35"/>
      <c r="H664" s="31">
        <f>SUM(D664:G664)</f>
        <v>0</v>
      </c>
    </row>
    <row r="665" spans="1:8">
      <c r="A665" s="52" t="s">
        <v>268</v>
      </c>
      <c r="B665" s="41" t="s">
        <v>262</v>
      </c>
      <c r="C665" s="35"/>
      <c r="D665" s="29"/>
      <c r="E665" s="29"/>
      <c r="F665" s="29"/>
      <c r="G665" s="29"/>
      <c r="H665" s="31">
        <f>C665</f>
        <v>0</v>
      </c>
    </row>
    <row r="666" spans="1:8">
      <c r="A666" s="56" t="s">
        <v>269</v>
      </c>
      <c r="B666" s="41" t="s">
        <v>264</v>
      </c>
      <c r="C666" s="29"/>
      <c r="D666" s="35"/>
      <c r="E666" s="35"/>
      <c r="F666" s="35"/>
      <c r="G666" s="35"/>
      <c r="H666" s="31">
        <f>SUM(D666:G666)</f>
        <v>0</v>
      </c>
    </row>
    <row r="667" spans="1:8">
      <c r="A667" s="59">
        <v>32</v>
      </c>
      <c r="B667" s="39" t="s">
        <v>270</v>
      </c>
      <c r="C667" s="26">
        <f>+C669</f>
        <v>0</v>
      </c>
      <c r="D667" s="26">
        <f>SUM(D668:D669)</f>
        <v>0</v>
      </c>
      <c r="E667" s="26">
        <f>SUM(E668:E669)</f>
        <v>0</v>
      </c>
      <c r="F667" s="26">
        <f>SUM(F668:F669)</f>
        <v>0</v>
      </c>
      <c r="G667" s="26">
        <f>SUM(G668:G669)</f>
        <v>0</v>
      </c>
      <c r="H667" s="31">
        <f t="shared" si="25"/>
        <v>0</v>
      </c>
    </row>
    <row r="668" spans="1:8">
      <c r="A668" s="57">
        <v>321</v>
      </c>
      <c r="B668" s="40" t="s">
        <v>257</v>
      </c>
      <c r="C668" s="29"/>
      <c r="D668" s="35"/>
      <c r="E668" s="35"/>
      <c r="F668" s="35"/>
      <c r="G668" s="35"/>
      <c r="H668" s="31">
        <f>SUM(D668:G668)</f>
        <v>0</v>
      </c>
    </row>
    <row r="669" spans="1:8">
      <c r="A669" s="57">
        <v>322</v>
      </c>
      <c r="B669" s="40" t="s">
        <v>258</v>
      </c>
      <c r="C669" s="26">
        <f>+C671</f>
        <v>0</v>
      </c>
      <c r="D669" s="26">
        <f>D670</f>
        <v>0</v>
      </c>
      <c r="E669" s="26">
        <f t="shared" ref="E669:G669" si="27">E670</f>
        <v>0</v>
      </c>
      <c r="F669" s="26">
        <f t="shared" si="27"/>
        <v>0</v>
      </c>
      <c r="G669" s="26">
        <f t="shared" si="27"/>
        <v>0</v>
      </c>
      <c r="H669" s="31">
        <f t="shared" si="25"/>
        <v>0</v>
      </c>
    </row>
    <row r="670" spans="1:8">
      <c r="A670" s="56">
        <v>3221</v>
      </c>
      <c r="B670" s="41" t="s">
        <v>258</v>
      </c>
      <c r="C670" s="29"/>
      <c r="D670" s="35"/>
      <c r="E670" s="35"/>
      <c r="F670" s="35"/>
      <c r="G670" s="35"/>
      <c r="H670" s="31">
        <f>SUM(D670:G670)</f>
        <v>0</v>
      </c>
    </row>
    <row r="671" spans="1:8">
      <c r="A671" s="66" t="s">
        <v>271</v>
      </c>
      <c r="B671" s="41" t="s">
        <v>262</v>
      </c>
      <c r="C671" s="35"/>
      <c r="D671" s="29"/>
      <c r="E671" s="29"/>
      <c r="F671" s="29"/>
      <c r="G671" s="29"/>
      <c r="H671" s="31">
        <f>C671</f>
        <v>0</v>
      </c>
    </row>
    <row r="672" spans="1:8">
      <c r="A672" s="59">
        <v>34</v>
      </c>
      <c r="B672" s="39" t="s">
        <v>272</v>
      </c>
      <c r="C672" s="29"/>
      <c r="D672" s="26">
        <f>D673</f>
        <v>0</v>
      </c>
      <c r="E672" s="26">
        <f>E673</f>
        <v>0</v>
      </c>
      <c r="F672" s="26">
        <f>F673</f>
        <v>0</v>
      </c>
      <c r="G672" s="26">
        <f>G673</f>
        <v>0</v>
      </c>
      <c r="H672" s="31">
        <f>SUM(D672:G672)</f>
        <v>0</v>
      </c>
    </row>
    <row r="673" spans="1:8">
      <c r="A673" s="57">
        <v>341</v>
      </c>
      <c r="B673" s="40" t="s">
        <v>273</v>
      </c>
      <c r="C673" s="29"/>
      <c r="D673" s="26">
        <f>SUM(D674:D675)</f>
        <v>0</v>
      </c>
      <c r="E673" s="26">
        <f>SUM(E674:E675)</f>
        <v>0</v>
      </c>
      <c r="F673" s="26">
        <f>SUM(F674:F675)</f>
        <v>0</v>
      </c>
      <c r="G673" s="26">
        <f>SUM(G674:G675)</f>
        <v>0</v>
      </c>
      <c r="H673" s="31">
        <f t="shared" ref="H673:H681" si="28">SUM(D673:G673)</f>
        <v>0</v>
      </c>
    </row>
    <row r="674" spans="1:8">
      <c r="A674" s="56">
        <v>3411</v>
      </c>
      <c r="B674" s="41" t="s">
        <v>273</v>
      </c>
      <c r="C674" s="29"/>
      <c r="D674" s="35"/>
      <c r="E674" s="35"/>
      <c r="F674" s="35"/>
      <c r="G674" s="35"/>
      <c r="H674" s="31">
        <f t="shared" si="28"/>
        <v>0</v>
      </c>
    </row>
    <row r="675" spans="1:8">
      <c r="A675" s="56">
        <v>3419</v>
      </c>
      <c r="B675" s="41" t="s">
        <v>90</v>
      </c>
      <c r="C675" s="29"/>
      <c r="D675" s="35"/>
      <c r="E675" s="35"/>
      <c r="F675" s="35"/>
      <c r="G675" s="35"/>
      <c r="H675" s="31">
        <f t="shared" si="28"/>
        <v>0</v>
      </c>
    </row>
    <row r="676" spans="1:8">
      <c r="A676" s="59">
        <v>35</v>
      </c>
      <c r="B676" s="39" t="s">
        <v>274</v>
      </c>
      <c r="C676" s="29"/>
      <c r="D676" s="26">
        <f>D677</f>
        <v>0</v>
      </c>
      <c r="E676" s="26">
        <f>E677</f>
        <v>0</v>
      </c>
      <c r="F676" s="26">
        <f>F677</f>
        <v>0</v>
      </c>
      <c r="G676" s="26">
        <f>G677</f>
        <v>0</v>
      </c>
      <c r="H676" s="31">
        <f t="shared" si="28"/>
        <v>0</v>
      </c>
    </row>
    <row r="677" spans="1:8">
      <c r="A677" s="67">
        <v>351</v>
      </c>
      <c r="B677" s="68" t="s">
        <v>275</v>
      </c>
      <c r="C677" s="29"/>
      <c r="D677" s="35"/>
      <c r="E677" s="35"/>
      <c r="F677" s="35"/>
      <c r="G677" s="35"/>
      <c r="H677" s="31">
        <f t="shared" si="28"/>
        <v>0</v>
      </c>
    </row>
    <row r="678" spans="1:8">
      <c r="A678" s="59">
        <v>36</v>
      </c>
      <c r="B678" s="39" t="s">
        <v>276</v>
      </c>
      <c r="C678" s="29"/>
      <c r="D678" s="26">
        <f>D679</f>
        <v>0</v>
      </c>
      <c r="E678" s="26">
        <f>E679</f>
        <v>0</v>
      </c>
      <c r="F678" s="26">
        <f>F679</f>
        <v>0</v>
      </c>
      <c r="G678" s="26">
        <f>G679</f>
        <v>0</v>
      </c>
      <c r="H678" s="31">
        <f t="shared" si="28"/>
        <v>0</v>
      </c>
    </row>
    <row r="679" spans="1:8">
      <c r="A679" s="67">
        <v>361</v>
      </c>
      <c r="B679" s="68" t="s">
        <v>277</v>
      </c>
      <c r="C679" s="29"/>
      <c r="D679" s="35"/>
      <c r="E679" s="35"/>
      <c r="F679" s="35"/>
      <c r="G679" s="35"/>
      <c r="H679" s="31">
        <f t="shared" si="28"/>
        <v>0</v>
      </c>
    </row>
    <row r="680" spans="1:8">
      <c r="A680" s="57">
        <v>362</v>
      </c>
      <c r="B680" s="69" t="s">
        <v>278</v>
      </c>
      <c r="C680" s="70"/>
      <c r="D680" s="71"/>
      <c r="E680" s="71"/>
      <c r="F680" s="71"/>
      <c r="G680" s="71"/>
      <c r="H680" s="31">
        <f t="shared" si="28"/>
        <v>0</v>
      </c>
    </row>
    <row r="681" spans="1:8">
      <c r="A681" s="57">
        <v>363</v>
      </c>
      <c r="B681" s="69" t="s">
        <v>279</v>
      </c>
      <c r="C681" s="70"/>
      <c r="D681" s="71"/>
      <c r="E681" s="71"/>
      <c r="F681" s="71"/>
      <c r="G681" s="71"/>
      <c r="H681" s="31">
        <f t="shared" si="28"/>
        <v>0</v>
      </c>
    </row>
    <row r="682" spans="1:8">
      <c r="A682" s="27">
        <v>4</v>
      </c>
      <c r="B682" s="61" t="s">
        <v>280</v>
      </c>
      <c r="C682" s="26">
        <f>C683</f>
        <v>0</v>
      </c>
      <c r="D682" s="26">
        <f>D683+D692+D698+D699+D702</f>
        <v>0</v>
      </c>
      <c r="E682" s="26">
        <f>E683+E692+E698+E699+E702</f>
        <v>0</v>
      </c>
      <c r="F682" s="26">
        <f>F683+F692+F698+F699+F702</f>
        <v>0</v>
      </c>
      <c r="G682" s="26">
        <f>G683+G692+G698+G699+G702</f>
        <v>0</v>
      </c>
      <c r="H682" s="31">
        <f t="shared" si="25"/>
        <v>0</v>
      </c>
    </row>
    <row r="683" spans="1:8">
      <c r="A683" s="59">
        <v>41</v>
      </c>
      <c r="B683" s="39" t="s">
        <v>281</v>
      </c>
      <c r="C683" s="26">
        <f>C690</f>
        <v>0</v>
      </c>
      <c r="D683" s="26">
        <f>D684+D685+D691</f>
        <v>0</v>
      </c>
      <c r="E683" s="26">
        <f>E684+E685+E691</f>
        <v>0</v>
      </c>
      <c r="F683" s="26">
        <f>F684+F685+F691</f>
        <v>0</v>
      </c>
      <c r="G683" s="26">
        <f>G684+G685+G691</f>
        <v>0</v>
      </c>
      <c r="H683" s="31">
        <f t="shared" si="25"/>
        <v>0</v>
      </c>
    </row>
    <row r="684" spans="1:8">
      <c r="A684" s="57">
        <v>411</v>
      </c>
      <c r="B684" s="40" t="s">
        <v>282</v>
      </c>
      <c r="C684" s="29"/>
      <c r="D684" s="35"/>
      <c r="E684" s="35"/>
      <c r="F684" s="35"/>
      <c r="G684" s="35"/>
      <c r="H684" s="31">
        <f>SUM(D684:G684)</f>
        <v>0</v>
      </c>
    </row>
    <row r="685" spans="1:8">
      <c r="A685" s="57">
        <v>412</v>
      </c>
      <c r="B685" s="40" t="s">
        <v>283</v>
      </c>
      <c r="C685" s="29"/>
      <c r="D685" s="26">
        <f>SUM(D686:D689)</f>
        <v>0</v>
      </c>
      <c r="E685" s="26">
        <f>SUM(E686:E689)</f>
        <v>0</v>
      </c>
      <c r="F685" s="26">
        <f>SUM(F686:F689)</f>
        <v>0</v>
      </c>
      <c r="G685" s="26">
        <f>SUM(G686:G689)</f>
        <v>0</v>
      </c>
      <c r="H685" s="31">
        <f t="shared" ref="H685:H689" si="29">SUM(D685:G685)</f>
        <v>0</v>
      </c>
    </row>
    <row r="686" spans="1:8">
      <c r="A686" s="56">
        <v>4121</v>
      </c>
      <c r="B686" s="41" t="s">
        <v>284</v>
      </c>
      <c r="C686" s="29"/>
      <c r="D686" s="35"/>
      <c r="E686" s="35"/>
      <c r="F686" s="35"/>
      <c r="G686" s="35"/>
      <c r="H686" s="31">
        <f t="shared" si="29"/>
        <v>0</v>
      </c>
    </row>
    <row r="687" spans="1:8">
      <c r="A687" s="56">
        <v>4122</v>
      </c>
      <c r="B687" s="41" t="s">
        <v>285</v>
      </c>
      <c r="C687" s="29"/>
      <c r="D687" s="35"/>
      <c r="E687" s="35"/>
      <c r="F687" s="35"/>
      <c r="G687" s="35"/>
      <c r="H687" s="31">
        <f t="shared" si="29"/>
        <v>0</v>
      </c>
    </row>
    <row r="688" spans="1:8">
      <c r="A688" s="66">
        <v>4123</v>
      </c>
      <c r="B688" s="41" t="s">
        <v>286</v>
      </c>
      <c r="C688" s="29"/>
      <c r="D688" s="35"/>
      <c r="E688" s="35"/>
      <c r="F688" s="35"/>
      <c r="G688" s="35"/>
      <c r="H688" s="31">
        <f t="shared" si="29"/>
        <v>0</v>
      </c>
    </row>
    <row r="689" spans="1:8">
      <c r="A689" s="66">
        <v>4127</v>
      </c>
      <c r="B689" s="41" t="s">
        <v>287</v>
      </c>
      <c r="C689" s="29"/>
      <c r="D689" s="35"/>
      <c r="E689" s="35"/>
      <c r="F689" s="35"/>
      <c r="G689" s="35"/>
      <c r="H689" s="31">
        <f t="shared" si="29"/>
        <v>0</v>
      </c>
    </row>
    <row r="690" spans="1:8">
      <c r="A690" s="60" t="s">
        <v>288</v>
      </c>
      <c r="B690" s="40" t="s">
        <v>289</v>
      </c>
      <c r="C690" s="35"/>
      <c r="D690" s="29"/>
      <c r="E690" s="29"/>
      <c r="F690" s="29"/>
      <c r="G690" s="29"/>
      <c r="H690" s="31">
        <f>C690</f>
        <v>0</v>
      </c>
    </row>
    <row r="691" spans="1:8">
      <c r="A691" s="57">
        <v>419</v>
      </c>
      <c r="B691" s="40" t="s">
        <v>290</v>
      </c>
      <c r="C691" s="29"/>
      <c r="D691" s="35"/>
      <c r="E691" s="35"/>
      <c r="F691" s="35"/>
      <c r="G691" s="35"/>
      <c r="H691" s="31">
        <f>SUM(D691:G691)</f>
        <v>0</v>
      </c>
    </row>
    <row r="692" spans="1:8">
      <c r="A692" s="59">
        <v>43</v>
      </c>
      <c r="B692" s="39" t="s">
        <v>291</v>
      </c>
      <c r="C692" s="29"/>
      <c r="D692" s="26">
        <f>SUM(D693:D697)</f>
        <v>0</v>
      </c>
      <c r="E692" s="26">
        <f>SUM(E693:E697)</f>
        <v>0</v>
      </c>
      <c r="F692" s="26">
        <f>SUM(F693:F697)</f>
        <v>0</v>
      </c>
      <c r="G692" s="26">
        <f>SUM(G693:G697)</f>
        <v>0</v>
      </c>
      <c r="H692" s="31">
        <f>SUM(D692:G692)</f>
        <v>0</v>
      </c>
    </row>
    <row r="693" spans="1:8">
      <c r="A693" s="67">
        <v>431</v>
      </c>
      <c r="B693" s="68" t="s">
        <v>292</v>
      </c>
      <c r="C693" s="29"/>
      <c r="D693" s="35"/>
      <c r="E693" s="35"/>
      <c r="F693" s="35"/>
      <c r="G693" s="35"/>
      <c r="H693" s="31">
        <f t="shared" ref="H693:H702" si="30">SUM(D693:G693)</f>
        <v>0</v>
      </c>
    </row>
    <row r="694" spans="1:8">
      <c r="A694" s="67">
        <v>432</v>
      </c>
      <c r="B694" s="68" t="s">
        <v>293</v>
      </c>
      <c r="C694" s="29"/>
      <c r="D694" s="35"/>
      <c r="E694" s="35"/>
      <c r="F694" s="35"/>
      <c r="G694" s="35"/>
      <c r="H694" s="31">
        <f t="shared" si="30"/>
        <v>0</v>
      </c>
    </row>
    <row r="695" spans="1:8">
      <c r="A695" s="67">
        <v>433</v>
      </c>
      <c r="B695" s="68" t="s">
        <v>294</v>
      </c>
      <c r="C695" s="29"/>
      <c r="D695" s="35"/>
      <c r="E695" s="35"/>
      <c r="F695" s="35"/>
      <c r="G695" s="35"/>
      <c r="H695" s="31">
        <f t="shared" si="30"/>
        <v>0</v>
      </c>
    </row>
    <row r="696" spans="1:8">
      <c r="A696" s="67">
        <v>434</v>
      </c>
      <c r="B696" s="68" t="s">
        <v>295</v>
      </c>
      <c r="C696" s="29"/>
      <c r="D696" s="35"/>
      <c r="E696" s="35"/>
      <c r="F696" s="35"/>
      <c r="G696" s="35"/>
      <c r="H696" s="31">
        <f t="shared" si="30"/>
        <v>0</v>
      </c>
    </row>
    <row r="697" spans="1:8">
      <c r="A697" s="67">
        <v>437</v>
      </c>
      <c r="B697" s="68" t="s">
        <v>296</v>
      </c>
      <c r="C697" s="29"/>
      <c r="D697" s="35"/>
      <c r="E697" s="35"/>
      <c r="F697" s="35"/>
      <c r="G697" s="35"/>
      <c r="H697" s="31">
        <f t="shared" si="30"/>
        <v>0</v>
      </c>
    </row>
    <row r="698" spans="1:8">
      <c r="A698" s="59">
        <v>44</v>
      </c>
      <c r="B698" s="39" t="s">
        <v>297</v>
      </c>
      <c r="C698" s="29"/>
      <c r="D698" s="35"/>
      <c r="E698" s="35"/>
      <c r="F698" s="35"/>
      <c r="G698" s="35"/>
      <c r="H698" s="31">
        <f t="shared" si="30"/>
        <v>0</v>
      </c>
    </row>
    <row r="699" spans="1:8">
      <c r="A699" s="59">
        <v>45</v>
      </c>
      <c r="B699" s="39" t="s">
        <v>298</v>
      </c>
      <c r="C699" s="29"/>
      <c r="D699" s="26">
        <f>SUM(D700:D701)</f>
        <v>0</v>
      </c>
      <c r="E699" s="26">
        <f>SUM(E700:E701)</f>
        <v>0</v>
      </c>
      <c r="F699" s="26">
        <f>SUM(F700:F701)</f>
        <v>0</v>
      </c>
      <c r="G699" s="26">
        <f>SUM(G700:G701)</f>
        <v>0</v>
      </c>
      <c r="H699" s="31">
        <f t="shared" si="30"/>
        <v>0</v>
      </c>
    </row>
    <row r="700" spans="1:8">
      <c r="A700" s="67">
        <v>451</v>
      </c>
      <c r="B700" s="68" t="s">
        <v>299</v>
      </c>
      <c r="C700" s="29"/>
      <c r="D700" s="35"/>
      <c r="E700" s="35"/>
      <c r="F700" s="35"/>
      <c r="G700" s="35"/>
      <c r="H700" s="31">
        <f t="shared" si="30"/>
        <v>0</v>
      </c>
    </row>
    <row r="701" spans="1:8">
      <c r="A701" s="67">
        <v>452</v>
      </c>
      <c r="B701" s="68" t="s">
        <v>300</v>
      </c>
      <c r="C701" s="29"/>
      <c r="D701" s="35"/>
      <c r="E701" s="35"/>
      <c r="F701" s="35"/>
      <c r="G701" s="35"/>
      <c r="H701" s="31">
        <f t="shared" si="30"/>
        <v>0</v>
      </c>
    </row>
    <row r="702" spans="1:8">
      <c r="A702" s="59">
        <v>46</v>
      </c>
      <c r="B702" s="39" t="s">
        <v>301</v>
      </c>
      <c r="C702" s="29"/>
      <c r="D702" s="35"/>
      <c r="E702" s="35"/>
      <c r="F702" s="35"/>
      <c r="G702" s="35"/>
      <c r="H702" s="31">
        <f t="shared" si="30"/>
        <v>0</v>
      </c>
    </row>
    <row r="703" spans="1:8">
      <c r="A703" s="27">
        <v>5</v>
      </c>
      <c r="B703" s="61" t="s">
        <v>302</v>
      </c>
      <c r="C703" s="26">
        <f>SUM(C704:C706)</f>
        <v>0</v>
      </c>
      <c r="D703" s="26">
        <f>SUM(D704:D706)</f>
        <v>0</v>
      </c>
      <c r="E703" s="26">
        <f>SUM(E704:E706)</f>
        <v>0</v>
      </c>
      <c r="F703" s="26">
        <f>SUM(F704:F706)</f>
        <v>0</v>
      </c>
      <c r="G703" s="26">
        <f>SUM(G704:G706)</f>
        <v>0</v>
      </c>
      <c r="H703" s="31">
        <f>SUM(C703:G703)</f>
        <v>0</v>
      </c>
    </row>
    <row r="704" spans="1:8">
      <c r="A704" s="59">
        <v>51</v>
      </c>
      <c r="B704" s="39" t="s">
        <v>303</v>
      </c>
      <c r="C704" s="35"/>
      <c r="D704" s="35"/>
      <c r="E704" s="35"/>
      <c r="F704" s="35"/>
      <c r="G704" s="35"/>
      <c r="H704" s="31">
        <f t="shared" si="25"/>
        <v>0</v>
      </c>
    </row>
    <row r="705" spans="1:8">
      <c r="A705" s="59">
        <v>52</v>
      </c>
      <c r="B705" s="39" t="s">
        <v>304</v>
      </c>
      <c r="C705" s="35"/>
      <c r="D705" s="35"/>
      <c r="E705" s="35"/>
      <c r="F705" s="35"/>
      <c r="G705" s="35"/>
      <c r="H705" s="31">
        <f t="shared" si="25"/>
        <v>0</v>
      </c>
    </row>
    <row r="706" spans="1:8">
      <c r="A706" s="27">
        <v>53</v>
      </c>
      <c r="B706" s="39" t="s">
        <v>305</v>
      </c>
      <c r="C706" s="102"/>
      <c r="D706" s="35"/>
      <c r="E706" s="35"/>
      <c r="F706" s="35"/>
      <c r="G706" s="35"/>
      <c r="H706" s="31">
        <f t="shared" si="25"/>
        <v>0</v>
      </c>
    </row>
    <row r="707" spans="1:8">
      <c r="A707" s="67">
        <v>531</v>
      </c>
      <c r="B707" s="72" t="s">
        <v>306</v>
      </c>
      <c r="C707" s="99"/>
      <c r="D707" s="35"/>
      <c r="E707" s="35"/>
      <c r="F707" s="35"/>
      <c r="G707" s="35"/>
      <c r="H707" s="31">
        <f>SUM(D707:G707)</f>
        <v>0</v>
      </c>
    </row>
    <row r="708" spans="1:8">
      <c r="A708" s="43">
        <v>5371</v>
      </c>
      <c r="B708" s="72" t="s">
        <v>307</v>
      </c>
      <c r="C708" s="35"/>
      <c r="D708" s="99"/>
      <c r="E708" s="99"/>
      <c r="F708" s="99"/>
      <c r="G708" s="99"/>
      <c r="H708" s="31">
        <f>+C708</f>
        <v>0</v>
      </c>
    </row>
    <row r="709" spans="1:8">
      <c r="A709" s="33"/>
      <c r="B709" s="73" t="s">
        <v>18</v>
      </c>
      <c r="C709" s="26">
        <f>C10+C187+C654+C682+C703</f>
        <v>0</v>
      </c>
      <c r="D709" s="26">
        <f>D10+D187+D654+D682+D703</f>
        <v>0</v>
      </c>
      <c r="E709" s="26">
        <f>E10+E187+E654+E682+E703</f>
        <v>0</v>
      </c>
      <c r="F709" s="26">
        <f>F10+F187+F654+F682+F703</f>
        <v>0</v>
      </c>
      <c r="G709" s="26">
        <f>G10+G187+G654+G682+G703</f>
        <v>0</v>
      </c>
      <c r="H709" s="31">
        <f>SUM(C709:G709)</f>
        <v>0</v>
      </c>
    </row>
    <row r="711" spans="1:8">
      <c r="A711" s="74"/>
      <c r="B711" s="75"/>
      <c r="C711" s="76"/>
      <c r="D711" s="76"/>
      <c r="E711" s="76"/>
      <c r="F711" s="76"/>
      <c r="G711" s="76"/>
    </row>
    <row r="712" spans="1:8">
      <c r="A712" s="8"/>
      <c r="B712" s="8"/>
      <c r="C712" s="10"/>
      <c r="D712" s="11"/>
      <c r="E712" s="10"/>
      <c r="F712" s="11"/>
      <c r="G712" s="8"/>
    </row>
    <row r="713" spans="1:8">
      <c r="A713" s="12" t="s">
        <v>13</v>
      </c>
      <c r="B713" s="13" t="s">
        <v>308</v>
      </c>
      <c r="C713" s="15" t="s">
        <v>16</v>
      </c>
      <c r="D713" s="16"/>
      <c r="E713" s="15" t="s">
        <v>17</v>
      </c>
      <c r="F713" s="16"/>
      <c r="G713" s="17" t="s">
        <v>18</v>
      </c>
    </row>
    <row r="714" spans="1:8">
      <c r="A714" s="18"/>
      <c r="B714" s="13" t="s">
        <v>19</v>
      </c>
      <c r="C714" s="20" t="s">
        <v>21</v>
      </c>
      <c r="D714" s="21" t="s">
        <v>22</v>
      </c>
      <c r="E714" s="21" t="s">
        <v>21</v>
      </c>
      <c r="F714" s="21" t="s">
        <v>22</v>
      </c>
      <c r="G714" s="22"/>
    </row>
    <row r="715" spans="1:8">
      <c r="A715" s="77">
        <v>1</v>
      </c>
      <c r="B715" s="78" t="s">
        <v>23</v>
      </c>
      <c r="C715" s="26">
        <f>C716+C733+C740+C750+C767+C799</f>
        <v>0</v>
      </c>
      <c r="D715" s="26">
        <f>D716+D733+D740+D750+D767+D799</f>
        <v>0</v>
      </c>
      <c r="E715" s="26">
        <f>E716+E733+E740+E750+E767+E799</f>
        <v>0</v>
      </c>
      <c r="F715" s="26">
        <f>F716+F733+F740+F750+F767+F799</f>
        <v>0</v>
      </c>
      <c r="G715" s="26">
        <f>SUM(C715:F715)</f>
        <v>0</v>
      </c>
    </row>
    <row r="716" spans="1:8">
      <c r="A716" s="79">
        <v>112</v>
      </c>
      <c r="B716" s="40" t="s">
        <v>31</v>
      </c>
      <c r="C716" s="26">
        <f>C717+C720+C726+C732</f>
        <v>0</v>
      </c>
      <c r="D716" s="26">
        <f>D717+D720+D726+D732</f>
        <v>0</v>
      </c>
      <c r="E716" s="26">
        <f>E717+E720+E726+E732</f>
        <v>0</v>
      </c>
      <c r="F716" s="26">
        <f>F717+F720+F726+F732</f>
        <v>0</v>
      </c>
      <c r="G716" s="26">
        <f t="shared" ref="G716:G767" si="31">SUM(C716:F716)</f>
        <v>0</v>
      </c>
    </row>
    <row r="717" spans="1:8">
      <c r="A717" s="80">
        <v>1121</v>
      </c>
      <c r="B717" s="41" t="s">
        <v>309</v>
      </c>
      <c r="C717" s="26">
        <f>SUM(C718:C719)</f>
        <v>0</v>
      </c>
      <c r="D717" s="26">
        <f>SUM(D718:D719)</f>
        <v>0</v>
      </c>
      <c r="E717" s="26">
        <f>SUM(E718:E719)</f>
        <v>0</v>
      </c>
      <c r="F717" s="26">
        <f>SUM(F718:F719)</f>
        <v>0</v>
      </c>
      <c r="G717" s="26">
        <f t="shared" si="31"/>
        <v>0</v>
      </c>
    </row>
    <row r="718" spans="1:8">
      <c r="A718" s="81">
        <v>11211</v>
      </c>
      <c r="B718" s="41" t="s">
        <v>310</v>
      </c>
      <c r="C718" s="35"/>
      <c r="D718" s="35"/>
      <c r="E718" s="35"/>
      <c r="F718" s="35"/>
      <c r="G718" s="26">
        <f t="shared" si="31"/>
        <v>0</v>
      </c>
    </row>
    <row r="719" spans="1:8">
      <c r="A719" s="81">
        <v>11219</v>
      </c>
      <c r="B719" s="41" t="s">
        <v>54</v>
      </c>
      <c r="C719" s="35"/>
      <c r="D719" s="35"/>
      <c r="E719" s="35"/>
      <c r="F719" s="35"/>
      <c r="G719" s="26">
        <f t="shared" si="31"/>
        <v>0</v>
      </c>
    </row>
    <row r="720" spans="1:8">
      <c r="A720" s="81">
        <v>1125</v>
      </c>
      <c r="B720" s="41" t="s">
        <v>311</v>
      </c>
      <c r="C720" s="26">
        <f>SUM(C721:C723)</f>
        <v>0</v>
      </c>
      <c r="D720" s="26">
        <f>SUM(D721:D723)</f>
        <v>0</v>
      </c>
      <c r="E720" s="26">
        <f>SUM(E721:E723)</f>
        <v>0</v>
      </c>
      <c r="F720" s="26">
        <f>SUM(F721:F723)</f>
        <v>0</v>
      </c>
      <c r="G720" s="26">
        <f t="shared" si="31"/>
        <v>0</v>
      </c>
    </row>
    <row r="721" spans="1:8">
      <c r="A721" s="81">
        <v>11251</v>
      </c>
      <c r="B721" s="41" t="s">
        <v>312</v>
      </c>
      <c r="C721" s="35"/>
      <c r="D721" s="35"/>
      <c r="E721" s="35"/>
      <c r="F721" s="35"/>
      <c r="G721" s="26">
        <f t="shared" si="31"/>
        <v>0</v>
      </c>
      <c r="H721" s="5"/>
    </row>
    <row r="722" spans="1:8">
      <c r="A722" s="81">
        <v>11252</v>
      </c>
      <c r="B722" s="41" t="s">
        <v>313</v>
      </c>
      <c r="C722" s="35"/>
      <c r="D722" s="35"/>
      <c r="E722" s="35"/>
      <c r="F722" s="35"/>
      <c r="G722" s="26">
        <f t="shared" si="31"/>
        <v>0</v>
      </c>
      <c r="H722" s="5"/>
    </row>
    <row r="723" spans="1:8">
      <c r="A723" s="81">
        <v>11259</v>
      </c>
      <c r="B723" s="41" t="s">
        <v>54</v>
      </c>
      <c r="C723" s="26">
        <f>SUM(C724:C725)</f>
        <v>0</v>
      </c>
      <c r="D723" s="26">
        <f>SUM(D724:D725)</f>
        <v>0</v>
      </c>
      <c r="E723" s="26">
        <f>SUM(E724:E725)</f>
        <v>0</v>
      </c>
      <c r="F723" s="26">
        <f>SUM(F724:F725)</f>
        <v>0</v>
      </c>
      <c r="G723" s="26">
        <f t="shared" si="31"/>
        <v>0</v>
      </c>
      <c r="H723" s="5"/>
    </row>
    <row r="724" spans="1:8">
      <c r="A724" s="81">
        <v>112591</v>
      </c>
      <c r="B724" s="41" t="s">
        <v>314</v>
      </c>
      <c r="C724" s="35"/>
      <c r="D724" s="35"/>
      <c r="E724" s="35"/>
      <c r="F724" s="35"/>
      <c r="G724" s="26">
        <f t="shared" si="31"/>
        <v>0</v>
      </c>
      <c r="H724" s="5"/>
    </row>
    <row r="725" spans="1:8">
      <c r="A725" s="81">
        <v>112592</v>
      </c>
      <c r="B725" s="41" t="s">
        <v>315</v>
      </c>
      <c r="C725" s="35"/>
      <c r="D725" s="35"/>
      <c r="E725" s="35"/>
      <c r="F725" s="35"/>
      <c r="G725" s="26">
        <f t="shared" si="31"/>
        <v>0</v>
      </c>
      <c r="H725" s="5"/>
    </row>
    <row r="726" spans="1:8">
      <c r="A726" s="81">
        <v>1126</v>
      </c>
      <c r="B726" s="41" t="s">
        <v>316</v>
      </c>
      <c r="C726" s="26">
        <f>SUM(C727:C729)</f>
        <v>0</v>
      </c>
      <c r="D726" s="26">
        <f>SUM(D727:D729)</f>
        <v>0</v>
      </c>
      <c r="E726" s="26">
        <f>SUM(E727:E729)</f>
        <v>0</v>
      </c>
      <c r="F726" s="26">
        <f>SUM(F727:F729)</f>
        <v>0</v>
      </c>
      <c r="G726" s="26">
        <f t="shared" si="31"/>
        <v>0</v>
      </c>
      <c r="H726" s="5"/>
    </row>
    <row r="727" spans="1:8">
      <c r="A727" s="81">
        <v>11261</v>
      </c>
      <c r="B727" s="41" t="s">
        <v>317</v>
      </c>
      <c r="C727" s="35"/>
      <c r="D727" s="35"/>
      <c r="E727" s="35"/>
      <c r="F727" s="35"/>
      <c r="G727" s="26">
        <f t="shared" si="31"/>
        <v>0</v>
      </c>
      <c r="H727" s="5"/>
    </row>
    <row r="728" spans="1:8">
      <c r="A728" s="81">
        <v>11262</v>
      </c>
      <c r="B728" s="41" t="s">
        <v>318</v>
      </c>
      <c r="C728" s="35"/>
      <c r="D728" s="35"/>
      <c r="E728" s="35"/>
      <c r="F728" s="35"/>
      <c r="G728" s="26">
        <f t="shared" si="31"/>
        <v>0</v>
      </c>
      <c r="H728" s="5"/>
    </row>
    <row r="729" spans="1:8">
      <c r="A729" s="81">
        <v>11269</v>
      </c>
      <c r="B729" s="41" t="s">
        <v>54</v>
      </c>
      <c r="C729" s="26">
        <f>SUM(C730:C731)</f>
        <v>0</v>
      </c>
      <c r="D729" s="26">
        <f>SUM(D730:D731)</f>
        <v>0</v>
      </c>
      <c r="E729" s="26">
        <f>SUM(E730:E731)</f>
        <v>0</v>
      </c>
      <c r="F729" s="26">
        <f>SUM(F730:F731)</f>
        <v>0</v>
      </c>
      <c r="G729" s="26">
        <f t="shared" si="31"/>
        <v>0</v>
      </c>
      <c r="H729" s="5"/>
    </row>
    <row r="730" spans="1:8">
      <c r="A730" s="81">
        <v>112691</v>
      </c>
      <c r="B730" s="41" t="s">
        <v>319</v>
      </c>
      <c r="C730" s="35"/>
      <c r="D730" s="35"/>
      <c r="E730" s="35"/>
      <c r="F730" s="35"/>
      <c r="G730" s="26">
        <f t="shared" si="31"/>
        <v>0</v>
      </c>
      <c r="H730" s="5"/>
    </row>
    <row r="731" spans="1:8">
      <c r="A731" s="81">
        <v>112692</v>
      </c>
      <c r="B731" s="41" t="s">
        <v>320</v>
      </c>
      <c r="C731" s="35"/>
      <c r="D731" s="35"/>
      <c r="E731" s="35"/>
      <c r="F731" s="35"/>
      <c r="G731" s="26">
        <f t="shared" si="31"/>
        <v>0</v>
      </c>
      <c r="H731" s="5"/>
    </row>
    <row r="732" spans="1:8">
      <c r="A732" s="81">
        <v>1128</v>
      </c>
      <c r="B732" s="41" t="s">
        <v>45</v>
      </c>
      <c r="C732" s="35"/>
      <c r="D732" s="35"/>
      <c r="E732" s="35"/>
      <c r="F732" s="35"/>
      <c r="G732" s="26">
        <f t="shared" si="31"/>
        <v>0</v>
      </c>
      <c r="H732" s="5"/>
    </row>
    <row r="733" spans="1:8">
      <c r="A733" s="77">
        <v>12</v>
      </c>
      <c r="B733" s="39" t="s">
        <v>321</v>
      </c>
      <c r="C733" s="26">
        <f>C734+C737</f>
        <v>0</v>
      </c>
      <c r="D733" s="26">
        <f>D734+D737</f>
        <v>0</v>
      </c>
      <c r="E733" s="26">
        <f>E734+E737</f>
        <v>0</v>
      </c>
      <c r="F733" s="26">
        <f>F734+F737</f>
        <v>0</v>
      </c>
      <c r="G733" s="26">
        <f t="shared" si="31"/>
        <v>0</v>
      </c>
      <c r="H733" s="5"/>
    </row>
    <row r="734" spans="1:8">
      <c r="A734" s="81">
        <v>1215</v>
      </c>
      <c r="B734" s="41" t="s">
        <v>322</v>
      </c>
      <c r="C734" s="26">
        <f>SUM(C735:C736)</f>
        <v>0</v>
      </c>
      <c r="D734" s="26">
        <f>SUM(D735:D736)</f>
        <v>0</v>
      </c>
      <c r="E734" s="26">
        <f>SUM(E735:E736)</f>
        <v>0</v>
      </c>
      <c r="F734" s="26">
        <f>SUM(F735:F736)</f>
        <v>0</v>
      </c>
      <c r="G734" s="26">
        <f t="shared" si="31"/>
        <v>0</v>
      </c>
      <c r="H734" s="5"/>
    </row>
    <row r="735" spans="1:8">
      <c r="A735" s="81">
        <v>12151</v>
      </c>
      <c r="B735" s="41" t="s">
        <v>323</v>
      </c>
      <c r="C735" s="35"/>
      <c r="D735" s="35"/>
      <c r="E735" s="35"/>
      <c r="F735" s="35"/>
      <c r="G735" s="26">
        <f t="shared" si="31"/>
        <v>0</v>
      </c>
      <c r="H735" s="5"/>
    </row>
    <row r="736" spans="1:8">
      <c r="A736" s="81">
        <v>12159</v>
      </c>
      <c r="B736" s="41" t="s">
        <v>324</v>
      </c>
      <c r="C736" s="35"/>
      <c r="D736" s="35"/>
      <c r="E736" s="35"/>
      <c r="F736" s="35"/>
      <c r="G736" s="26">
        <f t="shared" si="31"/>
        <v>0</v>
      </c>
      <c r="H736" s="5"/>
    </row>
    <row r="737" spans="1:7">
      <c r="A737" s="81">
        <v>1225</v>
      </c>
      <c r="B737" s="41" t="s">
        <v>476</v>
      </c>
      <c r="C737" s="26">
        <f>SUM(C738:C739)</f>
        <v>0</v>
      </c>
      <c r="D737" s="26">
        <f>SUM(D738:D739)</f>
        <v>0</v>
      </c>
      <c r="E737" s="26">
        <f>SUM(E738:E739)</f>
        <v>0</v>
      </c>
      <c r="F737" s="26">
        <f>SUM(F738:F739)</f>
        <v>0</v>
      </c>
      <c r="G737" s="26">
        <f t="shared" si="31"/>
        <v>0</v>
      </c>
    </row>
    <row r="738" spans="1:7">
      <c r="A738" s="81">
        <v>12251</v>
      </c>
      <c r="B738" s="41" t="s">
        <v>477</v>
      </c>
      <c r="C738" s="35"/>
      <c r="D738" s="35"/>
      <c r="E738" s="35"/>
      <c r="F738" s="35"/>
      <c r="G738" s="26">
        <f t="shared" si="31"/>
        <v>0</v>
      </c>
    </row>
    <row r="739" spans="1:7">
      <c r="A739" s="81">
        <v>12259</v>
      </c>
      <c r="B739" s="41" t="s">
        <v>325</v>
      </c>
      <c r="C739" s="35"/>
      <c r="D739" s="35"/>
      <c r="E739" s="35"/>
      <c r="F739" s="35"/>
      <c r="G739" s="26">
        <f t="shared" si="31"/>
        <v>0</v>
      </c>
    </row>
    <row r="740" spans="1:7">
      <c r="A740" s="77">
        <v>13</v>
      </c>
      <c r="B740" s="39" t="s">
        <v>86</v>
      </c>
      <c r="C740" s="26">
        <f>C741</f>
        <v>0</v>
      </c>
      <c r="D740" s="26">
        <f>D747</f>
        <v>0</v>
      </c>
      <c r="E740" s="26">
        <f>E741</f>
        <v>0</v>
      </c>
      <c r="F740" s="26">
        <f>F747</f>
        <v>0</v>
      </c>
      <c r="G740" s="26">
        <f t="shared" si="31"/>
        <v>0</v>
      </c>
    </row>
    <row r="741" spans="1:7">
      <c r="A741" s="53">
        <v>131</v>
      </c>
      <c r="B741" s="40" t="s">
        <v>87</v>
      </c>
      <c r="C741" s="26">
        <f>SUM(C742:C744)</f>
        <v>0</v>
      </c>
      <c r="D741" s="29"/>
      <c r="E741" s="26">
        <f>SUM(E742:E744)</f>
        <v>0</v>
      </c>
      <c r="F741" s="29"/>
      <c r="G741" s="26">
        <f>C741+E741</f>
        <v>0</v>
      </c>
    </row>
    <row r="742" spans="1:7">
      <c r="A742" s="33">
        <v>1311</v>
      </c>
      <c r="B742" s="41" t="s">
        <v>326</v>
      </c>
      <c r="C742" s="35"/>
      <c r="D742" s="29"/>
      <c r="E742" s="35"/>
      <c r="F742" s="29"/>
      <c r="G742" s="26">
        <f t="shared" ref="G742:G746" si="32">C742+E742</f>
        <v>0</v>
      </c>
    </row>
    <row r="743" spans="1:7">
      <c r="A743" s="33">
        <v>1312</v>
      </c>
      <c r="B743" s="41" t="s">
        <v>327</v>
      </c>
      <c r="C743" s="35"/>
      <c r="D743" s="29"/>
      <c r="E743" s="35"/>
      <c r="F743" s="29"/>
      <c r="G743" s="26">
        <f t="shared" si="32"/>
        <v>0</v>
      </c>
    </row>
    <row r="744" spans="1:7">
      <c r="A744" s="33">
        <v>1319</v>
      </c>
      <c r="B744" s="41" t="s">
        <v>90</v>
      </c>
      <c r="C744" s="26">
        <f>SUM(C745:C746)</f>
        <v>0</v>
      </c>
      <c r="D744" s="29"/>
      <c r="E744" s="26">
        <f>SUM(E745:E746)</f>
        <v>0</v>
      </c>
      <c r="F744" s="29"/>
      <c r="G744" s="26">
        <f t="shared" si="32"/>
        <v>0</v>
      </c>
    </row>
    <row r="745" spans="1:7">
      <c r="A745" s="33">
        <v>13191</v>
      </c>
      <c r="B745" s="41" t="s">
        <v>328</v>
      </c>
      <c r="C745" s="35"/>
      <c r="D745" s="29"/>
      <c r="E745" s="35"/>
      <c r="F745" s="29"/>
      <c r="G745" s="26">
        <f t="shared" si="32"/>
        <v>0</v>
      </c>
    </row>
    <row r="746" spans="1:7">
      <c r="A746" s="33">
        <v>13192</v>
      </c>
      <c r="B746" s="41" t="s">
        <v>329</v>
      </c>
      <c r="C746" s="35"/>
      <c r="D746" s="29"/>
      <c r="E746" s="35"/>
      <c r="F746" s="29"/>
      <c r="G746" s="26">
        <f t="shared" si="32"/>
        <v>0</v>
      </c>
    </row>
    <row r="747" spans="1:7">
      <c r="A747" s="53">
        <v>132</v>
      </c>
      <c r="B747" s="40" t="s">
        <v>330</v>
      </c>
      <c r="C747" s="29"/>
      <c r="D747" s="26">
        <f>SUM(D748:D749)</f>
        <v>0</v>
      </c>
      <c r="E747" s="29"/>
      <c r="F747" s="26">
        <f>SUM(F748:F749)</f>
        <v>0</v>
      </c>
      <c r="G747" s="26">
        <f>D747+F747</f>
        <v>0</v>
      </c>
    </row>
    <row r="748" spans="1:7">
      <c r="A748" s="33">
        <v>1321</v>
      </c>
      <c r="B748" s="45" t="s">
        <v>330</v>
      </c>
      <c r="C748" s="29"/>
      <c r="D748" s="35"/>
      <c r="E748" s="29"/>
      <c r="F748" s="35"/>
      <c r="G748" s="26">
        <f t="shared" ref="G748:G749" si="33">D748+F748</f>
        <v>0</v>
      </c>
    </row>
    <row r="749" spans="1:7">
      <c r="A749" s="33">
        <v>1329</v>
      </c>
      <c r="B749" s="41" t="s">
        <v>90</v>
      </c>
      <c r="C749" s="29"/>
      <c r="D749" s="35"/>
      <c r="E749" s="29"/>
      <c r="F749" s="35"/>
      <c r="G749" s="26">
        <f t="shared" si="33"/>
        <v>0</v>
      </c>
    </row>
    <row r="750" spans="1:7">
      <c r="A750" s="77">
        <v>16</v>
      </c>
      <c r="B750" s="39" t="s">
        <v>331</v>
      </c>
      <c r="C750" s="26">
        <f>C751</f>
        <v>0</v>
      </c>
      <c r="D750" s="26">
        <f>D763</f>
        <v>0</v>
      </c>
      <c r="E750" s="26">
        <f>E751</f>
        <v>0</v>
      </c>
      <c r="F750" s="26">
        <f>F763</f>
        <v>0</v>
      </c>
      <c r="G750" s="26">
        <f t="shared" si="31"/>
        <v>0</v>
      </c>
    </row>
    <row r="751" spans="1:7">
      <c r="A751" s="53">
        <v>161</v>
      </c>
      <c r="B751" s="40" t="s">
        <v>332</v>
      </c>
      <c r="C751" s="26">
        <f>C752+C755+C758</f>
        <v>0</v>
      </c>
      <c r="D751" s="29"/>
      <c r="E751" s="26">
        <f>E752+E755+E758</f>
        <v>0</v>
      </c>
      <c r="F751" s="29"/>
      <c r="G751" s="26">
        <f>C751+E751</f>
        <v>0</v>
      </c>
    </row>
    <row r="752" spans="1:7">
      <c r="A752" s="33">
        <v>1611</v>
      </c>
      <c r="B752" s="41" t="s">
        <v>101</v>
      </c>
      <c r="C752" s="26">
        <f>SUM(C753:C754)</f>
        <v>0</v>
      </c>
      <c r="D752" s="29"/>
      <c r="E752" s="26">
        <f>SUM(E753:E754)</f>
        <v>0</v>
      </c>
      <c r="F752" s="29"/>
      <c r="G752" s="26">
        <f t="shared" ref="G752:G762" si="34">C752+E752</f>
        <v>0</v>
      </c>
    </row>
    <row r="753" spans="1:8">
      <c r="A753" s="33">
        <v>16111</v>
      </c>
      <c r="B753" s="41" t="s">
        <v>333</v>
      </c>
      <c r="C753" s="35"/>
      <c r="D753" s="29"/>
      <c r="E753" s="35"/>
      <c r="F753" s="29"/>
      <c r="G753" s="26">
        <f t="shared" si="34"/>
        <v>0</v>
      </c>
      <c r="H753" s="5"/>
    </row>
    <row r="754" spans="1:8">
      <c r="A754" s="33">
        <v>16112</v>
      </c>
      <c r="B754" s="41" t="s">
        <v>334</v>
      </c>
      <c r="C754" s="35"/>
      <c r="D754" s="29"/>
      <c r="E754" s="35"/>
      <c r="F754" s="29"/>
      <c r="G754" s="26">
        <f t="shared" si="34"/>
        <v>0</v>
      </c>
      <c r="H754" s="5"/>
    </row>
    <row r="755" spans="1:8">
      <c r="A755" s="33">
        <v>1612</v>
      </c>
      <c r="B755" s="41" t="s">
        <v>335</v>
      </c>
      <c r="C755" s="26">
        <f>SUM(C756:C757)</f>
        <v>0</v>
      </c>
      <c r="D755" s="29"/>
      <c r="E755" s="26">
        <f>SUM(E756:E757)</f>
        <v>0</v>
      </c>
      <c r="F755" s="29"/>
      <c r="G755" s="26">
        <f t="shared" si="34"/>
        <v>0</v>
      </c>
      <c r="H755" s="5"/>
    </row>
    <row r="756" spans="1:8">
      <c r="A756" s="33">
        <v>16121</v>
      </c>
      <c r="B756" s="41" t="s">
        <v>333</v>
      </c>
      <c r="C756" s="35"/>
      <c r="D756" s="29"/>
      <c r="E756" s="35"/>
      <c r="F756" s="29"/>
      <c r="G756" s="26">
        <f t="shared" si="34"/>
        <v>0</v>
      </c>
      <c r="H756" s="5"/>
    </row>
    <row r="757" spans="1:8">
      <c r="A757" s="56">
        <v>16122</v>
      </c>
      <c r="B757" s="41" t="s">
        <v>334</v>
      </c>
      <c r="C757" s="35"/>
      <c r="D757" s="29"/>
      <c r="E757" s="35"/>
      <c r="F757" s="29"/>
      <c r="G757" s="26">
        <f t="shared" si="34"/>
        <v>0</v>
      </c>
      <c r="H757" s="5"/>
    </row>
    <row r="758" spans="1:8">
      <c r="A758" s="56">
        <v>1619</v>
      </c>
      <c r="B758" s="41" t="s">
        <v>90</v>
      </c>
      <c r="C758" s="26">
        <f>SUM(C759:C762)</f>
        <v>0</v>
      </c>
      <c r="D758" s="29"/>
      <c r="E758" s="26">
        <f>SUM(E759:E762)</f>
        <v>0</v>
      </c>
      <c r="F758" s="29"/>
      <c r="G758" s="26">
        <f t="shared" si="34"/>
        <v>0</v>
      </c>
      <c r="H758" s="5"/>
    </row>
    <row r="759" spans="1:8">
      <c r="A759" s="56">
        <v>16191</v>
      </c>
      <c r="B759" s="41" t="s">
        <v>336</v>
      </c>
      <c r="C759" s="35"/>
      <c r="D759" s="29"/>
      <c r="E759" s="35"/>
      <c r="F759" s="29"/>
      <c r="G759" s="26">
        <f t="shared" si="34"/>
        <v>0</v>
      </c>
      <c r="H759" s="5"/>
    </row>
    <row r="760" spans="1:8">
      <c r="A760" s="56">
        <v>16192</v>
      </c>
      <c r="B760" s="41" t="s">
        <v>337</v>
      </c>
      <c r="C760" s="35"/>
      <c r="D760" s="29"/>
      <c r="E760" s="35"/>
      <c r="F760" s="29"/>
      <c r="G760" s="26">
        <f t="shared" si="34"/>
        <v>0</v>
      </c>
      <c r="H760" s="5"/>
    </row>
    <row r="761" spans="1:8">
      <c r="A761" s="56">
        <v>16193</v>
      </c>
      <c r="B761" s="41" t="s">
        <v>338</v>
      </c>
      <c r="C761" s="35"/>
      <c r="D761" s="29"/>
      <c r="E761" s="35"/>
      <c r="F761" s="29"/>
      <c r="G761" s="26">
        <f t="shared" si="34"/>
        <v>0</v>
      </c>
      <c r="H761" s="5"/>
    </row>
    <row r="762" spans="1:8">
      <c r="A762" s="56">
        <v>16194</v>
      </c>
      <c r="B762" s="41" t="s">
        <v>339</v>
      </c>
      <c r="C762" s="35"/>
      <c r="D762" s="29"/>
      <c r="E762" s="35"/>
      <c r="F762" s="29"/>
      <c r="G762" s="26">
        <f t="shared" si="34"/>
        <v>0</v>
      </c>
      <c r="H762" s="5"/>
    </row>
    <row r="763" spans="1:8">
      <c r="A763" s="57">
        <v>162</v>
      </c>
      <c r="B763" s="40" t="s">
        <v>340</v>
      </c>
      <c r="C763" s="29"/>
      <c r="D763" s="26">
        <f>SUM(D764:D766)</f>
        <v>0</v>
      </c>
      <c r="E763" s="29"/>
      <c r="F763" s="26">
        <f>SUM(F764:F766)</f>
        <v>0</v>
      </c>
      <c r="G763" s="26">
        <f>D763+F763</f>
        <v>0</v>
      </c>
      <c r="H763" s="5"/>
    </row>
    <row r="764" spans="1:8">
      <c r="A764" s="33">
        <v>1621</v>
      </c>
      <c r="B764" s="41" t="s">
        <v>101</v>
      </c>
      <c r="C764" s="29"/>
      <c r="D764" s="35"/>
      <c r="E764" s="29"/>
      <c r="F764" s="35"/>
      <c r="G764" s="26">
        <f t="shared" ref="G764:G766" si="35">D764+F764</f>
        <v>0</v>
      </c>
      <c r="H764" s="5"/>
    </row>
    <row r="765" spans="1:8">
      <c r="A765" s="33">
        <v>1622</v>
      </c>
      <c r="B765" s="41" t="s">
        <v>335</v>
      </c>
      <c r="C765" s="29"/>
      <c r="D765" s="35"/>
      <c r="E765" s="29"/>
      <c r="F765" s="35"/>
      <c r="G765" s="26">
        <f t="shared" si="35"/>
        <v>0</v>
      </c>
      <c r="H765" s="5"/>
    </row>
    <row r="766" spans="1:8">
      <c r="A766" s="33">
        <v>1629</v>
      </c>
      <c r="B766" s="41" t="s">
        <v>90</v>
      </c>
      <c r="C766" s="29"/>
      <c r="D766" s="35"/>
      <c r="E766" s="29"/>
      <c r="F766" s="35"/>
      <c r="G766" s="26">
        <f t="shared" si="35"/>
        <v>0</v>
      </c>
      <c r="H766" s="5"/>
    </row>
    <row r="767" spans="1:8">
      <c r="A767" s="27">
        <v>17</v>
      </c>
      <c r="B767" s="39" t="s">
        <v>341</v>
      </c>
      <c r="C767" s="26">
        <f>C768+C793</f>
        <v>0</v>
      </c>
      <c r="D767" s="26">
        <f>D785+D793</f>
        <v>0</v>
      </c>
      <c r="E767" s="26">
        <f>E768+E793</f>
        <v>0</v>
      </c>
      <c r="F767" s="26">
        <f>F785+F793</f>
        <v>0</v>
      </c>
      <c r="G767" s="26">
        <f t="shared" si="31"/>
        <v>0</v>
      </c>
      <c r="H767" s="5"/>
    </row>
    <row r="768" spans="1:8">
      <c r="A768" s="53">
        <v>171</v>
      </c>
      <c r="B768" s="40" t="s">
        <v>342</v>
      </c>
      <c r="C768" s="26">
        <f>C769+C772+C775+C778</f>
        <v>0</v>
      </c>
      <c r="D768" s="29"/>
      <c r="E768" s="26">
        <f>E769+E772+E775+E778</f>
        <v>0</v>
      </c>
      <c r="F768" s="29"/>
      <c r="G768" s="26">
        <f>C768+E768</f>
        <v>0</v>
      </c>
      <c r="H768" s="5"/>
    </row>
    <row r="769" spans="1:8">
      <c r="A769" s="33">
        <v>1711</v>
      </c>
      <c r="B769" s="41" t="s">
        <v>343</v>
      </c>
      <c r="C769" s="26">
        <f>SUM(C770:C771)</f>
        <v>0</v>
      </c>
      <c r="D769" s="29"/>
      <c r="E769" s="26">
        <f>SUM(E770:E771)</f>
        <v>0</v>
      </c>
      <c r="F769" s="29"/>
      <c r="G769" s="26">
        <f t="shared" ref="G769:G784" si="36">C769+E769</f>
        <v>0</v>
      </c>
      <c r="H769" s="5"/>
    </row>
    <row r="770" spans="1:8">
      <c r="A770" s="33">
        <v>17111</v>
      </c>
      <c r="B770" s="41" t="s">
        <v>344</v>
      </c>
      <c r="C770" s="35"/>
      <c r="D770" s="29"/>
      <c r="E770" s="35"/>
      <c r="F770" s="29"/>
      <c r="G770" s="26">
        <f t="shared" si="36"/>
        <v>0</v>
      </c>
      <c r="H770" s="5"/>
    </row>
    <row r="771" spans="1:8">
      <c r="A771" s="33">
        <v>17112</v>
      </c>
      <c r="B771" s="41" t="s">
        <v>345</v>
      </c>
      <c r="C771" s="35"/>
      <c r="D771" s="29"/>
      <c r="E771" s="35"/>
      <c r="F771" s="29"/>
      <c r="G771" s="26">
        <f t="shared" si="36"/>
        <v>0</v>
      </c>
      <c r="H771" s="5"/>
    </row>
    <row r="772" spans="1:8">
      <c r="A772" s="33">
        <v>1712</v>
      </c>
      <c r="B772" s="41" t="s">
        <v>346</v>
      </c>
      <c r="C772" s="26">
        <f>SUM(C773:C774)</f>
        <v>0</v>
      </c>
      <c r="D772" s="29"/>
      <c r="E772" s="26">
        <f>SUM(E773:E774)</f>
        <v>0</v>
      </c>
      <c r="F772" s="29"/>
      <c r="G772" s="26">
        <f t="shared" si="36"/>
        <v>0</v>
      </c>
      <c r="H772" s="5"/>
    </row>
    <row r="773" spans="1:8">
      <c r="A773" s="33">
        <v>17121</v>
      </c>
      <c r="B773" s="41" t="s">
        <v>344</v>
      </c>
      <c r="C773" s="35"/>
      <c r="D773" s="29"/>
      <c r="E773" s="35"/>
      <c r="F773" s="29"/>
      <c r="G773" s="26">
        <f t="shared" si="36"/>
        <v>0</v>
      </c>
      <c r="H773" s="5"/>
    </row>
    <row r="774" spans="1:8">
      <c r="A774" s="33">
        <v>17122</v>
      </c>
      <c r="B774" s="41" t="s">
        <v>345</v>
      </c>
      <c r="C774" s="35"/>
      <c r="D774" s="29"/>
      <c r="E774" s="35"/>
      <c r="F774" s="29"/>
      <c r="G774" s="26">
        <f t="shared" si="36"/>
        <v>0</v>
      </c>
      <c r="H774" s="5"/>
    </row>
    <row r="775" spans="1:8">
      <c r="A775" s="33">
        <v>1713</v>
      </c>
      <c r="B775" s="41" t="s">
        <v>347</v>
      </c>
      <c r="C775" s="26">
        <f>SUM(C776:C777)</f>
        <v>0</v>
      </c>
      <c r="D775" s="29"/>
      <c r="E775" s="26">
        <f>SUM(E776:E777)</f>
        <v>0</v>
      </c>
      <c r="F775" s="29"/>
      <c r="G775" s="26">
        <f t="shared" si="36"/>
        <v>0</v>
      </c>
      <c r="H775" s="5"/>
    </row>
    <row r="776" spans="1:8">
      <c r="A776" s="33">
        <v>17131</v>
      </c>
      <c r="B776" s="41" t="s">
        <v>344</v>
      </c>
      <c r="C776" s="35"/>
      <c r="D776" s="29"/>
      <c r="E776" s="35"/>
      <c r="F776" s="29"/>
      <c r="G776" s="26">
        <f t="shared" si="36"/>
        <v>0</v>
      </c>
      <c r="H776" s="5"/>
    </row>
    <row r="777" spans="1:8">
      <c r="A777" s="33">
        <v>17132</v>
      </c>
      <c r="B777" s="41" t="s">
        <v>345</v>
      </c>
      <c r="C777" s="35"/>
      <c r="D777" s="29"/>
      <c r="E777" s="35"/>
      <c r="F777" s="29"/>
      <c r="G777" s="26">
        <f t="shared" si="36"/>
        <v>0</v>
      </c>
      <c r="H777" s="5"/>
    </row>
    <row r="778" spans="1:8">
      <c r="A778" s="33">
        <v>1719</v>
      </c>
      <c r="B778" s="41" t="s">
        <v>90</v>
      </c>
      <c r="C778" s="26">
        <f>SUM(C779:C784)</f>
        <v>0</v>
      </c>
      <c r="D778" s="29"/>
      <c r="E778" s="26">
        <f>SUM(E779:E784)</f>
        <v>0</v>
      </c>
      <c r="F778" s="29"/>
      <c r="G778" s="26">
        <f t="shared" si="36"/>
        <v>0</v>
      </c>
      <c r="H778" s="5"/>
    </row>
    <row r="779" spans="1:8">
      <c r="A779" s="33">
        <v>17191</v>
      </c>
      <c r="B779" s="41" t="s">
        <v>348</v>
      </c>
      <c r="C779" s="35"/>
      <c r="D779" s="29"/>
      <c r="E779" s="35"/>
      <c r="F779" s="29"/>
      <c r="G779" s="26">
        <f t="shared" si="36"/>
        <v>0</v>
      </c>
      <c r="H779" s="5"/>
    </row>
    <row r="780" spans="1:8">
      <c r="A780" s="33">
        <v>17192</v>
      </c>
      <c r="B780" s="41" t="s">
        <v>349</v>
      </c>
      <c r="C780" s="35"/>
      <c r="D780" s="29"/>
      <c r="E780" s="35"/>
      <c r="F780" s="29"/>
      <c r="G780" s="26">
        <f t="shared" si="36"/>
        <v>0</v>
      </c>
      <c r="H780" s="5"/>
    </row>
    <row r="781" spans="1:8">
      <c r="A781" s="33">
        <v>17193</v>
      </c>
      <c r="B781" s="41" t="s">
        <v>350</v>
      </c>
      <c r="C781" s="35"/>
      <c r="D781" s="29"/>
      <c r="E781" s="35"/>
      <c r="F781" s="29"/>
      <c r="G781" s="26">
        <f t="shared" si="36"/>
        <v>0</v>
      </c>
      <c r="H781" s="5"/>
    </row>
    <row r="782" spans="1:8">
      <c r="A782" s="33">
        <v>17194</v>
      </c>
      <c r="B782" s="41" t="s">
        <v>351</v>
      </c>
      <c r="C782" s="35"/>
      <c r="D782" s="29"/>
      <c r="E782" s="35"/>
      <c r="F782" s="29"/>
      <c r="G782" s="26">
        <f t="shared" si="36"/>
        <v>0</v>
      </c>
      <c r="H782" s="5"/>
    </row>
    <row r="783" spans="1:8">
      <c r="A783" s="33">
        <v>17195</v>
      </c>
      <c r="B783" s="41" t="s">
        <v>352</v>
      </c>
      <c r="C783" s="35"/>
      <c r="D783" s="29"/>
      <c r="E783" s="35"/>
      <c r="F783" s="29"/>
      <c r="G783" s="26">
        <f t="shared" si="36"/>
        <v>0</v>
      </c>
      <c r="H783" s="5"/>
    </row>
    <row r="784" spans="1:8">
      <c r="A784" s="33">
        <v>17196</v>
      </c>
      <c r="B784" s="41" t="s">
        <v>353</v>
      </c>
      <c r="C784" s="35"/>
      <c r="D784" s="29"/>
      <c r="E784" s="35"/>
      <c r="F784" s="29"/>
      <c r="G784" s="26">
        <f t="shared" si="36"/>
        <v>0</v>
      </c>
      <c r="H784" s="5"/>
    </row>
    <row r="785" spans="1:8">
      <c r="A785" s="53">
        <v>172</v>
      </c>
      <c r="B785" s="40" t="s">
        <v>354</v>
      </c>
      <c r="C785" s="29"/>
      <c r="D785" s="26">
        <f>SUM(D786:D789)</f>
        <v>0</v>
      </c>
      <c r="E785" s="29"/>
      <c r="F785" s="26">
        <f>SUM(F786:F789)</f>
        <v>0</v>
      </c>
      <c r="G785" s="26">
        <f>D785+F785</f>
        <v>0</v>
      </c>
      <c r="H785" s="5"/>
    </row>
    <row r="786" spans="1:8">
      <c r="A786" s="33">
        <v>1721</v>
      </c>
      <c r="B786" s="41" t="s">
        <v>355</v>
      </c>
      <c r="C786" s="29"/>
      <c r="D786" s="35"/>
      <c r="E786" s="29"/>
      <c r="F786" s="35"/>
      <c r="G786" s="26">
        <f t="shared" ref="G786:G792" si="37">D786+F786</f>
        <v>0</v>
      </c>
      <c r="H786" s="5"/>
    </row>
    <row r="787" spans="1:8">
      <c r="A787" s="33">
        <v>1722</v>
      </c>
      <c r="B787" s="41" t="s">
        <v>356</v>
      </c>
      <c r="C787" s="29"/>
      <c r="D787" s="35"/>
      <c r="E787" s="29"/>
      <c r="F787" s="35"/>
      <c r="G787" s="26">
        <f t="shared" si="37"/>
        <v>0</v>
      </c>
      <c r="H787" s="5"/>
    </row>
    <row r="788" spans="1:8">
      <c r="A788" s="33">
        <v>1723</v>
      </c>
      <c r="B788" s="41" t="s">
        <v>357</v>
      </c>
      <c r="C788" s="29"/>
      <c r="D788" s="35"/>
      <c r="E788" s="29"/>
      <c r="F788" s="35"/>
      <c r="G788" s="26">
        <f t="shared" si="37"/>
        <v>0</v>
      </c>
      <c r="H788" s="5"/>
    </row>
    <row r="789" spans="1:8">
      <c r="A789" s="33">
        <v>1729</v>
      </c>
      <c r="B789" s="45" t="s">
        <v>90</v>
      </c>
      <c r="C789" s="29"/>
      <c r="D789" s="26">
        <f>SUM(D790:D792)</f>
        <v>0</v>
      </c>
      <c r="E789" s="29"/>
      <c r="F789" s="26">
        <f>SUM(F790:F792)</f>
        <v>0</v>
      </c>
      <c r="G789" s="26">
        <f t="shared" si="37"/>
        <v>0</v>
      </c>
      <c r="H789" s="5"/>
    </row>
    <row r="790" spans="1:8">
      <c r="A790" s="33">
        <v>17291</v>
      </c>
      <c r="B790" s="41" t="s">
        <v>358</v>
      </c>
      <c r="C790" s="29"/>
      <c r="D790" s="35"/>
      <c r="E790" s="29"/>
      <c r="F790" s="35"/>
      <c r="G790" s="26">
        <f t="shared" si="37"/>
        <v>0</v>
      </c>
      <c r="H790" s="5"/>
    </row>
    <row r="791" spans="1:8">
      <c r="A791" s="33">
        <v>17292</v>
      </c>
      <c r="B791" s="41" t="s">
        <v>359</v>
      </c>
      <c r="C791" s="29"/>
      <c r="D791" s="35"/>
      <c r="E791" s="29"/>
      <c r="F791" s="35"/>
      <c r="G791" s="26">
        <f t="shared" si="37"/>
        <v>0</v>
      </c>
      <c r="H791" s="5"/>
    </row>
    <row r="792" spans="1:8">
      <c r="A792" s="33">
        <v>17293</v>
      </c>
      <c r="B792" s="41" t="s">
        <v>360</v>
      </c>
      <c r="C792" s="29"/>
      <c r="D792" s="35"/>
      <c r="E792" s="29"/>
      <c r="F792" s="35"/>
      <c r="G792" s="26">
        <f t="shared" si="37"/>
        <v>0</v>
      </c>
      <c r="H792" s="5"/>
    </row>
    <row r="793" spans="1:8">
      <c r="A793" s="53">
        <v>173</v>
      </c>
      <c r="B793" s="40" t="s">
        <v>361</v>
      </c>
      <c r="C793" s="26">
        <f>SUM(C794:C796)</f>
        <v>0</v>
      </c>
      <c r="D793" s="26">
        <f>SUM(D794:D796)</f>
        <v>0</v>
      </c>
      <c r="E793" s="26">
        <f>SUM(E794:E796)</f>
        <v>0</v>
      </c>
      <c r="F793" s="26">
        <f>SUM(F794:F796)</f>
        <v>0</v>
      </c>
      <c r="G793" s="26">
        <f t="shared" ref="G793:G856" si="38">SUM(C793:F793)</f>
        <v>0</v>
      </c>
      <c r="H793" s="5"/>
    </row>
    <row r="794" spans="1:8">
      <c r="A794" s="33">
        <v>1731</v>
      </c>
      <c r="B794" s="41" t="s">
        <v>362</v>
      </c>
      <c r="C794" s="35"/>
      <c r="D794" s="35"/>
      <c r="E794" s="35"/>
      <c r="F794" s="35"/>
      <c r="G794" s="26">
        <f t="shared" si="38"/>
        <v>0</v>
      </c>
      <c r="H794" s="5"/>
    </row>
    <row r="795" spans="1:8">
      <c r="A795" s="33">
        <v>1732</v>
      </c>
      <c r="B795" s="41" t="s">
        <v>363</v>
      </c>
      <c r="C795" s="35"/>
      <c r="D795" s="35"/>
      <c r="E795" s="35"/>
      <c r="F795" s="35"/>
      <c r="G795" s="26">
        <f t="shared" si="38"/>
        <v>0</v>
      </c>
      <c r="H795" s="5"/>
    </row>
    <row r="796" spans="1:8">
      <c r="A796" s="33">
        <v>1739</v>
      </c>
      <c r="B796" s="41" t="s">
        <v>90</v>
      </c>
      <c r="C796" s="26">
        <f>SUM(C797:C798)</f>
        <v>0</v>
      </c>
      <c r="D796" s="26">
        <f>SUM(D797:D798)</f>
        <v>0</v>
      </c>
      <c r="E796" s="26">
        <f>SUM(E797:E798)</f>
        <v>0</v>
      </c>
      <c r="F796" s="26">
        <f>SUM(F797:F798)</f>
        <v>0</v>
      </c>
      <c r="G796" s="26">
        <f t="shared" si="38"/>
        <v>0</v>
      </c>
      <c r="H796" s="5"/>
    </row>
    <row r="797" spans="1:8">
      <c r="A797" s="33">
        <v>17391</v>
      </c>
      <c r="B797" s="41" t="s">
        <v>364</v>
      </c>
      <c r="C797" s="35"/>
      <c r="D797" s="35"/>
      <c r="E797" s="35"/>
      <c r="F797" s="35"/>
      <c r="G797" s="26">
        <f t="shared" si="38"/>
        <v>0</v>
      </c>
      <c r="H797" s="5"/>
    </row>
    <row r="798" spans="1:8">
      <c r="A798" s="33">
        <v>17392</v>
      </c>
      <c r="B798" s="41" t="s">
        <v>365</v>
      </c>
      <c r="C798" s="35"/>
      <c r="D798" s="35"/>
      <c r="E798" s="35"/>
      <c r="F798" s="35"/>
      <c r="G798" s="26">
        <f t="shared" si="38"/>
        <v>0</v>
      </c>
      <c r="H798" s="5"/>
    </row>
    <row r="799" spans="1:8">
      <c r="A799" s="77">
        <v>18</v>
      </c>
      <c r="B799" s="39" t="s">
        <v>148</v>
      </c>
      <c r="C799" s="26">
        <f>C800+C803+C806</f>
        <v>0</v>
      </c>
      <c r="D799" s="26">
        <f>D800+D803+D806</f>
        <v>0</v>
      </c>
      <c r="E799" s="26">
        <f>E800+E803+E806</f>
        <v>0</v>
      </c>
      <c r="F799" s="26">
        <f>F800+F803+F806</f>
        <v>0</v>
      </c>
      <c r="G799" s="26">
        <f t="shared" si="38"/>
        <v>0</v>
      </c>
      <c r="H799" s="5"/>
    </row>
    <row r="800" spans="1:8">
      <c r="A800" s="82">
        <v>182</v>
      </c>
      <c r="B800" s="40" t="s">
        <v>149</v>
      </c>
      <c r="C800" s="26">
        <f>SUM(C801:C802)</f>
        <v>0</v>
      </c>
      <c r="D800" s="26">
        <f>SUM(D801:D802)</f>
        <v>0</v>
      </c>
      <c r="E800" s="26">
        <f>SUM(E801:E802)</f>
        <v>0</v>
      </c>
      <c r="F800" s="26">
        <f>SUM(F801:F802)</f>
        <v>0</v>
      </c>
      <c r="G800" s="26">
        <f t="shared" si="38"/>
        <v>0</v>
      </c>
      <c r="H800" s="5"/>
    </row>
    <row r="801" spans="1:8">
      <c r="A801" s="81">
        <v>1823</v>
      </c>
      <c r="B801" s="41" t="s">
        <v>366</v>
      </c>
      <c r="C801" s="35"/>
      <c r="D801" s="35"/>
      <c r="E801" s="35"/>
      <c r="F801" s="35"/>
      <c r="G801" s="26">
        <f t="shared" si="38"/>
        <v>0</v>
      </c>
    </row>
    <row r="802" spans="1:8">
      <c r="A802" s="81">
        <v>1829</v>
      </c>
      <c r="B802" s="41" t="s">
        <v>90</v>
      </c>
      <c r="C802" s="35"/>
      <c r="D802" s="35"/>
      <c r="E802" s="35"/>
      <c r="F802" s="35"/>
      <c r="G802" s="26">
        <f t="shared" si="38"/>
        <v>0</v>
      </c>
    </row>
    <row r="803" spans="1:8">
      <c r="A803" s="82">
        <v>183</v>
      </c>
      <c r="B803" s="40" t="s">
        <v>367</v>
      </c>
      <c r="C803" s="26">
        <f>SUM(C804:C805)</f>
        <v>0</v>
      </c>
      <c r="D803" s="26">
        <f>SUM(D804:D805)</f>
        <v>0</v>
      </c>
      <c r="E803" s="26">
        <f>SUM(E804:E805)</f>
        <v>0</v>
      </c>
      <c r="F803" s="26">
        <f>SUM(F804:F805)</f>
        <v>0</v>
      </c>
      <c r="G803" s="26">
        <f t="shared" si="38"/>
        <v>0</v>
      </c>
    </row>
    <row r="804" spans="1:8">
      <c r="A804" s="81">
        <v>1833</v>
      </c>
      <c r="B804" s="41" t="s">
        <v>368</v>
      </c>
      <c r="C804" s="35"/>
      <c r="D804" s="35"/>
      <c r="E804" s="35"/>
      <c r="F804" s="35"/>
      <c r="G804" s="26">
        <f t="shared" si="38"/>
        <v>0</v>
      </c>
    </row>
    <row r="805" spans="1:8">
      <c r="A805" s="81">
        <v>1839</v>
      </c>
      <c r="B805" s="41" t="s">
        <v>90</v>
      </c>
      <c r="C805" s="35"/>
      <c r="D805" s="35"/>
      <c r="E805" s="35"/>
      <c r="F805" s="35"/>
      <c r="G805" s="26">
        <f t="shared" si="38"/>
        <v>0</v>
      </c>
    </row>
    <row r="806" spans="1:8">
      <c r="A806" s="82">
        <v>186</v>
      </c>
      <c r="B806" s="63" t="s">
        <v>148</v>
      </c>
      <c r="C806" s="26">
        <f>SUM(C807:C808)</f>
        <v>0</v>
      </c>
      <c r="D806" s="26">
        <f>SUM(D807:D808)</f>
        <v>0</v>
      </c>
      <c r="E806" s="26">
        <f>SUM(E807:E808)</f>
        <v>0</v>
      </c>
      <c r="F806" s="26">
        <f>SUM(F807:F808)</f>
        <v>0</v>
      </c>
      <c r="G806" s="26">
        <f t="shared" si="38"/>
        <v>0</v>
      </c>
    </row>
    <row r="807" spans="1:8">
      <c r="A807" s="81">
        <v>1861</v>
      </c>
      <c r="B807" s="41" t="s">
        <v>153</v>
      </c>
      <c r="C807" s="35"/>
      <c r="D807" s="35"/>
      <c r="E807" s="35"/>
      <c r="F807" s="35"/>
      <c r="G807" s="26">
        <f t="shared" si="38"/>
        <v>0</v>
      </c>
    </row>
    <row r="808" spans="1:8">
      <c r="A808" s="80">
        <v>1862</v>
      </c>
      <c r="B808" s="41" t="s">
        <v>369</v>
      </c>
      <c r="C808" s="35"/>
      <c r="D808" s="35"/>
      <c r="E808" s="35"/>
      <c r="F808" s="35"/>
      <c r="G808" s="26">
        <f t="shared" si="38"/>
        <v>0</v>
      </c>
    </row>
    <row r="809" spans="1:8">
      <c r="A809" s="77">
        <v>2</v>
      </c>
      <c r="B809" s="61" t="s">
        <v>179</v>
      </c>
      <c r="C809" s="26">
        <f>C810+C856+C909</f>
        <v>0</v>
      </c>
      <c r="D809" s="26">
        <f>D810+D856+D909</f>
        <v>0</v>
      </c>
      <c r="E809" s="26">
        <f>E810+E856+E909</f>
        <v>0</v>
      </c>
      <c r="F809" s="26">
        <f>F810+F856+F909</f>
        <v>0</v>
      </c>
      <c r="G809" s="26">
        <f t="shared" si="38"/>
        <v>0</v>
      </c>
    </row>
    <row r="810" spans="1:8">
      <c r="A810" s="65">
        <v>26</v>
      </c>
      <c r="B810" s="39" t="s">
        <v>217</v>
      </c>
      <c r="C810" s="26">
        <f>C811+C821+C831+C841+C851</f>
        <v>0</v>
      </c>
      <c r="D810" s="26">
        <f>D811+D821+D831+D841+D851</f>
        <v>0</v>
      </c>
      <c r="E810" s="26">
        <f>E811+E821+E831+E841+E851</f>
        <v>0</v>
      </c>
      <c r="F810" s="26">
        <f>F811+F821+F831+F841+F851</f>
        <v>0</v>
      </c>
      <c r="G810" s="26">
        <f t="shared" si="38"/>
        <v>0</v>
      </c>
      <c r="H810" s="83"/>
    </row>
    <row r="811" spans="1:8">
      <c r="A811" s="79">
        <v>261</v>
      </c>
      <c r="B811" s="40" t="s">
        <v>370</v>
      </c>
      <c r="C811" s="26">
        <f>SUM(C812:C816)</f>
        <v>0</v>
      </c>
      <c r="D811" s="26">
        <f>SUM(D812:D816)</f>
        <v>0</v>
      </c>
      <c r="E811" s="26">
        <f>SUM(E812:E816)</f>
        <v>0</v>
      </c>
      <c r="F811" s="26">
        <f>SUM(F812:F816)</f>
        <v>0</v>
      </c>
      <c r="G811" s="26">
        <f t="shared" si="38"/>
        <v>0</v>
      </c>
    </row>
    <row r="812" spans="1:8">
      <c r="A812" s="80">
        <v>2611</v>
      </c>
      <c r="B812" s="41" t="s">
        <v>218</v>
      </c>
      <c r="C812" s="35"/>
      <c r="D812" s="35"/>
      <c r="E812" s="35"/>
      <c r="F812" s="35"/>
      <c r="G812" s="26">
        <f t="shared" si="38"/>
        <v>0</v>
      </c>
    </row>
    <row r="813" spans="1:8">
      <c r="A813" s="80">
        <v>2612</v>
      </c>
      <c r="B813" s="41" t="s">
        <v>219</v>
      </c>
      <c r="C813" s="35"/>
      <c r="D813" s="35"/>
      <c r="E813" s="35"/>
      <c r="F813" s="35"/>
      <c r="G813" s="26">
        <f t="shared" si="38"/>
        <v>0</v>
      </c>
    </row>
    <row r="814" spans="1:8">
      <c r="A814" s="80">
        <v>2613</v>
      </c>
      <c r="B814" s="41" t="s">
        <v>220</v>
      </c>
      <c r="C814" s="35"/>
      <c r="D814" s="35"/>
      <c r="E814" s="35"/>
      <c r="F814" s="35"/>
      <c r="G814" s="26">
        <f t="shared" si="38"/>
        <v>0</v>
      </c>
    </row>
    <row r="815" spans="1:8">
      <c r="A815" s="80">
        <v>2617</v>
      </c>
      <c r="B815" s="41" t="s">
        <v>221</v>
      </c>
      <c r="C815" s="35"/>
      <c r="D815" s="35"/>
      <c r="E815" s="35"/>
      <c r="F815" s="35"/>
      <c r="G815" s="26">
        <f t="shared" si="38"/>
        <v>0</v>
      </c>
    </row>
    <row r="816" spans="1:8">
      <c r="A816" s="80">
        <v>2619</v>
      </c>
      <c r="B816" s="41" t="s">
        <v>222</v>
      </c>
      <c r="C816" s="26">
        <f>SUM(C817:C820)</f>
        <v>0</v>
      </c>
      <c r="D816" s="26">
        <f>SUM(D817:D820)</f>
        <v>0</v>
      </c>
      <c r="E816" s="26">
        <f>SUM(E817:E820)</f>
        <v>0</v>
      </c>
      <c r="F816" s="26">
        <f>SUM(F817:F820)</f>
        <v>0</v>
      </c>
      <c r="G816" s="26">
        <f t="shared" si="38"/>
        <v>0</v>
      </c>
    </row>
    <row r="817" spans="1:8">
      <c r="A817" s="80">
        <v>26191</v>
      </c>
      <c r="B817" s="41" t="s">
        <v>371</v>
      </c>
      <c r="C817" s="35"/>
      <c r="D817" s="35"/>
      <c r="E817" s="35"/>
      <c r="F817" s="35"/>
      <c r="G817" s="26">
        <f t="shared" si="38"/>
        <v>0</v>
      </c>
      <c r="H817" s="5"/>
    </row>
    <row r="818" spans="1:8">
      <c r="A818" s="80">
        <v>26192</v>
      </c>
      <c r="B818" s="41" t="s">
        <v>372</v>
      </c>
      <c r="C818" s="35"/>
      <c r="D818" s="35"/>
      <c r="E818" s="35"/>
      <c r="F818" s="35"/>
      <c r="G818" s="26">
        <f t="shared" si="38"/>
        <v>0</v>
      </c>
      <c r="H818" s="5"/>
    </row>
    <row r="819" spans="1:8">
      <c r="A819" s="80">
        <v>26193</v>
      </c>
      <c r="B819" s="41" t="s">
        <v>373</v>
      </c>
      <c r="C819" s="35"/>
      <c r="D819" s="35"/>
      <c r="E819" s="35"/>
      <c r="F819" s="35"/>
      <c r="G819" s="26">
        <f t="shared" si="38"/>
        <v>0</v>
      </c>
      <c r="H819" s="5"/>
    </row>
    <row r="820" spans="1:8">
      <c r="A820" s="80">
        <v>26194</v>
      </c>
      <c r="B820" s="41" t="s">
        <v>374</v>
      </c>
      <c r="C820" s="35"/>
      <c r="D820" s="35"/>
      <c r="E820" s="35"/>
      <c r="F820" s="35"/>
      <c r="G820" s="26">
        <f t="shared" si="38"/>
        <v>0</v>
      </c>
      <c r="H820" s="5"/>
    </row>
    <row r="821" spans="1:8">
      <c r="A821" s="79">
        <v>263</v>
      </c>
      <c r="B821" s="40" t="s">
        <v>375</v>
      </c>
      <c r="C821" s="26">
        <f>SUM(C822:C826)</f>
        <v>0</v>
      </c>
      <c r="D821" s="26">
        <f>SUM(D822:D826)</f>
        <v>0</v>
      </c>
      <c r="E821" s="26">
        <f>SUM(E822:E826)</f>
        <v>0</v>
      </c>
      <c r="F821" s="26">
        <f>SUM(F822:F826)</f>
        <v>0</v>
      </c>
      <c r="G821" s="26">
        <f t="shared" si="38"/>
        <v>0</v>
      </c>
      <c r="H821" s="5"/>
    </row>
    <row r="822" spans="1:8">
      <c r="A822" s="81">
        <v>2631</v>
      </c>
      <c r="B822" s="41" t="s">
        <v>228</v>
      </c>
      <c r="C822" s="35"/>
      <c r="D822" s="35"/>
      <c r="E822" s="35"/>
      <c r="F822" s="35"/>
      <c r="G822" s="26">
        <f t="shared" si="38"/>
        <v>0</v>
      </c>
      <c r="H822" s="5"/>
    </row>
    <row r="823" spans="1:8">
      <c r="A823" s="81">
        <v>2632</v>
      </c>
      <c r="B823" s="41" t="s">
        <v>229</v>
      </c>
      <c r="C823" s="35"/>
      <c r="D823" s="35"/>
      <c r="E823" s="35"/>
      <c r="F823" s="35"/>
      <c r="G823" s="26">
        <f t="shared" si="38"/>
        <v>0</v>
      </c>
      <c r="H823" s="5"/>
    </row>
    <row r="824" spans="1:8">
      <c r="A824" s="81">
        <v>2633</v>
      </c>
      <c r="B824" s="41" t="s">
        <v>230</v>
      </c>
      <c r="C824" s="35"/>
      <c r="D824" s="35"/>
      <c r="E824" s="35"/>
      <c r="F824" s="35"/>
      <c r="G824" s="26">
        <f t="shared" si="38"/>
        <v>0</v>
      </c>
      <c r="H824" s="5"/>
    </row>
    <row r="825" spans="1:8">
      <c r="A825" s="81">
        <v>2637</v>
      </c>
      <c r="B825" s="41" t="s">
        <v>231</v>
      </c>
      <c r="C825" s="35"/>
      <c r="D825" s="35"/>
      <c r="E825" s="35"/>
      <c r="F825" s="35"/>
      <c r="G825" s="26">
        <f t="shared" si="38"/>
        <v>0</v>
      </c>
      <c r="H825" s="5"/>
    </row>
    <row r="826" spans="1:8">
      <c r="A826" s="81">
        <v>2639</v>
      </c>
      <c r="B826" s="41" t="s">
        <v>376</v>
      </c>
      <c r="C826" s="26">
        <f>SUM(C827:C830)</f>
        <v>0</v>
      </c>
      <c r="D826" s="26">
        <f>SUM(D827:D830)</f>
        <v>0</v>
      </c>
      <c r="E826" s="26">
        <f>SUM(E827:E830)</f>
        <v>0</v>
      </c>
      <c r="F826" s="26">
        <f>SUM(F827:F830)</f>
        <v>0</v>
      </c>
      <c r="G826" s="26">
        <f t="shared" si="38"/>
        <v>0</v>
      </c>
      <c r="H826" s="5"/>
    </row>
    <row r="827" spans="1:8">
      <c r="A827" s="80">
        <v>26391</v>
      </c>
      <c r="B827" s="41" t="s">
        <v>377</v>
      </c>
      <c r="C827" s="35"/>
      <c r="D827" s="35"/>
      <c r="E827" s="35"/>
      <c r="F827" s="35"/>
      <c r="G827" s="26">
        <f t="shared" si="38"/>
        <v>0</v>
      </c>
      <c r="H827" s="5"/>
    </row>
    <row r="828" spans="1:8">
      <c r="A828" s="80">
        <v>26392</v>
      </c>
      <c r="B828" s="41" t="s">
        <v>378</v>
      </c>
      <c r="C828" s="35"/>
      <c r="D828" s="35"/>
      <c r="E828" s="35"/>
      <c r="F828" s="35"/>
      <c r="G828" s="26">
        <f t="shared" si="38"/>
        <v>0</v>
      </c>
      <c r="H828" s="5"/>
    </row>
    <row r="829" spans="1:8">
      <c r="A829" s="80">
        <v>26393</v>
      </c>
      <c r="B829" s="41" t="s">
        <v>379</v>
      </c>
      <c r="C829" s="35"/>
      <c r="D829" s="35"/>
      <c r="E829" s="35"/>
      <c r="F829" s="35"/>
      <c r="G829" s="26">
        <f t="shared" si="38"/>
        <v>0</v>
      </c>
      <c r="H829" s="5"/>
    </row>
    <row r="830" spans="1:8">
      <c r="A830" s="80">
        <v>26394</v>
      </c>
      <c r="B830" s="41" t="s">
        <v>380</v>
      </c>
      <c r="C830" s="35"/>
      <c r="D830" s="35"/>
      <c r="E830" s="35"/>
      <c r="F830" s="35"/>
      <c r="G830" s="26">
        <f t="shared" si="38"/>
        <v>0</v>
      </c>
      <c r="H830" s="5"/>
    </row>
    <row r="831" spans="1:8">
      <c r="A831" s="79">
        <v>264</v>
      </c>
      <c r="B831" s="40" t="s">
        <v>381</v>
      </c>
      <c r="C831" s="26">
        <f>SUM(C832:C836)</f>
        <v>0</v>
      </c>
      <c r="D831" s="26">
        <f>SUM(D832:D836)</f>
        <v>0</v>
      </c>
      <c r="E831" s="26">
        <f>SUM(E832:E836)</f>
        <v>0</v>
      </c>
      <c r="F831" s="26">
        <f>SUM(F832:F836)</f>
        <v>0</v>
      </c>
      <c r="G831" s="26">
        <f t="shared" si="38"/>
        <v>0</v>
      </c>
      <c r="H831" s="5"/>
    </row>
    <row r="832" spans="1:8">
      <c r="A832" s="80">
        <v>2641</v>
      </c>
      <c r="B832" s="41" t="s">
        <v>228</v>
      </c>
      <c r="C832" s="35"/>
      <c r="D832" s="35"/>
      <c r="E832" s="35"/>
      <c r="F832" s="35"/>
      <c r="G832" s="26">
        <f t="shared" si="38"/>
        <v>0</v>
      </c>
      <c r="H832" s="5"/>
    </row>
    <row r="833" spans="1:8">
      <c r="A833" s="80">
        <v>2642</v>
      </c>
      <c r="B833" s="41" t="s">
        <v>229</v>
      </c>
      <c r="C833" s="35"/>
      <c r="D833" s="35"/>
      <c r="E833" s="35"/>
      <c r="F833" s="35"/>
      <c r="G833" s="26">
        <f t="shared" si="38"/>
        <v>0</v>
      </c>
      <c r="H833" s="5"/>
    </row>
    <row r="834" spans="1:8">
      <c r="A834" s="80">
        <v>2643</v>
      </c>
      <c r="B834" s="41" t="s">
        <v>230</v>
      </c>
      <c r="C834" s="35"/>
      <c r="D834" s="35"/>
      <c r="E834" s="35"/>
      <c r="F834" s="35"/>
      <c r="G834" s="26">
        <f t="shared" si="38"/>
        <v>0</v>
      </c>
      <c r="H834" s="5"/>
    </row>
    <row r="835" spans="1:8">
      <c r="A835" s="80">
        <v>2647</v>
      </c>
      <c r="B835" s="41" t="s">
        <v>231</v>
      </c>
      <c r="C835" s="35"/>
      <c r="D835" s="35"/>
      <c r="E835" s="35"/>
      <c r="F835" s="35"/>
      <c r="G835" s="26">
        <f t="shared" si="38"/>
        <v>0</v>
      </c>
      <c r="H835" s="5"/>
    </row>
    <row r="836" spans="1:8">
      <c r="A836" s="80">
        <v>2649</v>
      </c>
      <c r="B836" s="41" t="s">
        <v>376</v>
      </c>
      <c r="C836" s="26">
        <f>SUM(C837:C840)</f>
        <v>0</v>
      </c>
      <c r="D836" s="26">
        <f>SUM(D837:D840)</f>
        <v>0</v>
      </c>
      <c r="E836" s="26">
        <f>SUM(E837:E840)</f>
        <v>0</v>
      </c>
      <c r="F836" s="26">
        <f>SUM(F837:F840)</f>
        <v>0</v>
      </c>
      <c r="G836" s="26">
        <f t="shared" si="38"/>
        <v>0</v>
      </c>
      <c r="H836" s="5"/>
    </row>
    <row r="837" spans="1:8">
      <c r="A837" s="80">
        <v>26491</v>
      </c>
      <c r="B837" s="41" t="s">
        <v>377</v>
      </c>
      <c r="C837" s="35"/>
      <c r="D837" s="35"/>
      <c r="E837" s="35"/>
      <c r="F837" s="35"/>
      <c r="G837" s="26">
        <f t="shared" si="38"/>
        <v>0</v>
      </c>
      <c r="H837" s="5"/>
    </row>
    <row r="838" spans="1:8">
      <c r="A838" s="80">
        <v>26492</v>
      </c>
      <c r="B838" s="41" t="s">
        <v>378</v>
      </c>
      <c r="C838" s="35"/>
      <c r="D838" s="35"/>
      <c r="E838" s="35"/>
      <c r="F838" s="35"/>
      <c r="G838" s="26">
        <f t="shared" si="38"/>
        <v>0</v>
      </c>
      <c r="H838" s="5"/>
    </row>
    <row r="839" spans="1:8">
      <c r="A839" s="80">
        <v>26493</v>
      </c>
      <c r="B839" s="41" t="s">
        <v>379</v>
      </c>
      <c r="C839" s="35"/>
      <c r="D839" s="35"/>
      <c r="E839" s="35"/>
      <c r="F839" s="35"/>
      <c r="G839" s="26">
        <f t="shared" si="38"/>
        <v>0</v>
      </c>
      <c r="H839" s="5"/>
    </row>
    <row r="840" spans="1:8">
      <c r="A840" s="80">
        <v>26494</v>
      </c>
      <c r="B840" s="41" t="s">
        <v>382</v>
      </c>
      <c r="C840" s="35"/>
      <c r="D840" s="35"/>
      <c r="E840" s="35"/>
      <c r="F840" s="35"/>
      <c r="G840" s="26">
        <f t="shared" si="38"/>
        <v>0</v>
      </c>
      <c r="H840" s="5"/>
    </row>
    <row r="841" spans="1:8">
      <c r="A841" s="79">
        <v>265</v>
      </c>
      <c r="B841" s="40" t="s">
        <v>383</v>
      </c>
      <c r="C841" s="26">
        <f>SUM(C842:C846)</f>
        <v>0</v>
      </c>
      <c r="D841" s="26">
        <f>SUM(D842:D846)</f>
        <v>0</v>
      </c>
      <c r="E841" s="26">
        <f>SUM(E842:E846)</f>
        <v>0</v>
      </c>
      <c r="F841" s="26">
        <f>SUM(F842:F846)</f>
        <v>0</v>
      </c>
      <c r="G841" s="26">
        <f t="shared" si="38"/>
        <v>0</v>
      </c>
      <c r="H841" s="5"/>
    </row>
    <row r="842" spans="1:8">
      <c r="A842" s="80">
        <v>2651</v>
      </c>
      <c r="B842" s="41" t="s">
        <v>228</v>
      </c>
      <c r="C842" s="35"/>
      <c r="D842" s="35"/>
      <c r="E842" s="35"/>
      <c r="F842" s="35"/>
      <c r="G842" s="26">
        <f t="shared" si="38"/>
        <v>0</v>
      </c>
      <c r="H842" s="5"/>
    </row>
    <row r="843" spans="1:8">
      <c r="A843" s="80">
        <v>2652</v>
      </c>
      <c r="B843" s="41" t="s">
        <v>229</v>
      </c>
      <c r="C843" s="35"/>
      <c r="D843" s="35"/>
      <c r="E843" s="35"/>
      <c r="F843" s="35"/>
      <c r="G843" s="26">
        <f t="shared" si="38"/>
        <v>0</v>
      </c>
      <c r="H843" s="5"/>
    </row>
    <row r="844" spans="1:8">
      <c r="A844" s="80">
        <v>2653</v>
      </c>
      <c r="B844" s="41" t="s">
        <v>230</v>
      </c>
      <c r="C844" s="35"/>
      <c r="D844" s="35"/>
      <c r="E844" s="35"/>
      <c r="F844" s="35"/>
      <c r="G844" s="26">
        <f t="shared" si="38"/>
        <v>0</v>
      </c>
      <c r="H844" s="5"/>
    </row>
    <row r="845" spans="1:8">
      <c r="A845" s="80">
        <v>2657</v>
      </c>
      <c r="B845" s="41" t="s">
        <v>231</v>
      </c>
      <c r="C845" s="35"/>
      <c r="D845" s="35"/>
      <c r="E845" s="35"/>
      <c r="F845" s="35"/>
      <c r="G845" s="26">
        <f t="shared" si="38"/>
        <v>0</v>
      </c>
      <c r="H845" s="5"/>
    </row>
    <row r="846" spans="1:8">
      <c r="A846" s="80">
        <v>2659</v>
      </c>
      <c r="B846" s="41" t="s">
        <v>376</v>
      </c>
      <c r="C846" s="26">
        <f>SUM(C847:C850)</f>
        <v>0</v>
      </c>
      <c r="D846" s="26">
        <f>SUM(D847:D850)</f>
        <v>0</v>
      </c>
      <c r="E846" s="26">
        <f>SUM(E847:E850)</f>
        <v>0</v>
      </c>
      <c r="F846" s="26">
        <f>SUM(F847:F850)</f>
        <v>0</v>
      </c>
      <c r="G846" s="26">
        <f t="shared" si="38"/>
        <v>0</v>
      </c>
      <c r="H846" s="5"/>
    </row>
    <row r="847" spans="1:8">
      <c r="A847" s="80">
        <v>26591</v>
      </c>
      <c r="B847" s="41" t="s">
        <v>223</v>
      </c>
      <c r="C847" s="35"/>
      <c r="D847" s="35"/>
      <c r="E847" s="35"/>
      <c r="F847" s="35"/>
      <c r="G847" s="26">
        <f t="shared" si="38"/>
        <v>0</v>
      </c>
      <c r="H847" s="5"/>
    </row>
    <row r="848" spans="1:8">
      <c r="A848" s="80">
        <v>26592</v>
      </c>
      <c r="B848" s="41" t="s">
        <v>224</v>
      </c>
      <c r="C848" s="35"/>
      <c r="D848" s="35"/>
      <c r="E848" s="35"/>
      <c r="F848" s="35"/>
      <c r="G848" s="26">
        <f t="shared" si="38"/>
        <v>0</v>
      </c>
      <c r="H848" s="5"/>
    </row>
    <row r="849" spans="1:8">
      <c r="A849" s="80">
        <v>26593</v>
      </c>
      <c r="B849" s="41" t="s">
        <v>225</v>
      </c>
      <c r="C849" s="35"/>
      <c r="D849" s="35"/>
      <c r="E849" s="35"/>
      <c r="F849" s="35"/>
      <c r="G849" s="26">
        <f t="shared" si="38"/>
        <v>0</v>
      </c>
      <c r="H849" s="5"/>
    </row>
    <row r="850" spans="1:8">
      <c r="A850" s="80">
        <v>26594</v>
      </c>
      <c r="B850" s="41" t="s">
        <v>226</v>
      </c>
      <c r="C850" s="35"/>
      <c r="D850" s="35"/>
      <c r="E850" s="35"/>
      <c r="F850" s="35"/>
      <c r="G850" s="26">
        <f t="shared" si="38"/>
        <v>0</v>
      </c>
      <c r="H850" s="5"/>
    </row>
    <row r="851" spans="1:8">
      <c r="A851" s="79">
        <v>269</v>
      </c>
      <c r="B851" s="40" t="s">
        <v>384</v>
      </c>
      <c r="C851" s="26">
        <f>SUM(C852:C855)</f>
        <v>0</v>
      </c>
      <c r="D851" s="26">
        <f>SUM(D852:D855)</f>
        <v>0</v>
      </c>
      <c r="E851" s="26">
        <f>SUM(E852:E855)</f>
        <v>0</v>
      </c>
      <c r="F851" s="26">
        <f>SUM(F852:F855)</f>
        <v>0</v>
      </c>
      <c r="G851" s="26">
        <f t="shared" si="38"/>
        <v>0</v>
      </c>
      <c r="H851" s="5"/>
    </row>
    <row r="852" spans="1:8">
      <c r="A852" s="80">
        <v>2691</v>
      </c>
      <c r="B852" s="41" t="s">
        <v>228</v>
      </c>
      <c r="C852" s="35"/>
      <c r="D852" s="35"/>
      <c r="E852" s="35"/>
      <c r="F852" s="35"/>
      <c r="G852" s="26">
        <f t="shared" si="38"/>
        <v>0</v>
      </c>
      <c r="H852" s="5"/>
    </row>
    <row r="853" spans="1:8">
      <c r="A853" s="80">
        <v>2692</v>
      </c>
      <c r="B853" s="41" t="s">
        <v>229</v>
      </c>
      <c r="C853" s="35"/>
      <c r="D853" s="35"/>
      <c r="E853" s="35"/>
      <c r="F853" s="35"/>
      <c r="G853" s="26">
        <f t="shared" si="38"/>
        <v>0</v>
      </c>
      <c r="H853" s="5"/>
    </row>
    <row r="854" spans="1:8">
      <c r="A854" s="80">
        <v>2693</v>
      </c>
      <c r="B854" s="41" t="s">
        <v>230</v>
      </c>
      <c r="C854" s="35"/>
      <c r="D854" s="35"/>
      <c r="E854" s="35"/>
      <c r="F854" s="35"/>
      <c r="G854" s="26">
        <f t="shared" si="38"/>
        <v>0</v>
      </c>
      <c r="H854" s="5"/>
    </row>
    <row r="855" spans="1:8">
      <c r="A855" s="80">
        <v>2697</v>
      </c>
      <c r="B855" s="41" t="s">
        <v>231</v>
      </c>
      <c r="C855" s="35"/>
      <c r="D855" s="35"/>
      <c r="E855" s="35"/>
      <c r="F855" s="35"/>
      <c r="G855" s="26">
        <f t="shared" si="38"/>
        <v>0</v>
      </c>
      <c r="H855" s="5"/>
    </row>
    <row r="856" spans="1:8">
      <c r="A856" s="65">
        <v>27</v>
      </c>
      <c r="B856" s="39" t="s">
        <v>385</v>
      </c>
      <c r="C856" s="26">
        <f>C857+C869+C881+C893</f>
        <v>0</v>
      </c>
      <c r="D856" s="26">
        <f>D857+D869+D881+D893</f>
        <v>0</v>
      </c>
      <c r="E856" s="26">
        <f>E857+E869+E881+E893</f>
        <v>0</v>
      </c>
      <c r="F856" s="26">
        <f>F857+F869+F881+F893</f>
        <v>0</v>
      </c>
      <c r="G856" s="26">
        <f t="shared" si="38"/>
        <v>0</v>
      </c>
      <c r="H856" s="5"/>
    </row>
    <row r="857" spans="1:8">
      <c r="A857" s="79">
        <v>271</v>
      </c>
      <c r="B857" s="63" t="s">
        <v>32</v>
      </c>
      <c r="C857" s="26">
        <f>SUM(C858:C863)</f>
        <v>0</v>
      </c>
      <c r="D857" s="26">
        <f>SUM(D858:D863)</f>
        <v>0</v>
      </c>
      <c r="E857" s="26">
        <f>SUM(E858:E863)</f>
        <v>0</v>
      </c>
      <c r="F857" s="26">
        <f>SUM(F858:F863)</f>
        <v>0</v>
      </c>
      <c r="G857" s="26">
        <f t="shared" ref="G857:G920" si="39">SUM(C857:F857)</f>
        <v>0</v>
      </c>
      <c r="H857" s="5"/>
    </row>
    <row r="858" spans="1:8">
      <c r="A858" s="80">
        <v>2711</v>
      </c>
      <c r="B858" s="41" t="s">
        <v>386</v>
      </c>
      <c r="C858" s="35"/>
      <c r="D858" s="35"/>
      <c r="E858" s="35"/>
      <c r="F858" s="35"/>
      <c r="G858" s="26">
        <f t="shared" si="39"/>
        <v>0</v>
      </c>
      <c r="H858" s="5"/>
    </row>
    <row r="859" spans="1:8">
      <c r="A859" s="80">
        <v>2712</v>
      </c>
      <c r="B859" s="41" t="s">
        <v>387</v>
      </c>
      <c r="C859" s="35"/>
      <c r="D859" s="35"/>
      <c r="E859" s="35"/>
      <c r="F859" s="35"/>
      <c r="G859" s="26">
        <f t="shared" si="39"/>
        <v>0</v>
      </c>
      <c r="H859" s="5"/>
    </row>
    <row r="860" spans="1:8">
      <c r="A860" s="80">
        <v>2713</v>
      </c>
      <c r="B860" s="41" t="s">
        <v>388</v>
      </c>
      <c r="C860" s="35"/>
      <c r="D860" s="35"/>
      <c r="E860" s="35"/>
      <c r="F860" s="35"/>
      <c r="G860" s="26">
        <f t="shared" si="39"/>
        <v>0</v>
      </c>
      <c r="H860" s="5"/>
    </row>
    <row r="861" spans="1:8">
      <c r="A861" s="80">
        <v>2714</v>
      </c>
      <c r="B861" s="41" t="s">
        <v>389</v>
      </c>
      <c r="C861" s="35"/>
      <c r="D861" s="35"/>
      <c r="E861" s="35"/>
      <c r="F861" s="35"/>
      <c r="G861" s="26">
        <f t="shared" si="39"/>
        <v>0</v>
      </c>
      <c r="H861" s="5"/>
    </row>
    <row r="862" spans="1:8">
      <c r="A862" s="80">
        <v>2717</v>
      </c>
      <c r="B862" s="41" t="s">
        <v>390</v>
      </c>
      <c r="C862" s="35"/>
      <c r="D862" s="35"/>
      <c r="E862" s="35"/>
      <c r="F862" s="35"/>
      <c r="G862" s="26">
        <f t="shared" si="39"/>
        <v>0</v>
      </c>
      <c r="H862" s="5"/>
    </row>
    <row r="863" spans="1:8">
      <c r="A863" s="80">
        <v>2719</v>
      </c>
      <c r="B863" s="41" t="s">
        <v>90</v>
      </c>
      <c r="C863" s="26">
        <f>SUM(C864:C868)</f>
        <v>0</v>
      </c>
      <c r="D863" s="26">
        <f>SUM(D864:D868)</f>
        <v>0</v>
      </c>
      <c r="E863" s="26">
        <f>SUM(E864:E868)</f>
        <v>0</v>
      </c>
      <c r="F863" s="26">
        <f>SUM(F864:F868)</f>
        <v>0</v>
      </c>
      <c r="G863" s="26">
        <f t="shared" si="39"/>
        <v>0</v>
      </c>
      <c r="H863" s="5"/>
    </row>
    <row r="864" spans="1:8">
      <c r="A864" s="80">
        <v>27191</v>
      </c>
      <c r="B864" s="41" t="s">
        <v>391</v>
      </c>
      <c r="C864" s="35"/>
      <c r="D864" s="35"/>
      <c r="E864" s="35"/>
      <c r="F864" s="35"/>
      <c r="G864" s="26">
        <f t="shared" si="39"/>
        <v>0</v>
      </c>
      <c r="H864" s="5"/>
    </row>
    <row r="865" spans="1:8">
      <c r="A865" s="80">
        <v>27192</v>
      </c>
      <c r="B865" s="41" t="s">
        <v>392</v>
      </c>
      <c r="C865" s="35"/>
      <c r="D865" s="35"/>
      <c r="E865" s="35"/>
      <c r="F865" s="35"/>
      <c r="G865" s="26">
        <f t="shared" si="39"/>
        <v>0</v>
      </c>
      <c r="H865" s="5"/>
    </row>
    <row r="866" spans="1:8">
      <c r="A866" s="80">
        <v>27193</v>
      </c>
      <c r="B866" s="41" t="s">
        <v>393</v>
      </c>
      <c r="C866" s="35"/>
      <c r="D866" s="35"/>
      <c r="E866" s="35"/>
      <c r="F866" s="35"/>
      <c r="G866" s="26">
        <f t="shared" si="39"/>
        <v>0</v>
      </c>
      <c r="H866" s="5"/>
    </row>
    <row r="867" spans="1:8">
      <c r="A867" s="80">
        <v>27194</v>
      </c>
      <c r="B867" s="41" t="s">
        <v>394</v>
      </c>
      <c r="C867" s="35"/>
      <c r="D867" s="35"/>
      <c r="E867" s="35"/>
      <c r="F867" s="35"/>
      <c r="G867" s="26">
        <f t="shared" si="39"/>
        <v>0</v>
      </c>
      <c r="H867" s="5"/>
    </row>
    <row r="868" spans="1:8">
      <c r="A868" s="80">
        <v>27197</v>
      </c>
      <c r="B868" s="41" t="s">
        <v>395</v>
      </c>
      <c r="C868" s="35"/>
      <c r="D868" s="35"/>
      <c r="E868" s="35"/>
      <c r="F868" s="35"/>
      <c r="G868" s="26">
        <f t="shared" si="39"/>
        <v>0</v>
      </c>
      <c r="H868" s="5"/>
    </row>
    <row r="869" spans="1:8">
      <c r="A869" s="79">
        <v>272</v>
      </c>
      <c r="B869" s="40" t="s">
        <v>396</v>
      </c>
      <c r="C869" s="26">
        <f>SUM(C870:C875)</f>
        <v>0</v>
      </c>
      <c r="D869" s="26">
        <f>SUM(D870:D875)</f>
        <v>0</v>
      </c>
      <c r="E869" s="26">
        <f>SUM(E870:E875)</f>
        <v>0</v>
      </c>
      <c r="F869" s="26">
        <f>SUM(F870:F875)</f>
        <v>0</v>
      </c>
      <c r="G869" s="26">
        <f t="shared" si="39"/>
        <v>0</v>
      </c>
      <c r="H869" s="5"/>
    </row>
    <row r="870" spans="1:8">
      <c r="A870" s="81">
        <v>2721</v>
      </c>
      <c r="B870" s="41" t="s">
        <v>386</v>
      </c>
      <c r="C870" s="35"/>
      <c r="D870" s="35"/>
      <c r="E870" s="35"/>
      <c r="F870" s="35"/>
      <c r="G870" s="26">
        <f t="shared" si="39"/>
        <v>0</v>
      </c>
      <c r="H870" s="5"/>
    </row>
    <row r="871" spans="1:8">
      <c r="A871" s="81">
        <v>2722</v>
      </c>
      <c r="B871" s="41" t="s">
        <v>387</v>
      </c>
      <c r="C871" s="35"/>
      <c r="D871" s="35"/>
      <c r="E871" s="35"/>
      <c r="F871" s="35"/>
      <c r="G871" s="26">
        <f t="shared" si="39"/>
        <v>0</v>
      </c>
      <c r="H871" s="5"/>
    </row>
    <row r="872" spans="1:8">
      <c r="A872" s="81">
        <v>2723</v>
      </c>
      <c r="B872" s="41" t="s">
        <v>388</v>
      </c>
      <c r="C872" s="35"/>
      <c r="D872" s="35"/>
      <c r="E872" s="35"/>
      <c r="F872" s="35"/>
      <c r="G872" s="26">
        <f t="shared" si="39"/>
        <v>0</v>
      </c>
      <c r="H872" s="5"/>
    </row>
    <row r="873" spans="1:8">
      <c r="A873" s="81">
        <v>2724</v>
      </c>
      <c r="B873" s="41" t="s">
        <v>389</v>
      </c>
      <c r="C873" s="35"/>
      <c r="D873" s="35"/>
      <c r="E873" s="35"/>
      <c r="F873" s="35"/>
      <c r="G873" s="26">
        <f t="shared" si="39"/>
        <v>0</v>
      </c>
      <c r="H873" s="5"/>
    </row>
    <row r="874" spans="1:8">
      <c r="A874" s="81">
        <v>2727</v>
      </c>
      <c r="B874" s="41" t="s">
        <v>390</v>
      </c>
      <c r="C874" s="35"/>
      <c r="D874" s="35"/>
      <c r="E874" s="35"/>
      <c r="F874" s="35"/>
      <c r="G874" s="26">
        <f t="shared" si="39"/>
        <v>0</v>
      </c>
      <c r="H874" s="5"/>
    </row>
    <row r="875" spans="1:8">
      <c r="A875" s="81">
        <v>2729</v>
      </c>
      <c r="B875" s="41" t="s">
        <v>90</v>
      </c>
      <c r="C875" s="26">
        <f>SUM(C876:C880)</f>
        <v>0</v>
      </c>
      <c r="D875" s="26">
        <f>SUM(D876:D880)</f>
        <v>0</v>
      </c>
      <c r="E875" s="26">
        <f>SUM(E876:E880)</f>
        <v>0</v>
      </c>
      <c r="F875" s="26">
        <f>SUM(F876:F880)</f>
        <v>0</v>
      </c>
      <c r="G875" s="26">
        <f t="shared" si="39"/>
        <v>0</v>
      </c>
      <c r="H875" s="5"/>
    </row>
    <row r="876" spans="1:8">
      <c r="A876" s="80">
        <v>27291</v>
      </c>
      <c r="B876" s="41" t="s">
        <v>391</v>
      </c>
      <c r="C876" s="35"/>
      <c r="D876" s="35"/>
      <c r="E876" s="35"/>
      <c r="F876" s="35"/>
      <c r="G876" s="26">
        <f t="shared" si="39"/>
        <v>0</v>
      </c>
      <c r="H876" s="5"/>
    </row>
    <row r="877" spans="1:8">
      <c r="A877" s="80">
        <v>27292</v>
      </c>
      <c r="B877" s="41" t="s">
        <v>392</v>
      </c>
      <c r="C877" s="35"/>
      <c r="D877" s="35"/>
      <c r="E877" s="35"/>
      <c r="F877" s="35"/>
      <c r="G877" s="26">
        <f t="shared" si="39"/>
        <v>0</v>
      </c>
      <c r="H877" s="5"/>
    </row>
    <row r="878" spans="1:8">
      <c r="A878" s="80">
        <v>27293</v>
      </c>
      <c r="B878" s="41" t="s">
        <v>393</v>
      </c>
      <c r="C878" s="35"/>
      <c r="D878" s="35"/>
      <c r="E878" s="35"/>
      <c r="F878" s="35"/>
      <c r="G878" s="26">
        <f t="shared" si="39"/>
        <v>0</v>
      </c>
      <c r="H878" s="5"/>
    </row>
    <row r="879" spans="1:8">
      <c r="A879" s="80">
        <v>27294</v>
      </c>
      <c r="B879" s="41" t="s">
        <v>394</v>
      </c>
      <c r="C879" s="35"/>
      <c r="D879" s="35"/>
      <c r="E879" s="35"/>
      <c r="F879" s="35"/>
      <c r="G879" s="26">
        <f t="shared" si="39"/>
        <v>0</v>
      </c>
      <c r="H879" s="5"/>
    </row>
    <row r="880" spans="1:8">
      <c r="A880" s="80">
        <v>27297</v>
      </c>
      <c r="B880" s="41" t="s">
        <v>395</v>
      </c>
      <c r="C880" s="35"/>
      <c r="D880" s="35"/>
      <c r="E880" s="35"/>
      <c r="F880" s="35"/>
      <c r="G880" s="26">
        <f t="shared" si="39"/>
        <v>0</v>
      </c>
      <c r="H880" s="5"/>
    </row>
    <row r="881" spans="1:8">
      <c r="A881" s="79">
        <v>273</v>
      </c>
      <c r="B881" s="40" t="s">
        <v>397</v>
      </c>
      <c r="C881" s="26">
        <f>SUM(C882:C887)</f>
        <v>0</v>
      </c>
      <c r="D881" s="26">
        <f>SUM(D882:D887)</f>
        <v>0</v>
      </c>
      <c r="E881" s="26">
        <f>SUM(E882:E887)</f>
        <v>0</v>
      </c>
      <c r="F881" s="26">
        <f>SUM(F882:F887)</f>
        <v>0</v>
      </c>
      <c r="G881" s="26">
        <f>SUM(C881:F881)</f>
        <v>0</v>
      </c>
      <c r="H881" s="5"/>
    </row>
    <row r="882" spans="1:8">
      <c r="A882" s="80">
        <v>2731</v>
      </c>
      <c r="B882" s="41" t="s">
        <v>386</v>
      </c>
      <c r="C882" s="35"/>
      <c r="D882" s="35"/>
      <c r="E882" s="35"/>
      <c r="F882" s="35"/>
      <c r="G882" s="26">
        <f t="shared" si="39"/>
        <v>0</v>
      </c>
      <c r="H882" s="5"/>
    </row>
    <row r="883" spans="1:8">
      <c r="A883" s="80">
        <v>2732</v>
      </c>
      <c r="B883" s="41" t="s">
        <v>387</v>
      </c>
      <c r="C883" s="35"/>
      <c r="D883" s="35"/>
      <c r="E883" s="35"/>
      <c r="F883" s="35"/>
      <c r="G883" s="26">
        <f t="shared" si="39"/>
        <v>0</v>
      </c>
      <c r="H883" s="5"/>
    </row>
    <row r="884" spans="1:8">
      <c r="A884" s="80">
        <v>2733</v>
      </c>
      <c r="B884" s="41" t="s">
        <v>388</v>
      </c>
      <c r="C884" s="35"/>
      <c r="D884" s="35"/>
      <c r="E884" s="35"/>
      <c r="F884" s="35"/>
      <c r="G884" s="26">
        <f t="shared" si="39"/>
        <v>0</v>
      </c>
      <c r="H884" s="5"/>
    </row>
    <row r="885" spans="1:8">
      <c r="A885" s="80">
        <v>2734</v>
      </c>
      <c r="B885" s="41" t="s">
        <v>389</v>
      </c>
      <c r="C885" s="35"/>
      <c r="D885" s="35"/>
      <c r="E885" s="35"/>
      <c r="F885" s="35"/>
      <c r="G885" s="26">
        <f t="shared" si="39"/>
        <v>0</v>
      </c>
      <c r="H885" s="5"/>
    </row>
    <row r="886" spans="1:8">
      <c r="A886" s="80">
        <v>2737</v>
      </c>
      <c r="B886" s="41" t="s">
        <v>390</v>
      </c>
      <c r="C886" s="35"/>
      <c r="D886" s="35"/>
      <c r="E886" s="35"/>
      <c r="F886" s="35"/>
      <c r="G886" s="26">
        <f t="shared" si="39"/>
        <v>0</v>
      </c>
      <c r="H886" s="5"/>
    </row>
    <row r="887" spans="1:8">
      <c r="A887" s="80">
        <v>2739</v>
      </c>
      <c r="B887" s="41" t="s">
        <v>90</v>
      </c>
      <c r="C887" s="26">
        <f>SUM(C888:C892)</f>
        <v>0</v>
      </c>
      <c r="D887" s="26">
        <f>SUM(D888:D892)</f>
        <v>0</v>
      </c>
      <c r="E887" s="26">
        <f>SUM(E888:E892)</f>
        <v>0</v>
      </c>
      <c r="F887" s="26">
        <f>SUM(F888:F892)</f>
        <v>0</v>
      </c>
      <c r="G887" s="26">
        <f t="shared" si="39"/>
        <v>0</v>
      </c>
      <c r="H887" s="5"/>
    </row>
    <row r="888" spans="1:8">
      <c r="A888" s="80">
        <v>27391</v>
      </c>
      <c r="B888" s="41" t="s">
        <v>391</v>
      </c>
      <c r="C888" s="35"/>
      <c r="D888" s="35"/>
      <c r="E888" s="35"/>
      <c r="F888" s="35"/>
      <c r="G888" s="26">
        <f t="shared" si="39"/>
        <v>0</v>
      </c>
      <c r="H888" s="5"/>
    </row>
    <row r="889" spans="1:8">
      <c r="A889" s="80">
        <v>27392</v>
      </c>
      <c r="B889" s="41" t="s">
        <v>392</v>
      </c>
      <c r="C889" s="35"/>
      <c r="D889" s="35"/>
      <c r="E889" s="35"/>
      <c r="F889" s="35"/>
      <c r="G889" s="26">
        <f t="shared" si="39"/>
        <v>0</v>
      </c>
      <c r="H889" s="5"/>
    </row>
    <row r="890" spans="1:8">
      <c r="A890" s="80">
        <v>27393</v>
      </c>
      <c r="B890" s="41" t="s">
        <v>393</v>
      </c>
      <c r="C890" s="35"/>
      <c r="D890" s="35"/>
      <c r="E890" s="35"/>
      <c r="F890" s="35"/>
      <c r="G890" s="26">
        <f t="shared" si="39"/>
        <v>0</v>
      </c>
      <c r="H890" s="5"/>
    </row>
    <row r="891" spans="1:8">
      <c r="A891" s="80">
        <v>27394</v>
      </c>
      <c r="B891" s="41" t="s">
        <v>394</v>
      </c>
      <c r="C891" s="35"/>
      <c r="D891" s="35"/>
      <c r="E891" s="35"/>
      <c r="F891" s="35"/>
      <c r="G891" s="26">
        <f t="shared" si="39"/>
        <v>0</v>
      </c>
      <c r="H891" s="5"/>
    </row>
    <row r="892" spans="1:8">
      <c r="A892" s="80">
        <v>27397</v>
      </c>
      <c r="B892" s="41" t="s">
        <v>395</v>
      </c>
      <c r="C892" s="35"/>
      <c r="D892" s="35"/>
      <c r="E892" s="35"/>
      <c r="F892" s="35"/>
      <c r="G892" s="26">
        <f t="shared" si="39"/>
        <v>0</v>
      </c>
      <c r="H892" s="5"/>
    </row>
    <row r="893" spans="1:8">
      <c r="A893" s="27">
        <v>274</v>
      </c>
      <c r="B893" s="84" t="s">
        <v>398</v>
      </c>
      <c r="C893" s="26">
        <f>C894+C906</f>
        <v>0</v>
      </c>
      <c r="D893" s="26">
        <f>D894+D906</f>
        <v>0</v>
      </c>
      <c r="E893" s="26">
        <f>E894+E906</f>
        <v>0</v>
      </c>
      <c r="F893" s="26">
        <f>F894+F906</f>
        <v>0</v>
      </c>
      <c r="G893" s="26">
        <f t="shared" si="39"/>
        <v>0</v>
      </c>
      <c r="H893" s="5"/>
    </row>
    <row r="894" spans="1:8">
      <c r="A894" s="43">
        <v>2741</v>
      </c>
      <c r="B894" s="85" t="s">
        <v>399</v>
      </c>
      <c r="C894" s="26">
        <f>SUM(C895:C900)</f>
        <v>0</v>
      </c>
      <c r="D894" s="26">
        <f>SUM(D895:D900)</f>
        <v>0</v>
      </c>
      <c r="E894" s="26">
        <f>SUM(E895:E900)</f>
        <v>0</v>
      </c>
      <c r="F894" s="26">
        <f>SUM(F895:F900)</f>
        <v>0</v>
      </c>
      <c r="G894" s="26">
        <f t="shared" si="39"/>
        <v>0</v>
      </c>
      <c r="H894" s="5"/>
    </row>
    <row r="895" spans="1:8">
      <c r="A895" s="33">
        <v>27411</v>
      </c>
      <c r="B895" s="86" t="s">
        <v>386</v>
      </c>
      <c r="C895" s="87"/>
      <c r="D895" s="87"/>
      <c r="E895" s="87"/>
      <c r="F895" s="87"/>
      <c r="G895" s="26">
        <f t="shared" si="39"/>
        <v>0</v>
      </c>
      <c r="H895" s="5"/>
    </row>
    <row r="896" spans="1:8">
      <c r="A896" s="33">
        <v>27412</v>
      </c>
      <c r="B896" s="86" t="s">
        <v>387</v>
      </c>
      <c r="C896" s="87"/>
      <c r="D896" s="87"/>
      <c r="E896" s="87"/>
      <c r="F896" s="87"/>
      <c r="G896" s="26">
        <f t="shared" si="39"/>
        <v>0</v>
      </c>
      <c r="H896" s="5"/>
    </row>
    <row r="897" spans="1:8">
      <c r="A897" s="33">
        <v>27413</v>
      </c>
      <c r="B897" s="86" t="s">
        <v>388</v>
      </c>
      <c r="C897" s="87"/>
      <c r="D897" s="87"/>
      <c r="E897" s="87"/>
      <c r="F897" s="87"/>
      <c r="G897" s="26">
        <f t="shared" si="39"/>
        <v>0</v>
      </c>
      <c r="H897" s="5"/>
    </row>
    <row r="898" spans="1:8">
      <c r="A898" s="33">
        <v>27414</v>
      </c>
      <c r="B898" s="86" t="s">
        <v>389</v>
      </c>
      <c r="C898" s="87"/>
      <c r="D898" s="87"/>
      <c r="E898" s="87"/>
      <c r="F898" s="87"/>
      <c r="G898" s="26">
        <f t="shared" si="39"/>
        <v>0</v>
      </c>
      <c r="H898" s="5"/>
    </row>
    <row r="899" spans="1:8">
      <c r="A899" s="33">
        <v>27415</v>
      </c>
      <c r="B899" s="86" t="s">
        <v>390</v>
      </c>
      <c r="C899" s="87"/>
      <c r="D899" s="87"/>
      <c r="E899" s="87"/>
      <c r="F899" s="87"/>
      <c r="G899" s="26">
        <f t="shared" si="39"/>
        <v>0</v>
      </c>
      <c r="H899" s="5"/>
    </row>
    <row r="900" spans="1:8">
      <c r="A900" s="33">
        <v>27419</v>
      </c>
      <c r="B900" s="86" t="s">
        <v>90</v>
      </c>
      <c r="C900" s="26">
        <f>SUM(C901:C905)</f>
        <v>0</v>
      </c>
      <c r="D900" s="26">
        <f>SUM(D901:D905)</f>
        <v>0</v>
      </c>
      <c r="E900" s="26">
        <f>SUM(E901:E905)</f>
        <v>0</v>
      </c>
      <c r="F900" s="26">
        <f>SUM(F901:F905)</f>
        <v>0</v>
      </c>
      <c r="G900" s="26">
        <f t="shared" si="39"/>
        <v>0</v>
      </c>
      <c r="H900" s="5"/>
    </row>
    <row r="901" spans="1:8">
      <c r="A901" s="33">
        <v>274191</v>
      </c>
      <c r="B901" s="86" t="s">
        <v>391</v>
      </c>
      <c r="C901" s="87"/>
      <c r="D901" s="87"/>
      <c r="E901" s="87"/>
      <c r="F901" s="87"/>
      <c r="G901" s="26">
        <f t="shared" si="39"/>
        <v>0</v>
      </c>
      <c r="H901" s="5"/>
    </row>
    <row r="902" spans="1:8">
      <c r="A902" s="33">
        <v>274192</v>
      </c>
      <c r="B902" s="86" t="s">
        <v>392</v>
      </c>
      <c r="C902" s="87"/>
      <c r="D902" s="87"/>
      <c r="E902" s="87"/>
      <c r="F902" s="87"/>
      <c r="G902" s="26">
        <f t="shared" si="39"/>
        <v>0</v>
      </c>
      <c r="H902" s="5"/>
    </row>
    <row r="903" spans="1:8">
      <c r="A903" s="33">
        <v>274193</v>
      </c>
      <c r="B903" s="86" t="s">
        <v>393</v>
      </c>
      <c r="C903" s="87"/>
      <c r="D903" s="87"/>
      <c r="E903" s="87"/>
      <c r="F903" s="87"/>
      <c r="G903" s="26">
        <f t="shared" si="39"/>
        <v>0</v>
      </c>
      <c r="H903" s="5"/>
    </row>
    <row r="904" spans="1:8">
      <c r="A904" s="33">
        <v>274194</v>
      </c>
      <c r="B904" s="86" t="s">
        <v>394</v>
      </c>
      <c r="C904" s="87"/>
      <c r="D904" s="87"/>
      <c r="E904" s="87"/>
      <c r="F904" s="87"/>
      <c r="G904" s="26">
        <f t="shared" si="39"/>
        <v>0</v>
      </c>
      <c r="H904" s="5"/>
    </row>
    <row r="905" spans="1:8">
      <c r="A905" s="33">
        <v>274197</v>
      </c>
      <c r="B905" s="86" t="s">
        <v>395</v>
      </c>
      <c r="C905" s="87"/>
      <c r="D905" s="87"/>
      <c r="E905" s="87"/>
      <c r="F905" s="87"/>
      <c r="G905" s="26">
        <f t="shared" si="39"/>
        <v>0</v>
      </c>
      <c r="H905" s="5"/>
    </row>
    <row r="906" spans="1:8">
      <c r="A906" s="43">
        <v>2742</v>
      </c>
      <c r="B906" s="85" t="s">
        <v>400</v>
      </c>
      <c r="C906" s="26">
        <f>SUM(C907:C908)</f>
        <v>0</v>
      </c>
      <c r="D906" s="26">
        <f>SUM(D907:D908)</f>
        <v>0</v>
      </c>
      <c r="E906" s="26">
        <f>SUM(E907:E908)</f>
        <v>0</v>
      </c>
      <c r="F906" s="26">
        <f>SUM(F907:F908)</f>
        <v>0</v>
      </c>
      <c r="G906" s="26">
        <f t="shared" si="39"/>
        <v>0</v>
      </c>
      <c r="H906" s="5"/>
    </row>
    <row r="907" spans="1:8">
      <c r="A907" s="33">
        <v>27421</v>
      </c>
      <c r="B907" s="88" t="s">
        <v>401</v>
      </c>
      <c r="C907" s="87"/>
      <c r="D907" s="87"/>
      <c r="E907" s="87"/>
      <c r="F907" s="87"/>
      <c r="G907" s="26">
        <f t="shared" si="39"/>
        <v>0</v>
      </c>
      <c r="H907" s="5"/>
    </row>
    <row r="908" spans="1:8">
      <c r="A908" s="33">
        <v>27429</v>
      </c>
      <c r="B908" s="88" t="s">
        <v>325</v>
      </c>
      <c r="C908" s="87"/>
      <c r="D908" s="87"/>
      <c r="E908" s="87"/>
      <c r="F908" s="87"/>
      <c r="G908" s="26">
        <f t="shared" si="39"/>
        <v>0</v>
      </c>
      <c r="H908" s="5"/>
    </row>
    <row r="909" spans="1:8">
      <c r="A909" s="65">
        <v>28</v>
      </c>
      <c r="B909" s="39" t="s">
        <v>248</v>
      </c>
      <c r="C909" s="26">
        <f>C910+C916+C922+C928+C929+C930</f>
        <v>0</v>
      </c>
      <c r="D909" s="26">
        <f>D910+D916+D922+D928+D929+D930</f>
        <v>0</v>
      </c>
      <c r="E909" s="26">
        <f>E910+E916+E922+E928+E929+E930</f>
        <v>0</v>
      </c>
      <c r="F909" s="26">
        <f>F910+F916+F922+F928+F929+F930</f>
        <v>0</v>
      </c>
      <c r="G909" s="26">
        <f t="shared" si="39"/>
        <v>0</v>
      </c>
      <c r="H909" s="5"/>
    </row>
    <row r="910" spans="1:8">
      <c r="A910" s="79">
        <v>281</v>
      </c>
      <c r="B910" s="63" t="s">
        <v>402</v>
      </c>
      <c r="C910" s="26">
        <f>SUM(C911:C915)</f>
        <v>0</v>
      </c>
      <c r="D910" s="26">
        <f>SUM(D911:D915)</f>
        <v>0</v>
      </c>
      <c r="E910" s="26">
        <f>SUM(E911:E915)</f>
        <v>0</v>
      </c>
      <c r="F910" s="26">
        <f>SUM(F911:F915)</f>
        <v>0</v>
      </c>
      <c r="G910" s="26">
        <f t="shared" si="39"/>
        <v>0</v>
      </c>
      <c r="H910" s="5"/>
    </row>
    <row r="911" spans="1:8">
      <c r="A911" s="80">
        <v>2811</v>
      </c>
      <c r="B911" s="41" t="s">
        <v>386</v>
      </c>
      <c r="C911" s="35"/>
      <c r="D911" s="35"/>
      <c r="E911" s="35"/>
      <c r="F911" s="35"/>
      <c r="G911" s="26">
        <f t="shared" si="39"/>
        <v>0</v>
      </c>
      <c r="H911" s="5"/>
    </row>
    <row r="912" spans="1:8">
      <c r="A912" s="80">
        <v>2812</v>
      </c>
      <c r="B912" s="41" t="s">
        <v>387</v>
      </c>
      <c r="C912" s="35"/>
      <c r="D912" s="35"/>
      <c r="E912" s="35"/>
      <c r="F912" s="35"/>
      <c r="G912" s="26">
        <f t="shared" si="39"/>
        <v>0</v>
      </c>
      <c r="H912" s="5"/>
    </row>
    <row r="913" spans="1:8">
      <c r="A913" s="80">
        <v>2813</v>
      </c>
      <c r="B913" s="41" t="s">
        <v>388</v>
      </c>
      <c r="C913" s="35"/>
      <c r="D913" s="35"/>
      <c r="E913" s="35"/>
      <c r="F913" s="35"/>
      <c r="G913" s="26">
        <f t="shared" si="39"/>
        <v>0</v>
      </c>
      <c r="H913" s="5"/>
    </row>
    <row r="914" spans="1:8">
      <c r="A914" s="80">
        <v>2814</v>
      </c>
      <c r="B914" s="41" t="s">
        <v>389</v>
      </c>
      <c r="C914" s="35"/>
      <c r="D914" s="35"/>
      <c r="E914" s="35"/>
      <c r="F914" s="35"/>
      <c r="G914" s="26">
        <f t="shared" si="39"/>
        <v>0</v>
      </c>
      <c r="H914" s="5"/>
    </row>
    <row r="915" spans="1:8">
      <c r="A915" s="80">
        <v>2815</v>
      </c>
      <c r="B915" s="41" t="s">
        <v>390</v>
      </c>
      <c r="C915" s="35"/>
      <c r="D915" s="35"/>
      <c r="E915" s="35"/>
      <c r="F915" s="35"/>
      <c r="G915" s="26">
        <f t="shared" si="39"/>
        <v>0</v>
      </c>
      <c r="H915" s="5"/>
    </row>
    <row r="916" spans="1:8">
      <c r="A916" s="79">
        <v>282</v>
      </c>
      <c r="B916" s="40" t="s">
        <v>149</v>
      </c>
      <c r="C916" s="26">
        <f>SUM(C917:C921)</f>
        <v>0</v>
      </c>
      <c r="D916" s="26">
        <f>SUM(D917:D921)</f>
        <v>0</v>
      </c>
      <c r="E916" s="26">
        <f>SUM(E917:E921)</f>
        <v>0</v>
      </c>
      <c r="F916" s="26">
        <f>SUM(F917:F921)</f>
        <v>0</v>
      </c>
      <c r="G916" s="26">
        <f t="shared" si="39"/>
        <v>0</v>
      </c>
      <c r="H916" s="5"/>
    </row>
    <row r="917" spans="1:8">
      <c r="A917" s="80">
        <v>2821</v>
      </c>
      <c r="B917" s="41" t="s">
        <v>386</v>
      </c>
      <c r="C917" s="35"/>
      <c r="D917" s="35"/>
      <c r="E917" s="35"/>
      <c r="F917" s="35"/>
      <c r="G917" s="26">
        <f t="shared" si="39"/>
        <v>0</v>
      </c>
      <c r="H917" s="5"/>
    </row>
    <row r="918" spans="1:8">
      <c r="A918" s="80">
        <v>2822</v>
      </c>
      <c r="B918" s="41" t="s">
        <v>387</v>
      </c>
      <c r="C918" s="35"/>
      <c r="D918" s="35"/>
      <c r="E918" s="35"/>
      <c r="F918" s="35"/>
      <c r="G918" s="26">
        <f t="shared" si="39"/>
        <v>0</v>
      </c>
      <c r="H918" s="5"/>
    </row>
    <row r="919" spans="1:8">
      <c r="A919" s="80">
        <v>2823</v>
      </c>
      <c r="B919" s="41" t="s">
        <v>388</v>
      </c>
      <c r="C919" s="35"/>
      <c r="D919" s="35"/>
      <c r="E919" s="35"/>
      <c r="F919" s="35"/>
      <c r="G919" s="26">
        <f t="shared" si="39"/>
        <v>0</v>
      </c>
      <c r="H919" s="5"/>
    </row>
    <row r="920" spans="1:8">
      <c r="A920" s="80">
        <v>2824</v>
      </c>
      <c r="B920" s="41" t="s">
        <v>389</v>
      </c>
      <c r="C920" s="35"/>
      <c r="D920" s="35"/>
      <c r="E920" s="35"/>
      <c r="F920" s="35"/>
      <c r="G920" s="26">
        <f t="shared" si="39"/>
        <v>0</v>
      </c>
      <c r="H920" s="5"/>
    </row>
    <row r="921" spans="1:8">
      <c r="A921" s="80">
        <v>2825</v>
      </c>
      <c r="B921" s="41" t="s">
        <v>390</v>
      </c>
      <c r="C921" s="35"/>
      <c r="D921" s="35"/>
      <c r="E921" s="35"/>
      <c r="F921" s="35"/>
      <c r="G921" s="26">
        <f t="shared" ref="G921:G986" si="40">SUM(C921:F921)</f>
        <v>0</v>
      </c>
      <c r="H921" s="5"/>
    </row>
    <row r="922" spans="1:8">
      <c r="A922" s="79">
        <v>283</v>
      </c>
      <c r="B922" s="40" t="s">
        <v>367</v>
      </c>
      <c r="C922" s="26">
        <f>SUM(C923:C927)</f>
        <v>0</v>
      </c>
      <c r="D922" s="26">
        <f>SUM(D923:D927)</f>
        <v>0</v>
      </c>
      <c r="E922" s="26">
        <f>SUM(E923:E927)</f>
        <v>0</v>
      </c>
      <c r="F922" s="26">
        <f>SUM(F923:F927)</f>
        <v>0</v>
      </c>
      <c r="G922" s="26">
        <f t="shared" si="40"/>
        <v>0</v>
      </c>
      <c r="H922" s="5"/>
    </row>
    <row r="923" spans="1:8">
      <c r="A923" s="80">
        <v>2831</v>
      </c>
      <c r="B923" s="41" t="s">
        <v>386</v>
      </c>
      <c r="C923" s="35"/>
      <c r="D923" s="35"/>
      <c r="E923" s="35"/>
      <c r="F923" s="35"/>
      <c r="G923" s="26">
        <f t="shared" si="40"/>
        <v>0</v>
      </c>
      <c r="H923" s="5"/>
    </row>
    <row r="924" spans="1:8">
      <c r="A924" s="80">
        <v>2832</v>
      </c>
      <c r="B924" s="41" t="s">
        <v>387</v>
      </c>
      <c r="C924" s="35"/>
      <c r="D924" s="35"/>
      <c r="E924" s="35"/>
      <c r="F924" s="35"/>
      <c r="G924" s="26">
        <f t="shared" si="40"/>
        <v>0</v>
      </c>
      <c r="H924" s="5"/>
    </row>
    <row r="925" spans="1:8">
      <c r="A925" s="80">
        <v>2833</v>
      </c>
      <c r="B925" s="41" t="s">
        <v>388</v>
      </c>
      <c r="C925" s="35"/>
      <c r="D925" s="35"/>
      <c r="E925" s="35"/>
      <c r="F925" s="35"/>
      <c r="G925" s="26">
        <f t="shared" si="40"/>
        <v>0</v>
      </c>
      <c r="H925" s="5"/>
    </row>
    <row r="926" spans="1:8">
      <c r="A926" s="80">
        <v>2834</v>
      </c>
      <c r="B926" s="41" t="s">
        <v>389</v>
      </c>
      <c r="C926" s="35"/>
      <c r="D926" s="35"/>
      <c r="E926" s="35"/>
      <c r="F926" s="35"/>
      <c r="G926" s="26">
        <f t="shared" si="40"/>
        <v>0</v>
      </c>
      <c r="H926" s="5"/>
    </row>
    <row r="927" spans="1:8">
      <c r="A927" s="80">
        <v>2835</v>
      </c>
      <c r="B927" s="41" t="s">
        <v>390</v>
      </c>
      <c r="C927" s="35"/>
      <c r="D927" s="35"/>
      <c r="E927" s="35"/>
      <c r="F927" s="35"/>
      <c r="G927" s="26">
        <f t="shared" si="40"/>
        <v>0</v>
      </c>
      <c r="H927" s="5"/>
    </row>
    <row r="928" spans="1:8">
      <c r="A928" s="79">
        <v>284</v>
      </c>
      <c r="B928" s="63" t="s">
        <v>403</v>
      </c>
      <c r="C928" s="35"/>
      <c r="D928" s="35"/>
      <c r="E928" s="35"/>
      <c r="F928" s="35"/>
      <c r="G928" s="26">
        <f t="shared" si="40"/>
        <v>0</v>
      </c>
      <c r="H928" s="5"/>
    </row>
    <row r="929" spans="1:8">
      <c r="A929" s="79">
        <v>285</v>
      </c>
      <c r="B929" s="63" t="s">
        <v>404</v>
      </c>
      <c r="C929" s="35"/>
      <c r="D929" s="35"/>
      <c r="E929" s="35"/>
      <c r="F929" s="35"/>
      <c r="G929" s="26">
        <f t="shared" si="40"/>
        <v>0</v>
      </c>
      <c r="H929" s="5"/>
    </row>
    <row r="930" spans="1:8">
      <c r="A930" s="79">
        <v>286</v>
      </c>
      <c r="B930" s="63" t="s">
        <v>248</v>
      </c>
      <c r="C930" s="35"/>
      <c r="D930" s="35"/>
      <c r="E930" s="35"/>
      <c r="F930" s="35"/>
      <c r="G930" s="26">
        <f t="shared" si="40"/>
        <v>0</v>
      </c>
      <c r="H930" s="5"/>
    </row>
    <row r="931" spans="1:8">
      <c r="A931" s="77">
        <v>3</v>
      </c>
      <c r="B931" s="61" t="s">
        <v>255</v>
      </c>
      <c r="C931" s="26">
        <f>C932+C945+C955+C957+C959+C960</f>
        <v>0</v>
      </c>
      <c r="D931" s="26">
        <f>D932+D945+D955+D957+D959+D960</f>
        <v>0</v>
      </c>
      <c r="E931" s="26">
        <f>E932+E945+E955+E957+E959+E960</f>
        <v>0</v>
      </c>
      <c r="F931" s="26">
        <f>F932+F945+F955+F957+F959+F960</f>
        <v>0</v>
      </c>
      <c r="G931" s="26">
        <f t="shared" si="40"/>
        <v>0</v>
      </c>
      <c r="H931" s="5"/>
    </row>
    <row r="932" spans="1:8">
      <c r="A932" s="65">
        <v>33</v>
      </c>
      <c r="B932" s="39" t="s">
        <v>405</v>
      </c>
      <c r="C932" s="26">
        <f>+C933+C939</f>
        <v>0</v>
      </c>
      <c r="D932" s="26">
        <f>+D933+D939</f>
        <v>0</v>
      </c>
      <c r="E932" s="26">
        <f>+E933+E939</f>
        <v>0</v>
      </c>
      <c r="F932" s="26">
        <f>+F933+F939</f>
        <v>0</v>
      </c>
      <c r="G932" s="26">
        <f t="shared" si="40"/>
        <v>0</v>
      </c>
      <c r="H932" s="5"/>
    </row>
    <row r="933" spans="1:8">
      <c r="A933" s="79">
        <v>331</v>
      </c>
      <c r="B933" s="40" t="s">
        <v>405</v>
      </c>
      <c r="C933" s="26">
        <f>SUM(C934:C938)</f>
        <v>0</v>
      </c>
      <c r="D933" s="26">
        <f>SUM(D934:D938)</f>
        <v>0</v>
      </c>
      <c r="E933" s="26">
        <f>SUM(E934:E938)</f>
        <v>0</v>
      </c>
      <c r="F933" s="26">
        <f>SUM(F934:F938)</f>
        <v>0</v>
      </c>
      <c r="G933" s="26">
        <f t="shared" si="40"/>
        <v>0</v>
      </c>
      <c r="H933" s="5"/>
    </row>
    <row r="934" spans="1:8">
      <c r="A934" s="80">
        <v>3311</v>
      </c>
      <c r="B934" s="41" t="s">
        <v>406</v>
      </c>
      <c r="C934" s="35"/>
      <c r="D934" s="35"/>
      <c r="E934" s="35"/>
      <c r="F934" s="35"/>
      <c r="G934" s="26">
        <f t="shared" si="40"/>
        <v>0</v>
      </c>
      <c r="H934" s="5"/>
    </row>
    <row r="935" spans="1:8">
      <c r="A935" s="80">
        <v>3312</v>
      </c>
      <c r="B935" s="41" t="s">
        <v>407</v>
      </c>
      <c r="C935" s="35"/>
      <c r="D935" s="35"/>
      <c r="E935" s="35"/>
      <c r="F935" s="35"/>
      <c r="G935" s="26">
        <f t="shared" si="40"/>
        <v>0</v>
      </c>
      <c r="H935" s="5"/>
    </row>
    <row r="936" spans="1:8">
      <c r="A936" s="80">
        <v>3313</v>
      </c>
      <c r="B936" s="41" t="s">
        <v>408</v>
      </c>
      <c r="C936" s="35"/>
      <c r="D936" s="35"/>
      <c r="E936" s="35"/>
      <c r="F936" s="35"/>
      <c r="G936" s="26">
        <f t="shared" si="40"/>
        <v>0</v>
      </c>
      <c r="H936" s="5"/>
    </row>
    <row r="937" spans="1:8">
      <c r="A937" s="80">
        <v>3314</v>
      </c>
      <c r="B937" s="41" t="s">
        <v>409</v>
      </c>
      <c r="C937" s="35"/>
      <c r="D937" s="35"/>
      <c r="E937" s="35"/>
      <c r="F937" s="35"/>
      <c r="G937" s="26">
        <f t="shared" si="40"/>
        <v>0</v>
      </c>
      <c r="H937" s="5"/>
    </row>
    <row r="938" spans="1:8">
      <c r="A938" s="80">
        <v>3315</v>
      </c>
      <c r="B938" s="41" t="s">
        <v>410</v>
      </c>
      <c r="C938" s="35"/>
      <c r="D938" s="35"/>
      <c r="E938" s="35"/>
      <c r="F938" s="35"/>
      <c r="G938" s="26">
        <f t="shared" si="40"/>
        <v>0</v>
      </c>
      <c r="H938" s="5"/>
    </row>
    <row r="939" spans="1:8">
      <c r="A939" s="79">
        <v>339</v>
      </c>
      <c r="B939" s="40" t="s">
        <v>90</v>
      </c>
      <c r="C939" s="26">
        <f>SUM(C940:C944)</f>
        <v>0</v>
      </c>
      <c r="D939" s="26">
        <f>SUM(D940:D944)</f>
        <v>0</v>
      </c>
      <c r="E939" s="26">
        <f>SUM(E940:E944)</f>
        <v>0</v>
      </c>
      <c r="F939" s="26">
        <f>SUM(F940:F944)</f>
        <v>0</v>
      </c>
      <c r="G939" s="26">
        <f t="shared" si="40"/>
        <v>0</v>
      </c>
      <c r="H939" s="5"/>
    </row>
    <row r="940" spans="1:8">
      <c r="A940" s="80">
        <v>3391</v>
      </c>
      <c r="B940" s="41" t="s">
        <v>411</v>
      </c>
      <c r="C940" s="35"/>
      <c r="D940" s="35"/>
      <c r="E940" s="35"/>
      <c r="F940" s="35"/>
      <c r="G940" s="26">
        <f t="shared" si="40"/>
        <v>0</v>
      </c>
      <c r="H940" s="5"/>
    </row>
    <row r="941" spans="1:8">
      <c r="A941" s="80">
        <v>3392</v>
      </c>
      <c r="B941" s="41" t="s">
        <v>412</v>
      </c>
      <c r="C941" s="35"/>
      <c r="D941" s="35"/>
      <c r="E941" s="35"/>
      <c r="F941" s="35"/>
      <c r="G941" s="26">
        <f t="shared" si="40"/>
        <v>0</v>
      </c>
      <c r="H941" s="5"/>
    </row>
    <row r="942" spans="1:8">
      <c r="A942" s="80">
        <v>3393</v>
      </c>
      <c r="B942" s="41" t="s">
        <v>413</v>
      </c>
      <c r="C942" s="35"/>
      <c r="D942" s="35"/>
      <c r="E942" s="35"/>
      <c r="F942" s="35"/>
      <c r="G942" s="26">
        <f t="shared" si="40"/>
        <v>0</v>
      </c>
      <c r="H942" s="5"/>
    </row>
    <row r="943" spans="1:8">
      <c r="A943" s="80">
        <v>3394</v>
      </c>
      <c r="B943" s="41" t="s">
        <v>414</v>
      </c>
      <c r="C943" s="35"/>
      <c r="D943" s="35"/>
      <c r="E943" s="35"/>
      <c r="F943" s="35"/>
      <c r="G943" s="26">
        <f t="shared" si="40"/>
        <v>0</v>
      </c>
      <c r="H943" s="5"/>
    </row>
    <row r="944" spans="1:8">
      <c r="A944" s="80">
        <v>3395</v>
      </c>
      <c r="B944" s="41" t="s">
        <v>415</v>
      </c>
      <c r="C944" s="35"/>
      <c r="D944" s="35"/>
      <c r="E944" s="35"/>
      <c r="F944" s="35"/>
      <c r="G944" s="26">
        <f t="shared" si="40"/>
        <v>0</v>
      </c>
      <c r="H944" s="5"/>
    </row>
    <row r="945" spans="1:8">
      <c r="A945" s="65">
        <v>34</v>
      </c>
      <c r="B945" s="39" t="s">
        <v>272</v>
      </c>
      <c r="C945" s="26">
        <f>C946</f>
        <v>0</v>
      </c>
      <c r="D945" s="26">
        <f>D946</f>
        <v>0</v>
      </c>
      <c r="E945" s="26">
        <f>E946</f>
        <v>0</v>
      </c>
      <c r="F945" s="26">
        <f>F946</f>
        <v>0</v>
      </c>
      <c r="G945" s="26">
        <f t="shared" si="40"/>
        <v>0</v>
      </c>
      <c r="H945" s="5"/>
    </row>
    <row r="946" spans="1:8">
      <c r="A946" s="79">
        <v>342</v>
      </c>
      <c r="B946" s="40" t="s">
        <v>416</v>
      </c>
      <c r="C946" s="26">
        <f>C947+C951</f>
        <v>0</v>
      </c>
      <c r="D946" s="26">
        <f>D947+D951</f>
        <v>0</v>
      </c>
      <c r="E946" s="26">
        <f>E947+E951</f>
        <v>0</v>
      </c>
      <c r="F946" s="26">
        <f>F947+F951</f>
        <v>0</v>
      </c>
      <c r="G946" s="26">
        <f t="shared" si="40"/>
        <v>0</v>
      </c>
      <c r="H946" s="5"/>
    </row>
    <row r="947" spans="1:8">
      <c r="A947" s="80">
        <v>3421</v>
      </c>
      <c r="B947" s="41" t="s">
        <v>416</v>
      </c>
      <c r="C947" s="26">
        <f>SUM(C948:C950)</f>
        <v>0</v>
      </c>
      <c r="D947" s="26">
        <f>SUM(D948:D950)</f>
        <v>0</v>
      </c>
      <c r="E947" s="26">
        <f>SUM(E948:E950)</f>
        <v>0</v>
      </c>
      <c r="F947" s="26">
        <f>SUM(F948:F950)</f>
        <v>0</v>
      </c>
      <c r="G947" s="26">
        <f t="shared" si="40"/>
        <v>0</v>
      </c>
      <c r="H947" s="5"/>
    </row>
    <row r="948" spans="1:8">
      <c r="A948" s="80">
        <v>34211</v>
      </c>
      <c r="B948" s="41" t="s">
        <v>417</v>
      </c>
      <c r="C948" s="35"/>
      <c r="D948" s="35"/>
      <c r="E948" s="35"/>
      <c r="F948" s="35"/>
      <c r="G948" s="26">
        <f t="shared" si="40"/>
        <v>0</v>
      </c>
      <c r="H948" s="5"/>
    </row>
    <row r="949" spans="1:8">
      <c r="A949" s="80">
        <v>34212</v>
      </c>
      <c r="B949" s="41" t="s">
        <v>418</v>
      </c>
      <c r="C949" s="35"/>
      <c r="D949" s="35"/>
      <c r="E949" s="35"/>
      <c r="F949" s="35"/>
      <c r="G949" s="26">
        <f t="shared" si="40"/>
        <v>0</v>
      </c>
      <c r="H949" s="5"/>
    </row>
    <row r="950" spans="1:8">
      <c r="A950" s="80">
        <v>34213</v>
      </c>
      <c r="B950" s="41" t="s">
        <v>419</v>
      </c>
      <c r="C950" s="35"/>
      <c r="D950" s="35"/>
      <c r="E950" s="35"/>
      <c r="F950" s="35"/>
      <c r="G950" s="26">
        <f t="shared" si="40"/>
        <v>0</v>
      </c>
      <c r="H950" s="5"/>
    </row>
    <row r="951" spans="1:8">
      <c r="A951" s="80">
        <v>3429</v>
      </c>
      <c r="B951" s="41" t="s">
        <v>90</v>
      </c>
      <c r="C951" s="26">
        <f>SUM(C952:C954)</f>
        <v>0</v>
      </c>
      <c r="D951" s="26">
        <f>SUM(D952:D954)</f>
        <v>0</v>
      </c>
      <c r="E951" s="26">
        <f>SUM(E952:E954)</f>
        <v>0</v>
      </c>
      <c r="F951" s="26">
        <f>SUM(F952:F954)</f>
        <v>0</v>
      </c>
      <c r="G951" s="26">
        <f t="shared" si="40"/>
        <v>0</v>
      </c>
      <c r="H951" s="5"/>
    </row>
    <row r="952" spans="1:8">
      <c r="A952" s="80">
        <v>34291</v>
      </c>
      <c r="B952" s="41" t="s">
        <v>420</v>
      </c>
      <c r="C952" s="35"/>
      <c r="D952" s="35"/>
      <c r="E952" s="35"/>
      <c r="F952" s="35"/>
      <c r="G952" s="26">
        <f t="shared" si="40"/>
        <v>0</v>
      </c>
      <c r="H952" s="5"/>
    </row>
    <row r="953" spans="1:8">
      <c r="A953" s="80">
        <v>34292</v>
      </c>
      <c r="B953" s="41" t="s">
        <v>421</v>
      </c>
      <c r="C953" s="35"/>
      <c r="D953" s="35"/>
      <c r="E953" s="35"/>
      <c r="F953" s="35"/>
      <c r="G953" s="26">
        <f t="shared" si="40"/>
        <v>0</v>
      </c>
      <c r="H953" s="5"/>
    </row>
    <row r="954" spans="1:8">
      <c r="A954" s="80">
        <v>34293</v>
      </c>
      <c r="B954" s="41" t="s">
        <v>422</v>
      </c>
      <c r="C954" s="35"/>
      <c r="D954" s="35"/>
      <c r="E954" s="35"/>
      <c r="F954" s="35"/>
      <c r="G954" s="26">
        <f t="shared" si="40"/>
        <v>0</v>
      </c>
      <c r="H954" s="5"/>
    </row>
    <row r="955" spans="1:8">
      <c r="A955" s="65">
        <v>35</v>
      </c>
      <c r="B955" s="39" t="s">
        <v>274</v>
      </c>
      <c r="C955" s="26">
        <f>C956</f>
        <v>0</v>
      </c>
      <c r="D955" s="26">
        <f>D956</f>
        <v>0</v>
      </c>
      <c r="E955" s="26">
        <f>E956</f>
        <v>0</v>
      </c>
      <c r="F955" s="26">
        <f>F956</f>
        <v>0</v>
      </c>
      <c r="G955" s="26">
        <f t="shared" si="40"/>
        <v>0</v>
      </c>
      <c r="H955" s="5"/>
    </row>
    <row r="956" spans="1:8">
      <c r="A956" s="89">
        <v>352</v>
      </c>
      <c r="B956" s="68" t="s">
        <v>423</v>
      </c>
      <c r="C956" s="35"/>
      <c r="D956" s="35"/>
      <c r="E956" s="35"/>
      <c r="F956" s="35"/>
      <c r="G956" s="26">
        <f t="shared" si="40"/>
        <v>0</v>
      </c>
      <c r="H956" s="5"/>
    </row>
    <row r="957" spans="1:8">
      <c r="A957" s="65">
        <v>36</v>
      </c>
      <c r="B957" s="39" t="s">
        <v>276</v>
      </c>
      <c r="C957" s="26">
        <f>C958</f>
        <v>0</v>
      </c>
      <c r="D957" s="26">
        <f>D958</f>
        <v>0</v>
      </c>
      <c r="E957" s="26">
        <f>E958</f>
        <v>0</v>
      </c>
      <c r="F957" s="26">
        <f>F958</f>
        <v>0</v>
      </c>
      <c r="G957" s="26">
        <f t="shared" si="40"/>
        <v>0</v>
      </c>
      <c r="H957" s="5"/>
    </row>
    <row r="958" spans="1:8">
      <c r="A958" s="89">
        <v>362</v>
      </c>
      <c r="B958" s="68" t="s">
        <v>424</v>
      </c>
      <c r="C958" s="35"/>
      <c r="D958" s="35"/>
      <c r="E958" s="35"/>
      <c r="F958" s="35"/>
      <c r="G958" s="26">
        <f t="shared" si="40"/>
        <v>0</v>
      </c>
      <c r="H958" s="5"/>
    </row>
    <row r="959" spans="1:8">
      <c r="A959" s="89">
        <v>364</v>
      </c>
      <c r="B959" s="69" t="s">
        <v>278</v>
      </c>
      <c r="C959" s="71"/>
      <c r="D959" s="71"/>
      <c r="E959" s="71"/>
      <c r="F959" s="71"/>
      <c r="G959" s="26">
        <f t="shared" si="40"/>
        <v>0</v>
      </c>
      <c r="H959" s="5"/>
    </row>
    <row r="960" spans="1:8">
      <c r="A960" s="89">
        <v>365</v>
      </c>
      <c r="B960" s="69" t="s">
        <v>425</v>
      </c>
      <c r="C960" s="71"/>
      <c r="D960" s="71"/>
      <c r="E960" s="71"/>
      <c r="F960" s="71"/>
      <c r="G960" s="26">
        <f t="shared" si="40"/>
        <v>0</v>
      </c>
      <c r="H960" s="5"/>
    </row>
    <row r="961" spans="1:8">
      <c r="A961" s="77">
        <v>4</v>
      </c>
      <c r="B961" s="61" t="s">
        <v>280</v>
      </c>
      <c r="C961" s="26">
        <f>C962+C970+C976+C977+C980</f>
        <v>0</v>
      </c>
      <c r="D961" s="26">
        <f>D962+D970+D976+D977+D980</f>
        <v>0</v>
      </c>
      <c r="E961" s="26">
        <f>E962+E970+E976+E977+E980</f>
        <v>0</v>
      </c>
      <c r="F961" s="26">
        <f>F962+F970+F976+F977+F980</f>
        <v>0</v>
      </c>
      <c r="G961" s="26">
        <f t="shared" si="40"/>
        <v>0</v>
      </c>
      <c r="H961" s="5"/>
    </row>
    <row r="962" spans="1:8">
      <c r="A962" s="65">
        <v>42</v>
      </c>
      <c r="B962" s="39" t="s">
        <v>426</v>
      </c>
      <c r="C962" s="26">
        <f>C963+C969</f>
        <v>0</v>
      </c>
      <c r="D962" s="26">
        <f>D963+D969</f>
        <v>0</v>
      </c>
      <c r="E962" s="26">
        <f>E963+E969</f>
        <v>0</v>
      </c>
      <c r="F962" s="26">
        <f>F963+F969</f>
        <v>0</v>
      </c>
      <c r="G962" s="26">
        <f t="shared" si="40"/>
        <v>0</v>
      </c>
      <c r="H962" s="5"/>
    </row>
    <row r="963" spans="1:8">
      <c r="A963" s="79">
        <v>421</v>
      </c>
      <c r="B963" s="40" t="s">
        <v>427</v>
      </c>
      <c r="C963" s="26">
        <f>SUM(C964:C968)</f>
        <v>0</v>
      </c>
      <c r="D963" s="26">
        <f>SUM(D964:D968)</f>
        <v>0</v>
      </c>
      <c r="E963" s="26">
        <f>SUM(E964:E968)</f>
        <v>0</v>
      </c>
      <c r="F963" s="26">
        <f>SUM(F964:F968)</f>
        <v>0</v>
      </c>
      <c r="G963" s="26">
        <f t="shared" si="40"/>
        <v>0</v>
      </c>
      <c r="H963" s="5"/>
    </row>
    <row r="964" spans="1:8">
      <c r="A964" s="80">
        <v>4211</v>
      </c>
      <c r="B964" s="41" t="s">
        <v>428</v>
      </c>
      <c r="C964" s="35"/>
      <c r="D964" s="35"/>
      <c r="E964" s="35"/>
      <c r="F964" s="35"/>
      <c r="G964" s="26">
        <f t="shared" si="40"/>
        <v>0</v>
      </c>
      <c r="H964" s="5"/>
    </row>
    <row r="965" spans="1:8">
      <c r="A965" s="80">
        <v>4212</v>
      </c>
      <c r="B965" s="41" t="s">
        <v>429</v>
      </c>
      <c r="C965" s="35"/>
      <c r="D965" s="35"/>
      <c r="E965" s="35"/>
      <c r="F965" s="35"/>
      <c r="G965" s="26">
        <f t="shared" si="40"/>
        <v>0</v>
      </c>
      <c r="H965" s="5"/>
    </row>
    <row r="966" spans="1:8">
      <c r="A966" s="80">
        <v>4213</v>
      </c>
      <c r="B966" s="41" t="s">
        <v>430</v>
      </c>
      <c r="C966" s="35"/>
      <c r="D966" s="35"/>
      <c r="E966" s="35"/>
      <c r="F966" s="35"/>
      <c r="G966" s="26">
        <f t="shared" si="40"/>
        <v>0</v>
      </c>
      <c r="H966" s="5"/>
    </row>
    <row r="967" spans="1:8">
      <c r="A967" s="80">
        <v>4214</v>
      </c>
      <c r="B967" s="41" t="s">
        <v>431</v>
      </c>
      <c r="C967" s="35"/>
      <c r="D967" s="35"/>
      <c r="E967" s="35"/>
      <c r="F967" s="35"/>
      <c r="G967" s="26">
        <f t="shared" si="40"/>
        <v>0</v>
      </c>
      <c r="H967" s="5"/>
    </row>
    <row r="968" spans="1:8">
      <c r="A968" s="80">
        <v>4217</v>
      </c>
      <c r="B968" s="41" t="s">
        <v>432</v>
      </c>
      <c r="C968" s="35"/>
      <c r="D968" s="35"/>
      <c r="E968" s="35"/>
      <c r="F968" s="35"/>
      <c r="G968" s="26">
        <f t="shared" si="40"/>
        <v>0</v>
      </c>
      <c r="H968" s="5"/>
    </row>
    <row r="969" spans="1:8">
      <c r="A969" s="79">
        <v>429</v>
      </c>
      <c r="B969" s="40" t="s">
        <v>433</v>
      </c>
      <c r="C969" s="35"/>
      <c r="D969" s="35"/>
      <c r="E969" s="35"/>
      <c r="F969" s="35"/>
      <c r="G969" s="26">
        <f t="shared" si="40"/>
        <v>0</v>
      </c>
      <c r="H969" s="5"/>
    </row>
    <row r="970" spans="1:8">
      <c r="A970" s="65">
        <v>43</v>
      </c>
      <c r="B970" s="39" t="s">
        <v>291</v>
      </c>
      <c r="C970" s="26">
        <f>SUM(C971:C975)</f>
        <v>0</v>
      </c>
      <c r="D970" s="26">
        <f>SUM(D971:D975)</f>
        <v>0</v>
      </c>
      <c r="E970" s="26">
        <f>SUM(E971:E975)</f>
        <v>0</v>
      </c>
      <c r="F970" s="26">
        <f>SUM(F971:F975)</f>
        <v>0</v>
      </c>
      <c r="G970" s="26">
        <f>SUM(C970:F970)</f>
        <v>0</v>
      </c>
      <c r="H970" s="5"/>
    </row>
    <row r="971" spans="1:8">
      <c r="A971" s="89">
        <v>431</v>
      </c>
      <c r="B971" s="68" t="s">
        <v>292</v>
      </c>
      <c r="C971" s="35"/>
      <c r="D971" s="35"/>
      <c r="E971" s="35"/>
      <c r="F971" s="35"/>
      <c r="G971" s="26">
        <f>SUM(C971:F971)</f>
        <v>0</v>
      </c>
      <c r="H971" s="5"/>
    </row>
    <row r="972" spans="1:8">
      <c r="A972" s="89">
        <v>432</v>
      </c>
      <c r="B972" s="68" t="s">
        <v>293</v>
      </c>
      <c r="C972" s="35"/>
      <c r="D972" s="35"/>
      <c r="E972" s="35"/>
      <c r="F972" s="35"/>
      <c r="G972" s="26">
        <f t="shared" si="40"/>
        <v>0</v>
      </c>
      <c r="H972" s="5"/>
    </row>
    <row r="973" spans="1:8">
      <c r="A973" s="89">
        <v>433</v>
      </c>
      <c r="B973" s="68" t="s">
        <v>294</v>
      </c>
      <c r="C973" s="35"/>
      <c r="D973" s="35"/>
      <c r="E973" s="35"/>
      <c r="F973" s="35"/>
      <c r="G973" s="26">
        <f t="shared" si="40"/>
        <v>0</v>
      </c>
      <c r="H973" s="5"/>
    </row>
    <row r="974" spans="1:8">
      <c r="A974" s="89">
        <v>434</v>
      </c>
      <c r="B974" s="68" t="s">
        <v>295</v>
      </c>
      <c r="C974" s="35"/>
      <c r="D974" s="35"/>
      <c r="E974" s="35"/>
      <c r="F974" s="35"/>
      <c r="G974" s="26">
        <f t="shared" si="40"/>
        <v>0</v>
      </c>
      <c r="H974" s="5"/>
    </row>
    <row r="975" spans="1:8">
      <c r="A975" s="89">
        <v>437</v>
      </c>
      <c r="B975" s="68" t="s">
        <v>296</v>
      </c>
      <c r="C975" s="35"/>
      <c r="D975" s="35"/>
      <c r="E975" s="35"/>
      <c r="F975" s="35"/>
      <c r="G975" s="26">
        <f t="shared" si="40"/>
        <v>0</v>
      </c>
      <c r="H975" s="5"/>
    </row>
    <row r="976" spans="1:8">
      <c r="A976" s="65">
        <v>44</v>
      </c>
      <c r="B976" s="39" t="s">
        <v>434</v>
      </c>
      <c r="C976" s="35"/>
      <c r="D976" s="35"/>
      <c r="E976" s="35"/>
      <c r="F976" s="35"/>
      <c r="G976" s="26">
        <f t="shared" si="40"/>
        <v>0</v>
      </c>
      <c r="H976" s="5"/>
    </row>
    <row r="977" spans="1:8">
      <c r="A977" s="65">
        <v>45</v>
      </c>
      <c r="B977" s="39" t="s">
        <v>435</v>
      </c>
      <c r="C977" s="26">
        <f>SUM(C978:C979)</f>
        <v>0</v>
      </c>
      <c r="D977" s="26">
        <f>SUM(D978:D979)</f>
        <v>0</v>
      </c>
      <c r="E977" s="26">
        <f>SUM(E978:E979)</f>
        <v>0</v>
      </c>
      <c r="F977" s="26">
        <f>SUM(F978:F979)</f>
        <v>0</v>
      </c>
      <c r="G977" s="26">
        <f t="shared" si="40"/>
        <v>0</v>
      </c>
      <c r="H977" s="5"/>
    </row>
    <row r="978" spans="1:8">
      <c r="A978" s="89">
        <v>451</v>
      </c>
      <c r="B978" s="68" t="s">
        <v>299</v>
      </c>
      <c r="C978" s="35"/>
      <c r="D978" s="35"/>
      <c r="E978" s="35"/>
      <c r="F978" s="35"/>
      <c r="G978" s="26">
        <f t="shared" si="40"/>
        <v>0</v>
      </c>
      <c r="H978" s="5"/>
    </row>
    <row r="979" spans="1:8">
      <c r="A979" s="89">
        <v>452</v>
      </c>
      <c r="B979" s="68" t="s">
        <v>300</v>
      </c>
      <c r="C979" s="35"/>
      <c r="D979" s="35"/>
      <c r="E979" s="35"/>
      <c r="F979" s="35"/>
      <c r="G979" s="26">
        <f t="shared" si="40"/>
        <v>0</v>
      </c>
      <c r="H979" s="5"/>
    </row>
    <row r="980" spans="1:8">
      <c r="A980" s="65">
        <v>46</v>
      </c>
      <c r="B980" s="39" t="s">
        <v>301</v>
      </c>
      <c r="C980" s="35"/>
      <c r="D980" s="35"/>
      <c r="E980" s="35"/>
      <c r="F980" s="35"/>
      <c r="G980" s="26">
        <f t="shared" si="40"/>
        <v>0</v>
      </c>
      <c r="H980" s="5"/>
    </row>
    <row r="981" spans="1:8">
      <c r="A981" s="77">
        <v>5</v>
      </c>
      <c r="B981" s="61" t="s">
        <v>302</v>
      </c>
      <c r="C981" s="26">
        <f>C982+C983+C990+C1013</f>
        <v>0</v>
      </c>
      <c r="D981" s="26">
        <f>D982+D983+D990+D1013</f>
        <v>0</v>
      </c>
      <c r="E981" s="26">
        <f>E982+E983+E990+E1013</f>
        <v>0</v>
      </c>
      <c r="F981" s="26">
        <f>F982+F983+F990+F1013</f>
        <v>0</v>
      </c>
      <c r="G981" s="26">
        <f t="shared" si="40"/>
        <v>0</v>
      </c>
      <c r="H981" s="5"/>
    </row>
    <row r="982" spans="1:8">
      <c r="A982" s="65">
        <v>54</v>
      </c>
      <c r="B982" s="39" t="s">
        <v>436</v>
      </c>
      <c r="C982" s="35"/>
      <c r="D982" s="35"/>
      <c r="E982" s="35"/>
      <c r="F982" s="35"/>
      <c r="G982" s="26">
        <f t="shared" si="40"/>
        <v>0</v>
      </c>
      <c r="H982" s="5"/>
    </row>
    <row r="983" spans="1:8">
      <c r="A983" s="65">
        <v>55</v>
      </c>
      <c r="B983" s="39" t="s">
        <v>437</v>
      </c>
      <c r="C983" s="26">
        <f>C984+C989</f>
        <v>0</v>
      </c>
      <c r="D983" s="26">
        <f>D984+D989</f>
        <v>0</v>
      </c>
      <c r="E983" s="26">
        <f>E984+E989</f>
        <v>0</v>
      </c>
      <c r="F983" s="26">
        <f>F984+F989</f>
        <v>0</v>
      </c>
      <c r="G983" s="26">
        <f t="shared" si="40"/>
        <v>0</v>
      </c>
      <c r="H983" s="5"/>
    </row>
    <row r="984" spans="1:8">
      <c r="A984" s="82">
        <v>551</v>
      </c>
      <c r="B984" s="40" t="s">
        <v>438</v>
      </c>
      <c r="C984" s="26">
        <f>SUM(C985:C988)</f>
        <v>0</v>
      </c>
      <c r="D984" s="26">
        <f>SUM(D985:D988)</f>
        <v>0</v>
      </c>
      <c r="E984" s="26">
        <f>SUM(E985:E988)</f>
        <v>0</v>
      </c>
      <c r="F984" s="26">
        <f>SUM(F985:F988)</f>
        <v>0</v>
      </c>
      <c r="G984" s="26">
        <f t="shared" si="40"/>
        <v>0</v>
      </c>
      <c r="H984" s="5"/>
    </row>
    <row r="985" spans="1:8">
      <c r="A985" s="81">
        <v>5511</v>
      </c>
      <c r="B985" s="41" t="s">
        <v>439</v>
      </c>
      <c r="C985" s="35"/>
      <c r="D985" s="35"/>
      <c r="E985" s="35"/>
      <c r="F985" s="35"/>
      <c r="G985" s="26">
        <f t="shared" si="40"/>
        <v>0</v>
      </c>
      <c r="H985" s="5"/>
    </row>
    <row r="986" spans="1:8">
      <c r="A986" s="81">
        <v>5512</v>
      </c>
      <c r="B986" s="41" t="s">
        <v>440</v>
      </c>
      <c r="C986" s="35"/>
      <c r="D986" s="35"/>
      <c r="E986" s="35"/>
      <c r="F986" s="35"/>
      <c r="G986" s="26">
        <f t="shared" si="40"/>
        <v>0</v>
      </c>
      <c r="H986" s="5"/>
    </row>
    <row r="987" spans="1:8">
      <c r="A987" s="81">
        <v>5513</v>
      </c>
      <c r="B987" s="41" t="s">
        <v>441</v>
      </c>
      <c r="C987" s="35"/>
      <c r="D987" s="35"/>
      <c r="E987" s="35"/>
      <c r="F987" s="35"/>
      <c r="G987" s="26">
        <f t="shared" ref="G987:G1018" si="41">SUM(C987:F987)</f>
        <v>0</v>
      </c>
      <c r="H987" s="5"/>
    </row>
    <row r="988" spans="1:8">
      <c r="A988" s="81">
        <v>5514</v>
      </c>
      <c r="B988" s="45" t="s">
        <v>442</v>
      </c>
      <c r="C988" s="35"/>
      <c r="D988" s="35"/>
      <c r="E988" s="35"/>
      <c r="F988" s="35"/>
      <c r="G988" s="26">
        <f t="shared" si="41"/>
        <v>0</v>
      </c>
      <c r="H988" s="5"/>
    </row>
    <row r="989" spans="1:8">
      <c r="A989" s="82">
        <v>558</v>
      </c>
      <c r="B989" s="45" t="s">
        <v>443</v>
      </c>
      <c r="C989" s="35"/>
      <c r="D989" s="35"/>
      <c r="E989" s="35"/>
      <c r="F989" s="35"/>
      <c r="G989" s="26">
        <f t="shared" si="41"/>
        <v>0</v>
      </c>
      <c r="H989" s="5"/>
    </row>
    <row r="990" spans="1:8">
      <c r="A990" s="65">
        <v>56</v>
      </c>
      <c r="B990" s="39" t="s">
        <v>444</v>
      </c>
      <c r="C990" s="26">
        <f>C991+C1002</f>
        <v>0</v>
      </c>
      <c r="D990" s="26">
        <f>D991+D1002</f>
        <v>0</v>
      </c>
      <c r="E990" s="26">
        <f>E991+E1002</f>
        <v>0</v>
      </c>
      <c r="F990" s="26">
        <f>F991+F1002</f>
        <v>0</v>
      </c>
      <c r="G990" s="26">
        <f t="shared" si="41"/>
        <v>0</v>
      </c>
      <c r="H990" s="5"/>
    </row>
    <row r="991" spans="1:8">
      <c r="A991" s="79">
        <v>561</v>
      </c>
      <c r="B991" s="68" t="s">
        <v>444</v>
      </c>
      <c r="C991" s="26">
        <f>C992+C997</f>
        <v>0</v>
      </c>
      <c r="D991" s="26">
        <f>D992+D997</f>
        <v>0</v>
      </c>
      <c r="E991" s="26">
        <f>E992+E997</f>
        <v>0</v>
      </c>
      <c r="F991" s="26">
        <f>F992+F997</f>
        <v>0</v>
      </c>
      <c r="G991" s="26">
        <f t="shared" si="41"/>
        <v>0</v>
      </c>
      <c r="H991" s="5"/>
    </row>
    <row r="992" spans="1:8">
      <c r="A992" s="81">
        <v>5611</v>
      </c>
      <c r="B992" s="41" t="s">
        <v>445</v>
      </c>
      <c r="C992" s="26">
        <f>SUM(C993:C996)</f>
        <v>0</v>
      </c>
      <c r="D992" s="26">
        <f>SUM(D993:D996)</f>
        <v>0</v>
      </c>
      <c r="E992" s="26">
        <f>SUM(E993:E996)</f>
        <v>0</v>
      </c>
      <c r="F992" s="26">
        <f>SUM(F993:F996)</f>
        <v>0</v>
      </c>
      <c r="G992" s="26">
        <f t="shared" si="41"/>
        <v>0</v>
      </c>
      <c r="H992" s="5"/>
    </row>
    <row r="993" spans="1:8">
      <c r="A993" s="80">
        <v>56111</v>
      </c>
      <c r="B993" s="41" t="s">
        <v>446</v>
      </c>
      <c r="C993" s="35"/>
      <c r="D993" s="35"/>
      <c r="E993" s="35"/>
      <c r="F993" s="35"/>
      <c r="G993" s="26">
        <f t="shared" si="41"/>
        <v>0</v>
      </c>
    </row>
    <row r="994" spans="1:8">
      <c r="A994" s="80">
        <v>56112</v>
      </c>
      <c r="B994" s="41" t="s">
        <v>447</v>
      </c>
      <c r="C994" s="35"/>
      <c r="D994" s="35"/>
      <c r="E994" s="35"/>
      <c r="F994" s="35"/>
      <c r="G994" s="26">
        <f t="shared" si="41"/>
        <v>0</v>
      </c>
    </row>
    <row r="995" spans="1:8">
      <c r="A995" s="80">
        <v>56113</v>
      </c>
      <c r="B995" s="41" t="s">
        <v>448</v>
      </c>
      <c r="C995" s="35"/>
      <c r="D995" s="35"/>
      <c r="E995" s="35"/>
      <c r="F995" s="35"/>
      <c r="G995" s="26">
        <f t="shared" si="41"/>
        <v>0</v>
      </c>
    </row>
    <row r="996" spans="1:8">
      <c r="A996" s="80">
        <v>56114</v>
      </c>
      <c r="B996" s="41" t="s">
        <v>449</v>
      </c>
      <c r="C996" s="71"/>
      <c r="D996" s="71"/>
      <c r="E996" s="71"/>
      <c r="F996" s="71"/>
      <c r="G996" s="26">
        <f t="shared" si="41"/>
        <v>0</v>
      </c>
    </row>
    <row r="997" spans="1:8">
      <c r="A997" s="80">
        <v>5612</v>
      </c>
      <c r="B997" s="41" t="s">
        <v>450</v>
      </c>
      <c r="C997" s="26">
        <f>SUM(C998:C1001)</f>
        <v>0</v>
      </c>
      <c r="D997" s="26">
        <f>SUM(D998:D1001)</f>
        <v>0</v>
      </c>
      <c r="E997" s="26">
        <f>SUM(E998:E1001)</f>
        <v>0</v>
      </c>
      <c r="F997" s="26">
        <f>SUM(F998:F1001)</f>
        <v>0</v>
      </c>
      <c r="G997" s="26">
        <f t="shared" si="41"/>
        <v>0</v>
      </c>
    </row>
    <row r="998" spans="1:8">
      <c r="A998" s="80">
        <v>56121</v>
      </c>
      <c r="B998" s="41" t="s">
        <v>451</v>
      </c>
      <c r="C998" s="35"/>
      <c r="D998" s="35"/>
      <c r="E998" s="35"/>
      <c r="F998" s="35"/>
      <c r="G998" s="26">
        <f t="shared" si="41"/>
        <v>0</v>
      </c>
      <c r="H998" s="90"/>
    </row>
    <row r="999" spans="1:8">
      <c r="A999" s="80">
        <v>56122</v>
      </c>
      <c r="B999" s="41" t="s">
        <v>452</v>
      </c>
      <c r="C999" s="35"/>
      <c r="D999" s="35"/>
      <c r="E999" s="35"/>
      <c r="F999" s="35"/>
      <c r="G999" s="26">
        <f t="shared" si="41"/>
        <v>0</v>
      </c>
      <c r="H999" s="90"/>
    </row>
    <row r="1000" spans="1:8">
      <c r="A1000" s="80">
        <v>56123</v>
      </c>
      <c r="B1000" s="41" t="s">
        <v>453</v>
      </c>
      <c r="C1000" s="35"/>
      <c r="D1000" s="35"/>
      <c r="E1000" s="35"/>
      <c r="F1000" s="35"/>
      <c r="G1000" s="26">
        <f t="shared" si="41"/>
        <v>0</v>
      </c>
      <c r="H1000" s="90"/>
    </row>
    <row r="1001" spans="1:8">
      <c r="A1001" s="80">
        <v>56124</v>
      </c>
      <c r="B1001" s="41" t="s">
        <v>454</v>
      </c>
      <c r="C1001" s="71"/>
      <c r="D1001" s="71"/>
      <c r="E1001" s="71"/>
      <c r="F1001" s="71"/>
      <c r="G1001" s="26">
        <f t="shared" si="41"/>
        <v>0</v>
      </c>
      <c r="H1001" s="90"/>
    </row>
    <row r="1002" spans="1:8">
      <c r="A1002" s="79">
        <v>569</v>
      </c>
      <c r="B1002" s="68" t="s">
        <v>90</v>
      </c>
      <c r="C1002" s="26">
        <f>+C1003+C1008</f>
        <v>0</v>
      </c>
      <c r="D1002" s="26">
        <f>+D1003+D1008</f>
        <v>0</v>
      </c>
      <c r="E1002" s="26">
        <f>+E1003+E1008</f>
        <v>0</v>
      </c>
      <c r="F1002" s="26">
        <f>+F1003+F1008</f>
        <v>0</v>
      </c>
      <c r="G1002" s="26">
        <f t="shared" si="41"/>
        <v>0</v>
      </c>
      <c r="H1002" s="90"/>
    </row>
    <row r="1003" spans="1:8">
      <c r="A1003" s="80">
        <v>5691</v>
      </c>
      <c r="B1003" s="41" t="s">
        <v>455</v>
      </c>
      <c r="C1003" s="26">
        <f>SUM(C1004:C1007)</f>
        <v>0</v>
      </c>
      <c r="D1003" s="26">
        <f>SUM(D1004:D1007)</f>
        <v>0</v>
      </c>
      <c r="E1003" s="26">
        <f>SUM(E1004:E1007)</f>
        <v>0</v>
      </c>
      <c r="F1003" s="26">
        <f>SUM(F1004:F1007)</f>
        <v>0</v>
      </c>
      <c r="G1003" s="26">
        <f t="shared" si="41"/>
        <v>0</v>
      </c>
      <c r="H1003" s="90"/>
    </row>
    <row r="1004" spans="1:8">
      <c r="A1004" s="80">
        <v>56911</v>
      </c>
      <c r="B1004" s="41" t="s">
        <v>456</v>
      </c>
      <c r="C1004" s="35"/>
      <c r="D1004" s="35"/>
      <c r="E1004" s="35"/>
      <c r="F1004" s="35"/>
      <c r="G1004" s="26">
        <f t="shared" si="41"/>
        <v>0</v>
      </c>
      <c r="H1004" s="90"/>
    </row>
    <row r="1005" spans="1:8">
      <c r="A1005" s="80">
        <v>56912</v>
      </c>
      <c r="B1005" s="41" t="s">
        <v>457</v>
      </c>
      <c r="C1005" s="35"/>
      <c r="D1005" s="35"/>
      <c r="E1005" s="35"/>
      <c r="F1005" s="35"/>
      <c r="G1005" s="26">
        <f>SUM(C1005:F1005)</f>
        <v>0</v>
      </c>
      <c r="H1005" s="90"/>
    </row>
    <row r="1006" spans="1:8">
      <c r="A1006" s="80">
        <v>56913</v>
      </c>
      <c r="B1006" s="41" t="s">
        <v>458</v>
      </c>
      <c r="C1006" s="35"/>
      <c r="D1006" s="35"/>
      <c r="E1006" s="35"/>
      <c r="F1006" s="35"/>
      <c r="G1006" s="26">
        <f t="shared" si="41"/>
        <v>0</v>
      </c>
    </row>
    <row r="1007" spans="1:8">
      <c r="A1007" s="80">
        <v>56914</v>
      </c>
      <c r="B1007" s="41" t="s">
        <v>459</v>
      </c>
      <c r="C1007" s="71"/>
      <c r="D1007" s="71"/>
      <c r="E1007" s="71"/>
      <c r="F1007" s="71"/>
      <c r="G1007" s="26">
        <f t="shared" si="41"/>
        <v>0</v>
      </c>
    </row>
    <row r="1008" spans="1:8">
      <c r="A1008" s="80">
        <v>5692</v>
      </c>
      <c r="B1008" s="41" t="s">
        <v>460</v>
      </c>
      <c r="C1008" s="26">
        <f>SUM(C1009:C1012)</f>
        <v>0</v>
      </c>
      <c r="D1008" s="26">
        <f>SUM(D1009:D1012)</f>
        <v>0</v>
      </c>
      <c r="E1008" s="26">
        <f>SUM(E1009:E1012)</f>
        <v>0</v>
      </c>
      <c r="F1008" s="26">
        <f>SUM(F1009:F1012)</f>
        <v>0</v>
      </c>
      <c r="G1008" s="26">
        <f t="shared" si="41"/>
        <v>0</v>
      </c>
    </row>
    <row r="1009" spans="1:7">
      <c r="A1009" s="80">
        <v>56921</v>
      </c>
      <c r="B1009" s="41" t="s">
        <v>461</v>
      </c>
      <c r="C1009" s="35"/>
      <c r="D1009" s="35"/>
      <c r="E1009" s="35"/>
      <c r="F1009" s="35"/>
      <c r="G1009" s="26">
        <f t="shared" si="41"/>
        <v>0</v>
      </c>
    </row>
    <row r="1010" spans="1:7">
      <c r="A1010" s="80">
        <v>56922</v>
      </c>
      <c r="B1010" s="41" t="s">
        <v>462</v>
      </c>
      <c r="C1010" s="35"/>
      <c r="D1010" s="35"/>
      <c r="E1010" s="35"/>
      <c r="F1010" s="35"/>
      <c r="G1010" s="26">
        <f t="shared" si="41"/>
        <v>0</v>
      </c>
    </row>
    <row r="1011" spans="1:7">
      <c r="A1011" s="80">
        <v>56923</v>
      </c>
      <c r="B1011" s="41" t="s">
        <v>463</v>
      </c>
      <c r="C1011" s="35"/>
      <c r="D1011" s="35"/>
      <c r="E1011" s="35"/>
      <c r="F1011" s="35"/>
      <c r="G1011" s="26">
        <f>SUM(C1011:F1011)</f>
        <v>0</v>
      </c>
    </row>
    <row r="1012" spans="1:7">
      <c r="A1012" s="80">
        <v>56924</v>
      </c>
      <c r="B1012" s="41" t="s">
        <v>464</v>
      </c>
      <c r="C1012" s="71"/>
      <c r="D1012" s="71"/>
      <c r="E1012" s="71"/>
      <c r="F1012" s="71"/>
      <c r="G1012" s="26">
        <f>SUM(C1012:F1012)</f>
        <v>0</v>
      </c>
    </row>
    <row r="1013" spans="1:7">
      <c r="A1013" s="65">
        <v>57</v>
      </c>
      <c r="B1013" s="39" t="s">
        <v>465</v>
      </c>
      <c r="C1013" s="26">
        <f>SUM(C1014:C1019)</f>
        <v>0</v>
      </c>
      <c r="D1013" s="26">
        <f>SUM(D1014:D1019)</f>
        <v>0</v>
      </c>
      <c r="E1013" s="26">
        <f>SUM(E1014:E1019)</f>
        <v>0</v>
      </c>
      <c r="F1013" s="26">
        <f>SUM(F1014:F1019)</f>
        <v>0</v>
      </c>
      <c r="G1013" s="26">
        <f>SUM(C1013:F1013)</f>
        <v>0</v>
      </c>
    </row>
    <row r="1014" spans="1:7">
      <c r="A1014" s="89">
        <v>571</v>
      </c>
      <c r="B1014" s="68" t="s">
        <v>466</v>
      </c>
      <c r="C1014" s="35"/>
      <c r="D1014" s="35"/>
      <c r="E1014" s="35"/>
      <c r="F1014" s="35"/>
      <c r="G1014" s="26">
        <f t="shared" si="41"/>
        <v>0</v>
      </c>
    </row>
    <row r="1015" spans="1:7">
      <c r="A1015" s="89">
        <v>572</v>
      </c>
      <c r="B1015" s="68" t="s">
        <v>467</v>
      </c>
      <c r="C1015" s="35"/>
      <c r="D1015" s="35"/>
      <c r="E1015" s="35"/>
      <c r="F1015" s="35"/>
      <c r="G1015" s="26">
        <f>SUM(C1015:F1015)</f>
        <v>0</v>
      </c>
    </row>
    <row r="1016" spans="1:7">
      <c r="A1016" s="89">
        <v>573</v>
      </c>
      <c r="B1016" s="68" t="s">
        <v>468</v>
      </c>
      <c r="C1016" s="35"/>
      <c r="D1016" s="35"/>
      <c r="E1016" s="35"/>
      <c r="F1016" s="35"/>
      <c r="G1016" s="26">
        <f t="shared" si="41"/>
        <v>0</v>
      </c>
    </row>
    <row r="1017" spans="1:7">
      <c r="A1017" s="89">
        <v>574</v>
      </c>
      <c r="B1017" s="68" t="s">
        <v>469</v>
      </c>
      <c r="C1017" s="35"/>
      <c r="D1017" s="35"/>
      <c r="E1017" s="35"/>
      <c r="F1017" s="35"/>
      <c r="G1017" s="26">
        <f>SUM(C1017:F1017)</f>
        <v>0</v>
      </c>
    </row>
    <row r="1018" spans="1:7">
      <c r="A1018" s="89">
        <v>577</v>
      </c>
      <c r="B1018" s="68" t="s">
        <v>470</v>
      </c>
      <c r="C1018" s="35"/>
      <c r="D1018" s="35"/>
      <c r="E1018" s="35"/>
      <c r="F1018" s="35"/>
      <c r="G1018" s="26">
        <f t="shared" si="41"/>
        <v>0</v>
      </c>
    </row>
    <row r="1019" spans="1:7">
      <c r="A1019" s="89">
        <v>578</v>
      </c>
      <c r="B1019" s="68" t="s">
        <v>471</v>
      </c>
      <c r="C1019" s="35"/>
      <c r="D1019" s="35"/>
      <c r="E1019" s="35"/>
      <c r="F1019" s="35"/>
      <c r="G1019" s="26">
        <f>SUM(C1019:F1019)</f>
        <v>0</v>
      </c>
    </row>
    <row r="1020" spans="1:7">
      <c r="A1020" s="91"/>
      <c r="B1020" s="100" t="s">
        <v>472</v>
      </c>
      <c r="C1020" s="92"/>
      <c r="D1020" s="92"/>
      <c r="E1020" s="92"/>
      <c r="F1020" s="92"/>
      <c r="G1020" s="93">
        <f>SUM(C1020:F1020)</f>
        <v>0</v>
      </c>
    </row>
    <row r="1021" spans="1:7">
      <c r="A1021" s="81"/>
      <c r="B1021" s="73" t="s">
        <v>18</v>
      </c>
      <c r="C1021" s="26">
        <f>C715+C809+C931+C961+C981+C1020</f>
        <v>0</v>
      </c>
      <c r="D1021" s="26">
        <f>D715+D809+D931+D961+D981+D1020</f>
        <v>0</v>
      </c>
      <c r="E1021" s="26">
        <f>E715+E809+E931+E961+E981+E1020</f>
        <v>0</v>
      </c>
      <c r="F1021" s="26">
        <f>F715+F809+F931+F961+F981+F1020</f>
        <v>0</v>
      </c>
      <c r="G1021" s="26">
        <f>SUM(C1021:F1021)</f>
        <v>0</v>
      </c>
    </row>
    <row r="1022" spans="1:7">
      <c r="A1022" s="94"/>
      <c r="B1022" s="75" t="s">
        <v>473</v>
      </c>
      <c r="C1022" s="76"/>
      <c r="D1022" s="95"/>
      <c r="E1022" s="95"/>
      <c r="F1022" s="95"/>
      <c r="G1022" s="95"/>
    </row>
    <row r="1023" spans="1:7" ht="26.25" customHeight="1">
      <c r="B1023" s="2517" t="s">
        <v>474</v>
      </c>
      <c r="C1023" s="2517"/>
      <c r="D1023" s="2517"/>
      <c r="E1023" s="2517"/>
      <c r="F1023" s="2517"/>
      <c r="G1023" s="2517"/>
    </row>
    <row r="1024" spans="1:7">
      <c r="G1024" s="96"/>
    </row>
    <row r="1025" spans="2:8">
      <c r="B1025"/>
      <c r="C1025" s="5"/>
      <c r="D1025" s="5"/>
      <c r="E1025" s="5"/>
      <c r="F1025" s="5"/>
      <c r="G1025" s="5"/>
      <c r="H1025" s="5"/>
    </row>
  </sheetData>
  <mergeCells count="1">
    <mergeCell ref="B1023:G102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10</v>
      </c>
      <c r="D1" s="607"/>
      <c r="E1" s="608"/>
      <c r="L1" s="545" t="s">
        <v>1278</v>
      </c>
      <c r="M1" s="545"/>
      <c r="N1" s="545"/>
      <c r="O1" s="545"/>
      <c r="P1" s="545"/>
      <c r="Q1" s="545"/>
      <c r="R1" s="545"/>
      <c r="S1" s="545"/>
      <c r="T1" s="545"/>
      <c r="U1" s="545"/>
      <c r="X1" s="546"/>
      <c r="Y1" s="546"/>
      <c r="Z1" s="546"/>
      <c r="AA1" s="546"/>
    </row>
    <row r="2" spans="1:28" s="547" customFormat="1">
      <c r="B2" s="5" t="s">
        <v>4</v>
      </c>
      <c r="C2" s="5" t="s">
        <v>1313</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76" priority="6" stopIfTrue="1" operator="equal">
      <formula>#REF!</formula>
    </cfRule>
  </conditionalFormatting>
  <conditionalFormatting sqref="B18:B23">
    <cfRule type="cellIs" dxfId="75" priority="5" stopIfTrue="1" operator="equal">
      <formula>#REF!</formula>
    </cfRule>
  </conditionalFormatting>
  <conditionalFormatting sqref="B27:B40">
    <cfRule type="cellIs" dxfId="74" priority="4" stopIfTrue="1" operator="equal">
      <formula>#REF!</formula>
    </cfRule>
  </conditionalFormatting>
  <conditionalFormatting sqref="C37:C40">
    <cfRule type="cellIs" dxfId="73" priority="3" stopIfTrue="1" operator="equal">
      <formula>#REF!</formula>
    </cfRule>
  </conditionalFormatting>
  <conditionalFormatting sqref="F37:F40">
    <cfRule type="cellIs" dxfId="72" priority="2" stopIfTrue="1" operator="equal">
      <formula>#REF!</formula>
    </cfRule>
  </conditionalFormatting>
  <conditionalFormatting sqref="B42:B44">
    <cfRule type="cellIs" dxfId="71" priority="1" stopIfTrue="1" operator="equal">
      <formula>#REF!</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topLeftCell="A4"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11</v>
      </c>
      <c r="D1" s="607"/>
      <c r="E1" s="608"/>
      <c r="L1" s="545" t="s">
        <v>1278</v>
      </c>
      <c r="M1" s="545"/>
      <c r="N1" s="545"/>
      <c r="O1" s="545"/>
      <c r="P1" s="545"/>
      <c r="Q1" s="545"/>
      <c r="R1" s="545"/>
      <c r="S1" s="545"/>
      <c r="T1" s="545"/>
      <c r="U1" s="545"/>
      <c r="X1" s="546"/>
      <c r="Y1" s="546"/>
      <c r="Z1" s="546"/>
      <c r="AA1" s="546"/>
    </row>
    <row r="2" spans="1:28" s="547" customFormat="1">
      <c r="B2" s="5" t="s">
        <v>4</v>
      </c>
      <c r="C2" s="5" t="s">
        <v>1566</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70" priority="6" stopIfTrue="1" operator="equal">
      <formula>#REF!</formula>
    </cfRule>
  </conditionalFormatting>
  <conditionalFormatting sqref="B18:B23">
    <cfRule type="cellIs" dxfId="69" priority="5" stopIfTrue="1" operator="equal">
      <formula>#REF!</formula>
    </cfRule>
  </conditionalFormatting>
  <conditionalFormatting sqref="B27:B40">
    <cfRule type="cellIs" dxfId="68" priority="4" stopIfTrue="1" operator="equal">
      <formula>#REF!</formula>
    </cfRule>
  </conditionalFormatting>
  <conditionalFormatting sqref="C37:C40">
    <cfRule type="cellIs" dxfId="67" priority="3" stopIfTrue="1" operator="equal">
      <formula>#REF!</formula>
    </cfRule>
  </conditionalFormatting>
  <conditionalFormatting sqref="F37:F40">
    <cfRule type="cellIs" dxfId="66" priority="2" stopIfTrue="1" operator="equal">
      <formula>#REF!</formula>
    </cfRule>
  </conditionalFormatting>
  <conditionalFormatting sqref="B42:B44">
    <cfRule type="cellIs" dxfId="65" priority="1" stopIfTrue="1" operator="equal">
      <formula>#REF!</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12</v>
      </c>
      <c r="D1" s="607"/>
      <c r="E1" s="608"/>
      <c r="L1" s="545" t="s">
        <v>1278</v>
      </c>
      <c r="M1" s="545"/>
      <c r="N1" s="545"/>
      <c r="O1" s="545"/>
      <c r="P1" s="545"/>
      <c r="Q1" s="545"/>
      <c r="R1" s="545"/>
      <c r="S1" s="545"/>
      <c r="T1" s="545"/>
      <c r="U1" s="545"/>
      <c r="X1" s="546"/>
      <c r="Y1" s="546"/>
      <c r="Z1" s="546"/>
      <c r="AA1" s="546"/>
    </row>
    <row r="2" spans="1:28" s="547" customFormat="1">
      <c r="B2" s="5" t="s">
        <v>4</v>
      </c>
      <c r="C2" s="5" t="s">
        <v>1314</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64" priority="6" stopIfTrue="1" operator="equal">
      <formula>#REF!</formula>
    </cfRule>
  </conditionalFormatting>
  <conditionalFormatting sqref="B18:B23">
    <cfRule type="cellIs" dxfId="63" priority="5" stopIfTrue="1" operator="equal">
      <formula>#REF!</formula>
    </cfRule>
  </conditionalFormatting>
  <conditionalFormatting sqref="B27:B40">
    <cfRule type="cellIs" dxfId="62" priority="4" stopIfTrue="1" operator="equal">
      <formula>#REF!</formula>
    </cfRule>
  </conditionalFormatting>
  <conditionalFormatting sqref="C37:C40">
    <cfRule type="cellIs" dxfId="61" priority="3" stopIfTrue="1" operator="equal">
      <formula>#REF!</formula>
    </cfRule>
  </conditionalFormatting>
  <conditionalFormatting sqref="F37:F40">
    <cfRule type="cellIs" dxfId="60" priority="2" stopIfTrue="1" operator="equal">
      <formula>#REF!</formula>
    </cfRule>
  </conditionalFormatting>
  <conditionalFormatting sqref="B42:B44">
    <cfRule type="cellIs" dxfId="59" priority="1" stopIfTrue="1" operator="equal">
      <formula>#REF!</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topLeftCell="A22"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13</v>
      </c>
      <c r="D1" s="607"/>
      <c r="E1" s="608"/>
      <c r="L1" s="545" t="s">
        <v>1278</v>
      </c>
      <c r="M1" s="545"/>
      <c r="N1" s="545"/>
      <c r="O1" s="545"/>
      <c r="P1" s="545"/>
      <c r="Q1" s="545"/>
      <c r="R1" s="545"/>
      <c r="S1" s="545"/>
      <c r="T1" s="545"/>
      <c r="U1" s="545"/>
      <c r="X1" s="546"/>
      <c r="Y1" s="546"/>
      <c r="Z1" s="546"/>
      <c r="AA1" s="546"/>
    </row>
    <row r="2" spans="1:28" s="547" customFormat="1">
      <c r="B2" s="5" t="s">
        <v>4</v>
      </c>
      <c r="C2" s="5" t="s">
        <v>1315</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58" priority="6" stopIfTrue="1" operator="equal">
      <formula>#REF!</formula>
    </cfRule>
  </conditionalFormatting>
  <conditionalFormatting sqref="B18:B23">
    <cfRule type="cellIs" dxfId="57" priority="5" stopIfTrue="1" operator="equal">
      <formula>#REF!</formula>
    </cfRule>
  </conditionalFormatting>
  <conditionalFormatting sqref="B27:B40">
    <cfRule type="cellIs" dxfId="56" priority="4" stopIfTrue="1" operator="equal">
      <formula>#REF!</formula>
    </cfRule>
  </conditionalFormatting>
  <conditionalFormatting sqref="C37:C40">
    <cfRule type="cellIs" dxfId="55" priority="3" stopIfTrue="1" operator="equal">
      <formula>#REF!</formula>
    </cfRule>
  </conditionalFormatting>
  <conditionalFormatting sqref="F37:F40">
    <cfRule type="cellIs" dxfId="54" priority="2" stopIfTrue="1" operator="equal">
      <formula>#REF!</formula>
    </cfRule>
  </conditionalFormatting>
  <conditionalFormatting sqref="B42:B44">
    <cfRule type="cellIs" dxfId="53" priority="1" stopIfTrue="1" operator="equal">
      <formula>#REF!</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topLeftCell="A16"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14</v>
      </c>
      <c r="D1" s="607"/>
      <c r="E1" s="608"/>
      <c r="L1" s="545" t="s">
        <v>1278</v>
      </c>
      <c r="M1" s="545"/>
      <c r="N1" s="545"/>
      <c r="O1" s="545"/>
      <c r="P1" s="545"/>
      <c r="Q1" s="545"/>
      <c r="R1" s="545"/>
      <c r="S1" s="545"/>
      <c r="T1" s="545"/>
      <c r="U1" s="545"/>
      <c r="X1" s="546"/>
      <c r="Y1" s="546"/>
      <c r="Z1" s="546"/>
      <c r="AA1" s="546"/>
    </row>
    <row r="2" spans="1:28" s="547" customFormat="1">
      <c r="B2" s="5" t="s">
        <v>4</v>
      </c>
      <c r="C2" s="5" t="s">
        <v>1316</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2">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2">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0"/>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2">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0"/>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2">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52" priority="6" stopIfTrue="1" operator="equal">
      <formula>#REF!</formula>
    </cfRule>
  </conditionalFormatting>
  <conditionalFormatting sqref="B18:B23">
    <cfRule type="cellIs" dxfId="51" priority="5" stopIfTrue="1" operator="equal">
      <formula>#REF!</formula>
    </cfRule>
  </conditionalFormatting>
  <conditionalFormatting sqref="B27:B40">
    <cfRule type="cellIs" dxfId="50" priority="4" stopIfTrue="1" operator="equal">
      <formula>#REF!</formula>
    </cfRule>
  </conditionalFormatting>
  <conditionalFormatting sqref="C37:C40">
    <cfRule type="cellIs" dxfId="49" priority="3" stopIfTrue="1" operator="equal">
      <formula>#REF!</formula>
    </cfRule>
  </conditionalFormatting>
  <conditionalFormatting sqref="F37:F40">
    <cfRule type="cellIs" dxfId="48" priority="2" stopIfTrue="1" operator="equal">
      <formula>#REF!</formula>
    </cfRule>
  </conditionalFormatting>
  <conditionalFormatting sqref="B42:B44">
    <cfRule type="cellIs" dxfId="47" priority="1" stopIfTrue="1" operator="equal">
      <formula>#REF!</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8"/>
  <sheetViews>
    <sheetView workbookViewId="0">
      <selection activeCell="C98" sqref="C98"/>
    </sheetView>
  </sheetViews>
  <sheetFormatPr defaultRowHeight="15"/>
  <cols>
    <col min="2" max="2" width="45.85546875" customWidth="1"/>
    <col min="5" max="5" width="16.28515625" customWidth="1"/>
    <col min="7" max="7" width="12.28515625" bestFit="1" customWidth="1"/>
    <col min="8" max="8" width="12.7109375" customWidth="1"/>
    <col min="9" max="9" width="12.140625" customWidth="1"/>
    <col min="10" max="10" width="11.140625" customWidth="1"/>
    <col min="13" max="13" width="12.7109375" customWidth="1"/>
    <col min="14" max="14" width="11.140625" customWidth="1"/>
    <col min="15" max="15" width="12.7109375" customWidth="1"/>
    <col min="16" max="16" width="14" customWidth="1"/>
    <col min="23" max="23" width="11" customWidth="1"/>
    <col min="24" max="24" width="11.85546875" customWidth="1"/>
    <col min="25" max="25" width="14" customWidth="1"/>
    <col min="26" max="26" width="11.85546875" customWidth="1"/>
    <col min="27" max="27" width="13.140625" customWidth="1"/>
    <col min="28" max="28" width="16" customWidth="1"/>
  </cols>
  <sheetData>
    <row r="1" spans="1:28" s="544" customFormat="1">
      <c r="A1" s="541"/>
      <c r="B1" s="5" t="s">
        <v>2</v>
      </c>
      <c r="C1" s="854" t="s">
        <v>1541</v>
      </c>
      <c r="D1" s="607"/>
      <c r="E1" s="608"/>
      <c r="L1" s="817" t="s">
        <v>1278</v>
      </c>
      <c r="M1" s="817"/>
      <c r="N1" s="817"/>
      <c r="O1" s="817"/>
      <c r="P1" s="817"/>
      <c r="Q1" s="817"/>
      <c r="R1" s="817"/>
      <c r="S1" s="817"/>
      <c r="T1" s="817"/>
      <c r="U1" s="817"/>
      <c r="X1" s="546"/>
      <c r="Y1" s="546"/>
      <c r="Z1" s="546"/>
      <c r="AA1" s="546"/>
    </row>
    <row r="2" spans="1:28" s="547" customFormat="1">
      <c r="B2" s="5" t="s">
        <v>4</v>
      </c>
      <c r="C2" s="5" t="s">
        <v>1406</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22" t="s">
        <v>1285</v>
      </c>
      <c r="O7" s="2623"/>
      <c r="P7" s="2623"/>
      <c r="Q7" s="2624" t="s">
        <v>1286</v>
      </c>
      <c r="R7" s="2623" t="s">
        <v>1430</v>
      </c>
      <c r="S7" s="2623"/>
      <c r="T7" s="2623"/>
      <c r="U7" s="2627"/>
      <c r="V7" s="2628" t="s">
        <v>1287</v>
      </c>
      <c r="W7" s="768"/>
      <c r="X7" s="2608" t="s">
        <v>1426</v>
      </c>
      <c r="Y7" s="2608" t="s">
        <v>1537</v>
      </c>
      <c r="Z7" s="2608" t="s">
        <v>1427</v>
      </c>
      <c r="AA7" s="769"/>
      <c r="AB7" s="770"/>
    </row>
    <row r="8" spans="1:28" s="547" customFormat="1" ht="24" customHeight="1">
      <c r="A8" s="558"/>
      <c r="B8" s="559"/>
      <c r="C8" s="261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1568</v>
      </c>
      <c r="X8" s="2609"/>
      <c r="Y8" s="2609"/>
      <c r="Z8" s="2609"/>
      <c r="AA8" s="2586" t="s">
        <v>1538</v>
      </c>
      <c r="AB8" s="2588" t="s">
        <v>1539</v>
      </c>
    </row>
    <row r="9" spans="1:28" s="547" customFormat="1" ht="12">
      <c r="A9" s="558"/>
      <c r="B9" s="559"/>
      <c r="C9" s="2612"/>
      <c r="D9" s="2602"/>
      <c r="E9" s="2602"/>
      <c r="F9" s="2602"/>
      <c r="G9" s="2598" t="s">
        <v>1569</v>
      </c>
      <c r="H9" s="2600" t="s">
        <v>1536</v>
      </c>
      <c r="I9" s="2601" t="s">
        <v>1570</v>
      </c>
      <c r="J9" s="2601" t="s">
        <v>1571</v>
      </c>
      <c r="K9" s="2598" t="s">
        <v>1572</v>
      </c>
      <c r="L9" s="2598" t="s">
        <v>1294</v>
      </c>
      <c r="M9" s="2602"/>
      <c r="N9" s="2602"/>
      <c r="O9" s="2602"/>
      <c r="P9" s="2599" t="s">
        <v>1573</v>
      </c>
      <c r="Q9" s="2625"/>
      <c r="R9" s="2631"/>
      <c r="S9" s="2604"/>
      <c r="T9" s="2604"/>
      <c r="U9" s="2604"/>
      <c r="V9" s="2629"/>
      <c r="W9" s="2606"/>
      <c r="X9" s="2609"/>
      <c r="Y9" s="2609"/>
      <c r="Z9" s="2609"/>
      <c r="AA9" s="2586"/>
      <c r="AB9" s="2588"/>
    </row>
    <row r="10" spans="1:28" s="547" customFormat="1" ht="22.5" customHeight="1">
      <c r="A10" s="558"/>
      <c r="B10" s="559"/>
      <c r="C10" s="261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10"/>
      <c r="Y10" s="2610"/>
      <c r="Z10" s="2610"/>
      <c r="AA10" s="2587"/>
      <c r="AB10" s="2589"/>
    </row>
    <row r="11" spans="1:28" s="547" customFormat="1" ht="48">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842" t="s">
        <v>1242</v>
      </c>
      <c r="Z11" s="842" t="s">
        <v>1245</v>
      </c>
      <c r="AA11" s="843" t="s">
        <v>709</v>
      </c>
      <c r="AB11" s="844"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845">
        <f>X12-Y12</f>
        <v>0</v>
      </c>
      <c r="AA12" s="783"/>
      <c r="AB12" s="798"/>
    </row>
    <row r="13" spans="1:28" s="575" customFormat="1" ht="12">
      <c r="A13" s="571" t="s">
        <v>1300</v>
      </c>
      <c r="B13" s="846"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847">
        <f t="shared" ref="V13:V14" si="3">Q13-R13-0.8*S13-0.5*T13</f>
        <v>0</v>
      </c>
      <c r="W13" s="592"/>
      <c r="X13" s="592"/>
      <c r="Y13" s="592"/>
      <c r="Z13" s="845">
        <f t="shared" ref="Z13:Z14" si="4">X13-Y13</f>
        <v>0</v>
      </c>
      <c r="AA13" s="784"/>
      <c r="AB13" s="799"/>
    </row>
    <row r="14" spans="1:28" s="575" customFormat="1" ht="12">
      <c r="A14" s="585" t="s">
        <v>1301</v>
      </c>
      <c r="B14" s="848" t="s">
        <v>1429</v>
      </c>
      <c r="C14" s="780"/>
      <c r="D14" s="780"/>
      <c r="E14" s="780"/>
      <c r="F14" s="592"/>
      <c r="G14" s="592"/>
      <c r="H14" s="592"/>
      <c r="I14" s="592"/>
      <c r="J14" s="592"/>
      <c r="K14" s="849">
        <f t="shared" si="0"/>
        <v>0</v>
      </c>
      <c r="L14" s="592"/>
      <c r="M14" s="847">
        <f t="shared" si="1"/>
        <v>0</v>
      </c>
      <c r="N14" s="592"/>
      <c r="O14" s="592"/>
      <c r="P14" s="592"/>
      <c r="Q14" s="845">
        <f t="shared" si="2"/>
        <v>0</v>
      </c>
      <c r="R14" s="592"/>
      <c r="S14" s="592"/>
      <c r="T14" s="592"/>
      <c r="U14" s="592"/>
      <c r="V14" s="847">
        <f t="shared" si="3"/>
        <v>0</v>
      </c>
      <c r="W14" s="592"/>
      <c r="X14" s="592"/>
      <c r="Y14" s="592"/>
      <c r="Z14" s="845">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850">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850">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850">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850">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850">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850">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850">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850">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850">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850">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850">
        <f t="shared" si="7"/>
        <v>0</v>
      </c>
      <c r="AA37" s="598"/>
      <c r="AB37" s="600"/>
    </row>
    <row r="38" spans="1:28" s="547" customFormat="1" ht="12">
      <c r="A38" s="851">
        <v>195</v>
      </c>
      <c r="B38" s="852">
        <v>2.5</v>
      </c>
      <c r="C38" s="794"/>
      <c r="D38" s="794"/>
      <c r="E38" s="794"/>
      <c r="F38" s="597"/>
      <c r="G38" s="795"/>
      <c r="H38" s="795"/>
      <c r="I38" s="796"/>
      <c r="J38" s="796"/>
      <c r="K38" s="796"/>
      <c r="L38" s="796"/>
      <c r="M38" s="796"/>
      <c r="N38" s="796"/>
      <c r="O38" s="796"/>
      <c r="P38" s="796"/>
      <c r="Q38" s="598"/>
      <c r="R38" s="598"/>
      <c r="S38" s="598"/>
      <c r="T38" s="598"/>
      <c r="U38" s="598"/>
      <c r="V38" s="847">
        <f>Q38-R38-0.8*S38-0.5*T38</f>
        <v>0</v>
      </c>
      <c r="W38" s="598"/>
      <c r="X38" s="850">
        <f>V38*250%</f>
        <v>0</v>
      </c>
      <c r="Y38" s="598"/>
      <c r="Z38" s="850">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850">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596" t="s">
        <v>1431</v>
      </c>
      <c r="B41" s="2597"/>
      <c r="C41" s="2597"/>
      <c r="D41" s="2597"/>
      <c r="E41" s="2597"/>
      <c r="F41" s="2597"/>
      <c r="G41" s="2597"/>
      <c r="H41" s="2597"/>
      <c r="I41" s="2597"/>
      <c r="J41" s="2597"/>
      <c r="K41" s="2597"/>
      <c r="L41" s="2597"/>
      <c r="M41" s="2597"/>
      <c r="N41" s="2597"/>
      <c r="O41" s="2597"/>
      <c r="P41" s="2597"/>
      <c r="Q41" s="2597"/>
      <c r="R41" s="2597"/>
      <c r="S41" s="2597"/>
      <c r="T41" s="2597"/>
      <c r="U41" s="2597"/>
      <c r="V41" s="2597"/>
      <c r="W41" s="2597"/>
      <c r="X41" s="2597"/>
      <c r="Y41" s="2597"/>
      <c r="Z41" s="2597"/>
      <c r="AA41" s="2597"/>
      <c r="AB41" s="601"/>
    </row>
    <row r="42" spans="1:28" s="547" customFormat="1" ht="12">
      <c r="A42" s="800">
        <v>220</v>
      </c>
      <c r="B42" s="853"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53"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53"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row>
    <row r="48" spans="1:28">
      <c r="B48" s="1"/>
    </row>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A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D37:E40 B17 B24:B26">
    <cfRule type="cellIs" dxfId="46" priority="6" stopIfTrue="1" operator="equal">
      <formula>#REF!</formula>
    </cfRule>
  </conditionalFormatting>
  <conditionalFormatting sqref="B18:B23">
    <cfRule type="cellIs" dxfId="45" priority="5" stopIfTrue="1" operator="equal">
      <formula>#REF!</formula>
    </cfRule>
  </conditionalFormatting>
  <conditionalFormatting sqref="B27:B40">
    <cfRule type="cellIs" dxfId="44" priority="4" stopIfTrue="1" operator="equal">
      <formula>#REF!</formula>
    </cfRule>
  </conditionalFormatting>
  <conditionalFormatting sqref="C37:C40">
    <cfRule type="cellIs" dxfId="43" priority="3" stopIfTrue="1" operator="equal">
      <formula>#REF!</formula>
    </cfRule>
  </conditionalFormatting>
  <conditionalFormatting sqref="F37:F40">
    <cfRule type="cellIs" dxfId="42" priority="2" stopIfTrue="1" operator="equal">
      <formula>#REF!</formula>
    </cfRule>
  </conditionalFormatting>
  <conditionalFormatting sqref="B42:B44">
    <cfRule type="cellIs" dxfId="41" priority="1" stopIfTrue="1" operator="equal">
      <formula>#REF!</formula>
    </cfRule>
  </conditionalFormatting>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8"/>
  <sheetViews>
    <sheetView workbookViewId="0">
      <selection activeCell="C98" sqref="C98"/>
    </sheetView>
  </sheetViews>
  <sheetFormatPr defaultRowHeight="15"/>
  <cols>
    <col min="2" max="2" width="47.42578125" customWidth="1"/>
    <col min="5" max="5" width="12.42578125" customWidth="1"/>
    <col min="6" max="6" width="11.7109375" customWidth="1"/>
    <col min="7" max="7" width="11.140625" customWidth="1"/>
    <col min="8" max="8" width="10.85546875" customWidth="1"/>
    <col min="9" max="9" width="14.7109375" customWidth="1"/>
    <col min="10" max="10" width="11" customWidth="1"/>
    <col min="12" max="12" width="11" customWidth="1"/>
    <col min="13" max="13" width="13.28515625" customWidth="1"/>
    <col min="14" max="14" width="10.85546875" customWidth="1"/>
    <col min="15" max="15" width="12.140625" customWidth="1"/>
    <col min="16" max="16" width="14.140625" customWidth="1"/>
    <col min="24" max="24" width="11.85546875" customWidth="1"/>
    <col min="25" max="25" width="14" customWidth="1"/>
    <col min="26" max="26" width="12" customWidth="1"/>
    <col min="27" max="27" width="14.42578125" customWidth="1"/>
    <col min="28" max="28" width="15.5703125" customWidth="1"/>
  </cols>
  <sheetData>
    <row r="1" spans="1:28" s="544" customFormat="1">
      <c r="A1" s="541"/>
      <c r="B1" s="5" t="s">
        <v>2</v>
      </c>
      <c r="C1" s="855" t="s">
        <v>1542</v>
      </c>
      <c r="D1" s="607"/>
      <c r="E1" s="608"/>
      <c r="L1" s="817" t="s">
        <v>1278</v>
      </c>
      <c r="M1" s="817"/>
      <c r="N1" s="817"/>
      <c r="O1" s="817"/>
      <c r="P1" s="817"/>
      <c r="Q1" s="817"/>
      <c r="R1" s="817"/>
      <c r="S1" s="817"/>
      <c r="T1" s="817"/>
      <c r="U1" s="817"/>
      <c r="X1" s="546"/>
      <c r="Y1" s="546"/>
      <c r="Z1" s="546"/>
      <c r="AA1" s="546"/>
    </row>
    <row r="2" spans="1:28" s="547" customFormat="1">
      <c r="B2" s="5" t="s">
        <v>4</v>
      </c>
      <c r="C2" s="856" t="s">
        <v>1407</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22" t="s">
        <v>1285</v>
      </c>
      <c r="O7" s="2623"/>
      <c r="P7" s="2623"/>
      <c r="Q7" s="2624" t="s">
        <v>1286</v>
      </c>
      <c r="R7" s="2623" t="s">
        <v>1430</v>
      </c>
      <c r="S7" s="2623"/>
      <c r="T7" s="2623"/>
      <c r="U7" s="2627"/>
      <c r="V7" s="2628" t="s">
        <v>1287</v>
      </c>
      <c r="W7" s="768"/>
      <c r="X7" s="2608" t="s">
        <v>1426</v>
      </c>
      <c r="Y7" s="2608" t="s">
        <v>1537</v>
      </c>
      <c r="Z7" s="2608" t="s">
        <v>1427</v>
      </c>
      <c r="AA7" s="769"/>
      <c r="AB7" s="770"/>
    </row>
    <row r="8" spans="1:28" s="547" customFormat="1" ht="24" customHeight="1">
      <c r="A8" s="558"/>
      <c r="B8" s="559"/>
      <c r="C8" s="261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1568</v>
      </c>
      <c r="X8" s="2609"/>
      <c r="Y8" s="2609"/>
      <c r="Z8" s="2609"/>
      <c r="AA8" s="2586" t="s">
        <v>1538</v>
      </c>
      <c r="AB8" s="2588" t="s">
        <v>1539</v>
      </c>
    </row>
    <row r="9" spans="1:28" s="547" customFormat="1" ht="12">
      <c r="A9" s="558"/>
      <c r="B9" s="559"/>
      <c r="C9" s="2612"/>
      <c r="D9" s="2602"/>
      <c r="E9" s="2602"/>
      <c r="F9" s="2602"/>
      <c r="G9" s="2598" t="s">
        <v>1569</v>
      </c>
      <c r="H9" s="2600" t="s">
        <v>1536</v>
      </c>
      <c r="I9" s="2601" t="s">
        <v>1570</v>
      </c>
      <c r="J9" s="2601" t="s">
        <v>1571</v>
      </c>
      <c r="K9" s="2598" t="s">
        <v>1572</v>
      </c>
      <c r="L9" s="2598" t="s">
        <v>1294</v>
      </c>
      <c r="M9" s="2602"/>
      <c r="N9" s="2602"/>
      <c r="O9" s="2602"/>
      <c r="P9" s="2599" t="s">
        <v>1573</v>
      </c>
      <c r="Q9" s="2625"/>
      <c r="R9" s="2631"/>
      <c r="S9" s="2604"/>
      <c r="T9" s="2604"/>
      <c r="U9" s="2604"/>
      <c r="V9" s="2629"/>
      <c r="W9" s="2606"/>
      <c r="X9" s="2609"/>
      <c r="Y9" s="2609"/>
      <c r="Z9" s="2609"/>
      <c r="AA9" s="2586"/>
      <c r="AB9" s="2588"/>
    </row>
    <row r="10" spans="1:28" s="547" customFormat="1" ht="22.5" customHeight="1">
      <c r="A10" s="558"/>
      <c r="B10" s="559"/>
      <c r="C10" s="261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10"/>
      <c r="Y10" s="2610"/>
      <c r="Z10" s="2610"/>
      <c r="AA10" s="2587"/>
      <c r="AB10" s="2589"/>
    </row>
    <row r="11" spans="1:28" s="547" customFormat="1" ht="48">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842" t="s">
        <v>1242</v>
      </c>
      <c r="Z11" s="842" t="s">
        <v>1245</v>
      </c>
      <c r="AA11" s="843" t="s">
        <v>709</v>
      </c>
      <c r="AB11" s="844"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845">
        <f>X12-Y12</f>
        <v>0</v>
      </c>
      <c r="AA12" s="783"/>
      <c r="AB12" s="798"/>
    </row>
    <row r="13" spans="1:28" s="575" customFormat="1" ht="12">
      <c r="A13" s="571" t="s">
        <v>1300</v>
      </c>
      <c r="B13" s="846"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847">
        <f t="shared" ref="V13:V14" si="3">Q13-R13-0.8*S13-0.5*T13</f>
        <v>0</v>
      </c>
      <c r="W13" s="592"/>
      <c r="X13" s="592"/>
      <c r="Y13" s="592"/>
      <c r="Z13" s="845">
        <f t="shared" ref="Z13:Z14" si="4">X13-Y13</f>
        <v>0</v>
      </c>
      <c r="AA13" s="784"/>
      <c r="AB13" s="799"/>
    </row>
    <row r="14" spans="1:28" s="575" customFormat="1" ht="12">
      <c r="A14" s="585" t="s">
        <v>1301</v>
      </c>
      <c r="B14" s="848" t="s">
        <v>1429</v>
      </c>
      <c r="C14" s="780"/>
      <c r="D14" s="780"/>
      <c r="E14" s="780"/>
      <c r="F14" s="592"/>
      <c r="G14" s="592"/>
      <c r="H14" s="592"/>
      <c r="I14" s="592"/>
      <c r="J14" s="592"/>
      <c r="K14" s="849">
        <f t="shared" si="0"/>
        <v>0</v>
      </c>
      <c r="L14" s="592"/>
      <c r="M14" s="847">
        <f t="shared" si="1"/>
        <v>0</v>
      </c>
      <c r="N14" s="592"/>
      <c r="O14" s="592"/>
      <c r="P14" s="592"/>
      <c r="Q14" s="845">
        <f t="shared" si="2"/>
        <v>0</v>
      </c>
      <c r="R14" s="592"/>
      <c r="S14" s="592"/>
      <c r="T14" s="592"/>
      <c r="U14" s="592"/>
      <c r="V14" s="847">
        <f t="shared" si="3"/>
        <v>0</v>
      </c>
      <c r="W14" s="592"/>
      <c r="X14" s="592"/>
      <c r="Y14" s="592"/>
      <c r="Z14" s="845">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850">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850">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850">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850">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850">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850">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850">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850">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850">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850">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850">
        <f t="shared" si="7"/>
        <v>0</v>
      </c>
      <c r="AA37" s="598"/>
      <c r="AB37" s="600"/>
    </row>
    <row r="38" spans="1:28" s="547" customFormat="1" ht="12">
      <c r="A38" s="851">
        <v>195</v>
      </c>
      <c r="B38" s="852">
        <v>2.5</v>
      </c>
      <c r="C38" s="794"/>
      <c r="D38" s="794"/>
      <c r="E38" s="794"/>
      <c r="F38" s="597"/>
      <c r="G38" s="795"/>
      <c r="H38" s="795"/>
      <c r="I38" s="796"/>
      <c r="J38" s="796"/>
      <c r="K38" s="796"/>
      <c r="L38" s="796"/>
      <c r="M38" s="796"/>
      <c r="N38" s="796"/>
      <c r="O38" s="796"/>
      <c r="P38" s="796"/>
      <c r="Q38" s="598"/>
      <c r="R38" s="598"/>
      <c r="S38" s="598"/>
      <c r="T38" s="598"/>
      <c r="U38" s="598"/>
      <c r="V38" s="847">
        <f>Q38-R38-0.8*S38-0.5*T38</f>
        <v>0</v>
      </c>
      <c r="W38" s="598"/>
      <c r="X38" s="850">
        <f>V38*250%</f>
        <v>0</v>
      </c>
      <c r="Y38" s="598"/>
      <c r="Z38" s="850">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850">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596" t="s">
        <v>1431</v>
      </c>
      <c r="B41" s="2597"/>
      <c r="C41" s="2597"/>
      <c r="D41" s="2597"/>
      <c r="E41" s="2597"/>
      <c r="F41" s="2597"/>
      <c r="G41" s="2597"/>
      <c r="H41" s="2597"/>
      <c r="I41" s="2597"/>
      <c r="J41" s="2597"/>
      <c r="K41" s="2597"/>
      <c r="L41" s="2597"/>
      <c r="M41" s="2597"/>
      <c r="N41" s="2597"/>
      <c r="O41" s="2597"/>
      <c r="P41" s="2597"/>
      <c r="Q41" s="2597"/>
      <c r="R41" s="2597"/>
      <c r="S41" s="2597"/>
      <c r="T41" s="2597"/>
      <c r="U41" s="2597"/>
      <c r="V41" s="2597"/>
      <c r="W41" s="2597"/>
      <c r="X41" s="2597"/>
      <c r="Y41" s="2597"/>
      <c r="Z41" s="2597"/>
      <c r="AA41" s="2597"/>
      <c r="AB41" s="601"/>
    </row>
    <row r="42" spans="1:28" s="547" customFormat="1" ht="12">
      <c r="A42" s="800">
        <v>220</v>
      </c>
      <c r="B42" s="853"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53"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53"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row>
    <row r="48" spans="1:28">
      <c r="B48" s="1"/>
    </row>
  </sheetData>
  <mergeCells count="37">
    <mergeCell ref="N3:V3"/>
    <mergeCell ref="C7:D7"/>
    <mergeCell ref="E7:E10"/>
    <mergeCell ref="F7:F10"/>
    <mergeCell ref="G7:L7"/>
    <mergeCell ref="M7:M10"/>
    <mergeCell ref="N7:P7"/>
    <mergeCell ref="Q7:Q10"/>
    <mergeCell ref="R7:U7"/>
    <mergeCell ref="V7:V10"/>
    <mergeCell ref="AA8:AA10"/>
    <mergeCell ref="X7:X10"/>
    <mergeCell ref="Y7:Y10"/>
    <mergeCell ref="Z7:Z10"/>
    <mergeCell ref="C8:C10"/>
    <mergeCell ref="D8:D10"/>
    <mergeCell ref="G8:H8"/>
    <mergeCell ref="I8:J8"/>
    <mergeCell ref="K8:L8"/>
    <mergeCell ref="N8:N10"/>
    <mergeCell ref="O8:O10"/>
    <mergeCell ref="B17:AB17"/>
    <mergeCell ref="B26:AB26"/>
    <mergeCell ref="A41:AA41"/>
    <mergeCell ref="AB8:AB10"/>
    <mergeCell ref="G9:G10"/>
    <mergeCell ref="H9:H10"/>
    <mergeCell ref="I9:I10"/>
    <mergeCell ref="J9:J10"/>
    <mergeCell ref="K9:K10"/>
    <mergeCell ref="L9:L10"/>
    <mergeCell ref="P9:P10"/>
    <mergeCell ref="R8:R10"/>
    <mergeCell ref="S8:S10"/>
    <mergeCell ref="T8:T10"/>
    <mergeCell ref="U8:U10"/>
    <mergeCell ref="W8:W10"/>
  </mergeCells>
  <conditionalFormatting sqref="D37:E40 B17 B24:B26">
    <cfRule type="cellIs" dxfId="40" priority="6" stopIfTrue="1" operator="equal">
      <formula>#REF!</formula>
    </cfRule>
  </conditionalFormatting>
  <conditionalFormatting sqref="B18:B23">
    <cfRule type="cellIs" dxfId="39" priority="5" stopIfTrue="1" operator="equal">
      <formula>#REF!</formula>
    </cfRule>
  </conditionalFormatting>
  <conditionalFormatting sqref="B27:B40">
    <cfRule type="cellIs" dxfId="38" priority="4" stopIfTrue="1" operator="equal">
      <formula>#REF!</formula>
    </cfRule>
  </conditionalFormatting>
  <conditionalFormatting sqref="C37:C40">
    <cfRule type="cellIs" dxfId="37" priority="3" stopIfTrue="1" operator="equal">
      <formula>#REF!</formula>
    </cfRule>
  </conditionalFormatting>
  <conditionalFormatting sqref="F37:F40">
    <cfRule type="cellIs" dxfId="36" priority="2" stopIfTrue="1" operator="equal">
      <formula>#REF!</formula>
    </cfRule>
  </conditionalFormatting>
  <conditionalFormatting sqref="B42:B44">
    <cfRule type="cellIs" dxfId="35" priority="1" stopIfTrue="1" operator="equal">
      <formula>#REF!</formula>
    </cfRule>
  </conditionalFormatting>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C98" sqref="C98"/>
    </sheetView>
  </sheetViews>
  <sheetFormatPr defaultColWidth="11.42578125" defaultRowHeight="15"/>
  <cols>
    <col min="1" max="1" width="5.140625" style="604" customWidth="1"/>
    <col min="2" max="2" width="46.140625" style="3" customWidth="1"/>
    <col min="3" max="3" width="9.28515625" style="3" customWidth="1"/>
    <col min="4" max="4" width="8.85546875" style="3" customWidth="1"/>
    <col min="5" max="5" width="8.5703125" style="3" customWidth="1"/>
    <col min="6" max="6" width="15.140625" style="3" customWidth="1"/>
    <col min="7" max="7" width="9" style="3" customWidth="1"/>
    <col min="8" max="8" width="11.28515625" style="3" customWidth="1"/>
    <col min="9" max="9" width="11.42578125" style="3" customWidth="1"/>
    <col min="10" max="10" width="13.7109375" style="3" customWidth="1"/>
    <col min="11" max="11" width="12.42578125" style="3" customWidth="1"/>
    <col min="12" max="12" width="13.42578125" style="3" customWidth="1"/>
    <col min="13" max="13" width="16.85546875" style="3" customWidth="1"/>
    <col min="14" max="14" width="17.7109375" style="3" customWidth="1"/>
    <col min="15" max="15" width="14.42578125" style="3" customWidth="1"/>
    <col min="16" max="16" width="12.85546875" style="3" customWidth="1"/>
    <col min="17" max="17" width="17.42578125" style="3" customWidth="1"/>
    <col min="18" max="18" width="12.7109375" style="3" customWidth="1"/>
    <col min="19" max="19" width="9.42578125" style="3" customWidth="1"/>
    <col min="20" max="20" width="8.85546875" style="3" customWidth="1"/>
    <col min="21" max="21" width="9.85546875" style="3" customWidth="1"/>
    <col min="22" max="22" width="15.7109375" style="3" customWidth="1"/>
    <col min="23" max="23" width="17.7109375" style="3" customWidth="1"/>
    <col min="24" max="24" width="14.28515625" style="3" customWidth="1"/>
    <col min="25" max="25" width="16" style="3" customWidth="1"/>
    <col min="26" max="26" width="16.28515625" style="3" customWidth="1"/>
    <col min="27" max="257" width="11.42578125" style="3"/>
    <col min="258" max="258" width="108.140625" style="3" customWidth="1"/>
    <col min="259" max="259" width="28.7109375" style="3" customWidth="1"/>
    <col min="260" max="260" width="32.5703125" style="3" customWidth="1"/>
    <col min="261" max="261" width="28.7109375" style="3" customWidth="1"/>
    <col min="262" max="263" width="31.7109375" style="3" customWidth="1"/>
    <col min="264" max="264" width="30.140625" style="3" customWidth="1"/>
    <col min="265" max="265" width="33.7109375" style="3" customWidth="1"/>
    <col min="266" max="266" width="27" style="3" customWidth="1"/>
    <col min="267" max="267" width="28.7109375" style="3" customWidth="1"/>
    <col min="268" max="268" width="34.85546875" style="3" customWidth="1"/>
    <col min="269" max="269" width="37" style="3" customWidth="1"/>
    <col min="270" max="270" width="34.85546875" style="3" customWidth="1"/>
    <col min="271" max="271" width="27.5703125" style="3" customWidth="1"/>
    <col min="272" max="272" width="36.85546875" style="3" customWidth="1"/>
    <col min="273" max="273" width="38.7109375" style="3" customWidth="1"/>
    <col min="274" max="276" width="14.7109375" style="3" customWidth="1"/>
    <col min="277" max="277" width="18.7109375" style="3" customWidth="1"/>
    <col min="278" max="278" width="25.42578125" style="3" customWidth="1"/>
    <col min="279" max="279" width="34.85546875" style="3" customWidth="1"/>
    <col min="280" max="280" width="28" style="3" customWidth="1"/>
    <col min="281" max="281" width="34.140625" style="3" customWidth="1"/>
    <col min="282" max="282" width="34" style="3" customWidth="1"/>
    <col min="283" max="513" width="11.42578125" style="3"/>
    <col min="514" max="514" width="108.140625" style="3" customWidth="1"/>
    <col min="515" max="515" width="28.7109375" style="3" customWidth="1"/>
    <col min="516" max="516" width="32.5703125" style="3" customWidth="1"/>
    <col min="517" max="517" width="28.7109375" style="3" customWidth="1"/>
    <col min="518" max="519" width="31.7109375" style="3" customWidth="1"/>
    <col min="520" max="520" width="30.140625" style="3" customWidth="1"/>
    <col min="521" max="521" width="33.7109375" style="3" customWidth="1"/>
    <col min="522" max="522" width="27" style="3" customWidth="1"/>
    <col min="523" max="523" width="28.7109375" style="3" customWidth="1"/>
    <col min="524" max="524" width="34.85546875" style="3" customWidth="1"/>
    <col min="525" max="525" width="37" style="3" customWidth="1"/>
    <col min="526" max="526" width="34.85546875" style="3" customWidth="1"/>
    <col min="527" max="527" width="27.5703125" style="3" customWidth="1"/>
    <col min="528" max="528" width="36.85546875" style="3" customWidth="1"/>
    <col min="529" max="529" width="38.7109375" style="3" customWidth="1"/>
    <col min="530" max="532" width="14.7109375" style="3" customWidth="1"/>
    <col min="533" max="533" width="18.7109375" style="3" customWidth="1"/>
    <col min="534" max="534" width="25.42578125" style="3" customWidth="1"/>
    <col min="535" max="535" width="34.85546875" style="3" customWidth="1"/>
    <col min="536" max="536" width="28" style="3" customWidth="1"/>
    <col min="537" max="537" width="34.140625" style="3" customWidth="1"/>
    <col min="538" max="538" width="34" style="3" customWidth="1"/>
    <col min="539" max="769" width="11.42578125" style="3"/>
    <col min="770" max="770" width="108.140625" style="3" customWidth="1"/>
    <col min="771" max="771" width="28.7109375" style="3" customWidth="1"/>
    <col min="772" max="772" width="32.5703125" style="3" customWidth="1"/>
    <col min="773" max="773" width="28.7109375" style="3" customWidth="1"/>
    <col min="774" max="775" width="31.7109375" style="3" customWidth="1"/>
    <col min="776" max="776" width="30.140625" style="3" customWidth="1"/>
    <col min="777" max="777" width="33.7109375" style="3" customWidth="1"/>
    <col min="778" max="778" width="27" style="3" customWidth="1"/>
    <col min="779" max="779" width="28.7109375" style="3" customWidth="1"/>
    <col min="780" max="780" width="34.85546875" style="3" customWidth="1"/>
    <col min="781" max="781" width="37" style="3" customWidth="1"/>
    <col min="782" max="782" width="34.85546875" style="3" customWidth="1"/>
    <col min="783" max="783" width="27.5703125" style="3" customWidth="1"/>
    <col min="784" max="784" width="36.85546875" style="3" customWidth="1"/>
    <col min="785" max="785" width="38.7109375" style="3" customWidth="1"/>
    <col min="786" max="788" width="14.7109375" style="3" customWidth="1"/>
    <col min="789" max="789" width="18.7109375" style="3" customWidth="1"/>
    <col min="790" max="790" width="25.42578125" style="3" customWidth="1"/>
    <col min="791" max="791" width="34.85546875" style="3" customWidth="1"/>
    <col min="792" max="792" width="28" style="3" customWidth="1"/>
    <col min="793" max="793" width="34.140625" style="3" customWidth="1"/>
    <col min="794" max="794" width="34" style="3" customWidth="1"/>
    <col min="795" max="1025" width="11.42578125" style="3"/>
    <col min="1026" max="1026" width="108.140625" style="3" customWidth="1"/>
    <col min="1027" max="1027" width="28.7109375" style="3" customWidth="1"/>
    <col min="1028" max="1028" width="32.5703125" style="3" customWidth="1"/>
    <col min="1029" max="1029" width="28.7109375" style="3" customWidth="1"/>
    <col min="1030" max="1031" width="31.7109375" style="3" customWidth="1"/>
    <col min="1032" max="1032" width="30.140625" style="3" customWidth="1"/>
    <col min="1033" max="1033" width="33.7109375" style="3" customWidth="1"/>
    <col min="1034" max="1034" width="27" style="3" customWidth="1"/>
    <col min="1035" max="1035" width="28.7109375" style="3" customWidth="1"/>
    <col min="1036" max="1036" width="34.85546875" style="3" customWidth="1"/>
    <col min="1037" max="1037" width="37" style="3" customWidth="1"/>
    <col min="1038" max="1038" width="34.85546875" style="3" customWidth="1"/>
    <col min="1039" max="1039" width="27.5703125" style="3" customWidth="1"/>
    <col min="1040" max="1040" width="36.85546875" style="3" customWidth="1"/>
    <col min="1041" max="1041" width="38.7109375" style="3" customWidth="1"/>
    <col min="1042" max="1044" width="14.7109375" style="3" customWidth="1"/>
    <col min="1045" max="1045" width="18.7109375" style="3" customWidth="1"/>
    <col min="1046" max="1046" width="25.42578125" style="3" customWidth="1"/>
    <col min="1047" max="1047" width="34.85546875" style="3" customWidth="1"/>
    <col min="1048" max="1048" width="28" style="3" customWidth="1"/>
    <col min="1049" max="1049" width="34.140625" style="3" customWidth="1"/>
    <col min="1050" max="1050" width="34" style="3" customWidth="1"/>
    <col min="1051" max="1281" width="11.42578125" style="3"/>
    <col min="1282" max="1282" width="108.140625" style="3" customWidth="1"/>
    <col min="1283" max="1283" width="28.7109375" style="3" customWidth="1"/>
    <col min="1284" max="1284" width="32.5703125" style="3" customWidth="1"/>
    <col min="1285" max="1285" width="28.7109375" style="3" customWidth="1"/>
    <col min="1286" max="1287" width="31.7109375" style="3" customWidth="1"/>
    <col min="1288" max="1288" width="30.140625" style="3" customWidth="1"/>
    <col min="1289" max="1289" width="33.7109375" style="3" customWidth="1"/>
    <col min="1290" max="1290" width="27" style="3" customWidth="1"/>
    <col min="1291" max="1291" width="28.7109375" style="3" customWidth="1"/>
    <col min="1292" max="1292" width="34.85546875" style="3" customWidth="1"/>
    <col min="1293" max="1293" width="37" style="3" customWidth="1"/>
    <col min="1294" max="1294" width="34.85546875" style="3" customWidth="1"/>
    <col min="1295" max="1295" width="27.5703125" style="3" customWidth="1"/>
    <col min="1296" max="1296" width="36.85546875" style="3" customWidth="1"/>
    <col min="1297" max="1297" width="38.7109375" style="3" customWidth="1"/>
    <col min="1298" max="1300" width="14.7109375" style="3" customWidth="1"/>
    <col min="1301" max="1301" width="18.7109375" style="3" customWidth="1"/>
    <col min="1302" max="1302" width="25.42578125" style="3" customWidth="1"/>
    <col min="1303" max="1303" width="34.85546875" style="3" customWidth="1"/>
    <col min="1304" max="1304" width="28" style="3" customWidth="1"/>
    <col min="1305" max="1305" width="34.140625" style="3" customWidth="1"/>
    <col min="1306" max="1306" width="34" style="3" customWidth="1"/>
    <col min="1307" max="1537" width="11.42578125" style="3"/>
    <col min="1538" max="1538" width="108.140625" style="3" customWidth="1"/>
    <col min="1539" max="1539" width="28.7109375" style="3" customWidth="1"/>
    <col min="1540" max="1540" width="32.5703125" style="3" customWidth="1"/>
    <col min="1541" max="1541" width="28.7109375" style="3" customWidth="1"/>
    <col min="1542" max="1543" width="31.7109375" style="3" customWidth="1"/>
    <col min="1544" max="1544" width="30.140625" style="3" customWidth="1"/>
    <col min="1545" max="1545" width="33.7109375" style="3" customWidth="1"/>
    <col min="1546" max="1546" width="27" style="3" customWidth="1"/>
    <col min="1547" max="1547" width="28.7109375" style="3" customWidth="1"/>
    <col min="1548" max="1548" width="34.85546875" style="3" customWidth="1"/>
    <col min="1549" max="1549" width="37" style="3" customWidth="1"/>
    <col min="1550" max="1550" width="34.85546875" style="3" customWidth="1"/>
    <col min="1551" max="1551" width="27.5703125" style="3" customWidth="1"/>
    <col min="1552" max="1552" width="36.85546875" style="3" customWidth="1"/>
    <col min="1553" max="1553" width="38.7109375" style="3" customWidth="1"/>
    <col min="1554" max="1556" width="14.7109375" style="3" customWidth="1"/>
    <col min="1557" max="1557" width="18.7109375" style="3" customWidth="1"/>
    <col min="1558" max="1558" width="25.42578125" style="3" customWidth="1"/>
    <col min="1559" max="1559" width="34.85546875" style="3" customWidth="1"/>
    <col min="1560" max="1560" width="28" style="3" customWidth="1"/>
    <col min="1561" max="1561" width="34.140625" style="3" customWidth="1"/>
    <col min="1562" max="1562" width="34" style="3" customWidth="1"/>
    <col min="1563" max="1793" width="11.42578125" style="3"/>
    <col min="1794" max="1794" width="108.140625" style="3" customWidth="1"/>
    <col min="1795" max="1795" width="28.7109375" style="3" customWidth="1"/>
    <col min="1796" max="1796" width="32.5703125" style="3" customWidth="1"/>
    <col min="1797" max="1797" width="28.7109375" style="3" customWidth="1"/>
    <col min="1798" max="1799" width="31.7109375" style="3" customWidth="1"/>
    <col min="1800" max="1800" width="30.140625" style="3" customWidth="1"/>
    <col min="1801" max="1801" width="33.7109375" style="3" customWidth="1"/>
    <col min="1802" max="1802" width="27" style="3" customWidth="1"/>
    <col min="1803" max="1803" width="28.7109375" style="3" customWidth="1"/>
    <col min="1804" max="1804" width="34.85546875" style="3" customWidth="1"/>
    <col min="1805" max="1805" width="37" style="3" customWidth="1"/>
    <col min="1806" max="1806" width="34.85546875" style="3" customWidth="1"/>
    <col min="1807" max="1807" width="27.5703125" style="3" customWidth="1"/>
    <col min="1808" max="1808" width="36.85546875" style="3" customWidth="1"/>
    <col min="1809" max="1809" width="38.7109375" style="3" customWidth="1"/>
    <col min="1810" max="1812" width="14.7109375" style="3" customWidth="1"/>
    <col min="1813" max="1813" width="18.7109375" style="3" customWidth="1"/>
    <col min="1814" max="1814" width="25.42578125" style="3" customWidth="1"/>
    <col min="1815" max="1815" width="34.85546875" style="3" customWidth="1"/>
    <col min="1816" max="1816" width="28" style="3" customWidth="1"/>
    <col min="1817" max="1817" width="34.140625" style="3" customWidth="1"/>
    <col min="1818" max="1818" width="34" style="3" customWidth="1"/>
    <col min="1819" max="2049" width="11.42578125" style="3"/>
    <col min="2050" max="2050" width="108.140625" style="3" customWidth="1"/>
    <col min="2051" max="2051" width="28.7109375" style="3" customWidth="1"/>
    <col min="2052" max="2052" width="32.5703125" style="3" customWidth="1"/>
    <col min="2053" max="2053" width="28.7109375" style="3" customWidth="1"/>
    <col min="2054" max="2055" width="31.7109375" style="3" customWidth="1"/>
    <col min="2056" max="2056" width="30.140625" style="3" customWidth="1"/>
    <col min="2057" max="2057" width="33.7109375" style="3" customWidth="1"/>
    <col min="2058" max="2058" width="27" style="3" customWidth="1"/>
    <col min="2059" max="2059" width="28.7109375" style="3" customWidth="1"/>
    <col min="2060" max="2060" width="34.85546875" style="3" customWidth="1"/>
    <col min="2061" max="2061" width="37" style="3" customWidth="1"/>
    <col min="2062" max="2062" width="34.85546875" style="3" customWidth="1"/>
    <col min="2063" max="2063" width="27.5703125" style="3" customWidth="1"/>
    <col min="2064" max="2064" width="36.85546875" style="3" customWidth="1"/>
    <col min="2065" max="2065" width="38.7109375" style="3" customWidth="1"/>
    <col min="2066" max="2068" width="14.7109375" style="3" customWidth="1"/>
    <col min="2069" max="2069" width="18.7109375" style="3" customWidth="1"/>
    <col min="2070" max="2070" width="25.42578125" style="3" customWidth="1"/>
    <col min="2071" max="2071" width="34.85546875" style="3" customWidth="1"/>
    <col min="2072" max="2072" width="28" style="3" customWidth="1"/>
    <col min="2073" max="2073" width="34.140625" style="3" customWidth="1"/>
    <col min="2074" max="2074" width="34" style="3" customWidth="1"/>
    <col min="2075" max="2305" width="11.42578125" style="3"/>
    <col min="2306" max="2306" width="108.140625" style="3" customWidth="1"/>
    <col min="2307" max="2307" width="28.7109375" style="3" customWidth="1"/>
    <col min="2308" max="2308" width="32.5703125" style="3" customWidth="1"/>
    <col min="2309" max="2309" width="28.7109375" style="3" customWidth="1"/>
    <col min="2310" max="2311" width="31.7109375" style="3" customWidth="1"/>
    <col min="2312" max="2312" width="30.140625" style="3" customWidth="1"/>
    <col min="2313" max="2313" width="33.7109375" style="3" customWidth="1"/>
    <col min="2314" max="2314" width="27" style="3" customWidth="1"/>
    <col min="2315" max="2315" width="28.7109375" style="3" customWidth="1"/>
    <col min="2316" max="2316" width="34.85546875" style="3" customWidth="1"/>
    <col min="2317" max="2317" width="37" style="3" customWidth="1"/>
    <col min="2318" max="2318" width="34.85546875" style="3" customWidth="1"/>
    <col min="2319" max="2319" width="27.5703125" style="3" customWidth="1"/>
    <col min="2320" max="2320" width="36.85546875" style="3" customWidth="1"/>
    <col min="2321" max="2321" width="38.7109375" style="3" customWidth="1"/>
    <col min="2322" max="2324" width="14.7109375" style="3" customWidth="1"/>
    <col min="2325" max="2325" width="18.7109375" style="3" customWidth="1"/>
    <col min="2326" max="2326" width="25.42578125" style="3" customWidth="1"/>
    <col min="2327" max="2327" width="34.85546875" style="3" customWidth="1"/>
    <col min="2328" max="2328" width="28" style="3" customWidth="1"/>
    <col min="2329" max="2329" width="34.140625" style="3" customWidth="1"/>
    <col min="2330" max="2330" width="34" style="3" customWidth="1"/>
    <col min="2331" max="2561" width="11.42578125" style="3"/>
    <col min="2562" max="2562" width="108.140625" style="3" customWidth="1"/>
    <col min="2563" max="2563" width="28.7109375" style="3" customWidth="1"/>
    <col min="2564" max="2564" width="32.5703125" style="3" customWidth="1"/>
    <col min="2565" max="2565" width="28.7109375" style="3" customWidth="1"/>
    <col min="2566" max="2567" width="31.7109375" style="3" customWidth="1"/>
    <col min="2568" max="2568" width="30.140625" style="3" customWidth="1"/>
    <col min="2569" max="2569" width="33.7109375" style="3" customWidth="1"/>
    <col min="2570" max="2570" width="27" style="3" customWidth="1"/>
    <col min="2571" max="2571" width="28.7109375" style="3" customWidth="1"/>
    <col min="2572" max="2572" width="34.85546875" style="3" customWidth="1"/>
    <col min="2573" max="2573" width="37" style="3" customWidth="1"/>
    <col min="2574" max="2574" width="34.85546875" style="3" customWidth="1"/>
    <col min="2575" max="2575" width="27.5703125" style="3" customWidth="1"/>
    <col min="2576" max="2576" width="36.85546875" style="3" customWidth="1"/>
    <col min="2577" max="2577" width="38.7109375" style="3" customWidth="1"/>
    <col min="2578" max="2580" width="14.7109375" style="3" customWidth="1"/>
    <col min="2581" max="2581" width="18.7109375" style="3" customWidth="1"/>
    <col min="2582" max="2582" width="25.42578125" style="3" customWidth="1"/>
    <col min="2583" max="2583" width="34.85546875" style="3" customWidth="1"/>
    <col min="2584" max="2584" width="28" style="3" customWidth="1"/>
    <col min="2585" max="2585" width="34.140625" style="3" customWidth="1"/>
    <col min="2586" max="2586" width="34" style="3" customWidth="1"/>
    <col min="2587" max="2817" width="11.42578125" style="3"/>
    <col min="2818" max="2818" width="108.140625" style="3" customWidth="1"/>
    <col min="2819" max="2819" width="28.7109375" style="3" customWidth="1"/>
    <col min="2820" max="2820" width="32.5703125" style="3" customWidth="1"/>
    <col min="2821" max="2821" width="28.7109375" style="3" customWidth="1"/>
    <col min="2822" max="2823" width="31.7109375" style="3" customWidth="1"/>
    <col min="2824" max="2824" width="30.140625" style="3" customWidth="1"/>
    <col min="2825" max="2825" width="33.7109375" style="3" customWidth="1"/>
    <col min="2826" max="2826" width="27" style="3" customWidth="1"/>
    <col min="2827" max="2827" width="28.7109375" style="3" customWidth="1"/>
    <col min="2828" max="2828" width="34.85546875" style="3" customWidth="1"/>
    <col min="2829" max="2829" width="37" style="3" customWidth="1"/>
    <col min="2830" max="2830" width="34.85546875" style="3" customWidth="1"/>
    <col min="2831" max="2831" width="27.5703125" style="3" customWidth="1"/>
    <col min="2832" max="2832" width="36.85546875" style="3" customWidth="1"/>
    <col min="2833" max="2833" width="38.7109375" style="3" customWidth="1"/>
    <col min="2834" max="2836" width="14.7109375" style="3" customWidth="1"/>
    <col min="2837" max="2837" width="18.7109375" style="3" customWidth="1"/>
    <col min="2838" max="2838" width="25.42578125" style="3" customWidth="1"/>
    <col min="2839" max="2839" width="34.85546875" style="3" customWidth="1"/>
    <col min="2840" max="2840" width="28" style="3" customWidth="1"/>
    <col min="2841" max="2841" width="34.140625" style="3" customWidth="1"/>
    <col min="2842" max="2842" width="34" style="3" customWidth="1"/>
    <col min="2843" max="3073" width="11.42578125" style="3"/>
    <col min="3074" max="3074" width="108.140625" style="3" customWidth="1"/>
    <col min="3075" max="3075" width="28.7109375" style="3" customWidth="1"/>
    <col min="3076" max="3076" width="32.5703125" style="3" customWidth="1"/>
    <col min="3077" max="3077" width="28.7109375" style="3" customWidth="1"/>
    <col min="3078" max="3079" width="31.7109375" style="3" customWidth="1"/>
    <col min="3080" max="3080" width="30.140625" style="3" customWidth="1"/>
    <col min="3081" max="3081" width="33.7109375" style="3" customWidth="1"/>
    <col min="3082" max="3082" width="27" style="3" customWidth="1"/>
    <col min="3083" max="3083" width="28.7109375" style="3" customWidth="1"/>
    <col min="3084" max="3084" width="34.85546875" style="3" customWidth="1"/>
    <col min="3085" max="3085" width="37" style="3" customWidth="1"/>
    <col min="3086" max="3086" width="34.85546875" style="3" customWidth="1"/>
    <col min="3087" max="3087" width="27.5703125" style="3" customWidth="1"/>
    <col min="3088" max="3088" width="36.85546875" style="3" customWidth="1"/>
    <col min="3089" max="3089" width="38.7109375" style="3" customWidth="1"/>
    <col min="3090" max="3092" width="14.7109375" style="3" customWidth="1"/>
    <col min="3093" max="3093" width="18.7109375" style="3" customWidth="1"/>
    <col min="3094" max="3094" width="25.42578125" style="3" customWidth="1"/>
    <col min="3095" max="3095" width="34.85546875" style="3" customWidth="1"/>
    <col min="3096" max="3096" width="28" style="3" customWidth="1"/>
    <col min="3097" max="3097" width="34.140625" style="3" customWidth="1"/>
    <col min="3098" max="3098" width="34" style="3" customWidth="1"/>
    <col min="3099" max="3329" width="11.42578125" style="3"/>
    <col min="3330" max="3330" width="108.140625" style="3" customWidth="1"/>
    <col min="3331" max="3331" width="28.7109375" style="3" customWidth="1"/>
    <col min="3332" max="3332" width="32.5703125" style="3" customWidth="1"/>
    <col min="3333" max="3333" width="28.7109375" style="3" customWidth="1"/>
    <col min="3334" max="3335" width="31.7109375" style="3" customWidth="1"/>
    <col min="3336" max="3336" width="30.140625" style="3" customWidth="1"/>
    <col min="3337" max="3337" width="33.7109375" style="3" customWidth="1"/>
    <col min="3338" max="3338" width="27" style="3" customWidth="1"/>
    <col min="3339" max="3339" width="28.7109375" style="3" customWidth="1"/>
    <col min="3340" max="3340" width="34.85546875" style="3" customWidth="1"/>
    <col min="3341" max="3341" width="37" style="3" customWidth="1"/>
    <col min="3342" max="3342" width="34.85546875" style="3" customWidth="1"/>
    <col min="3343" max="3343" width="27.5703125" style="3" customWidth="1"/>
    <col min="3344" max="3344" width="36.85546875" style="3" customWidth="1"/>
    <col min="3345" max="3345" width="38.7109375" style="3" customWidth="1"/>
    <col min="3346" max="3348" width="14.7109375" style="3" customWidth="1"/>
    <col min="3349" max="3349" width="18.7109375" style="3" customWidth="1"/>
    <col min="3350" max="3350" width="25.42578125" style="3" customWidth="1"/>
    <col min="3351" max="3351" width="34.85546875" style="3" customWidth="1"/>
    <col min="3352" max="3352" width="28" style="3" customWidth="1"/>
    <col min="3353" max="3353" width="34.140625" style="3" customWidth="1"/>
    <col min="3354" max="3354" width="34" style="3" customWidth="1"/>
    <col min="3355" max="3585" width="11.42578125" style="3"/>
    <col min="3586" max="3586" width="108.140625" style="3" customWidth="1"/>
    <col min="3587" max="3587" width="28.7109375" style="3" customWidth="1"/>
    <col min="3588" max="3588" width="32.5703125" style="3" customWidth="1"/>
    <col min="3589" max="3589" width="28.7109375" style="3" customWidth="1"/>
    <col min="3590" max="3591" width="31.7109375" style="3" customWidth="1"/>
    <col min="3592" max="3592" width="30.140625" style="3" customWidth="1"/>
    <col min="3593" max="3593" width="33.7109375" style="3" customWidth="1"/>
    <col min="3594" max="3594" width="27" style="3" customWidth="1"/>
    <col min="3595" max="3595" width="28.7109375" style="3" customWidth="1"/>
    <col min="3596" max="3596" width="34.85546875" style="3" customWidth="1"/>
    <col min="3597" max="3597" width="37" style="3" customWidth="1"/>
    <col min="3598" max="3598" width="34.85546875" style="3" customWidth="1"/>
    <col min="3599" max="3599" width="27.5703125" style="3" customWidth="1"/>
    <col min="3600" max="3600" width="36.85546875" style="3" customWidth="1"/>
    <col min="3601" max="3601" width="38.7109375" style="3" customWidth="1"/>
    <col min="3602" max="3604" width="14.7109375" style="3" customWidth="1"/>
    <col min="3605" max="3605" width="18.7109375" style="3" customWidth="1"/>
    <col min="3606" max="3606" width="25.42578125" style="3" customWidth="1"/>
    <col min="3607" max="3607" width="34.85546875" style="3" customWidth="1"/>
    <col min="3608" max="3608" width="28" style="3" customWidth="1"/>
    <col min="3609" max="3609" width="34.140625" style="3" customWidth="1"/>
    <col min="3610" max="3610" width="34" style="3" customWidth="1"/>
    <col min="3611" max="3841" width="11.42578125" style="3"/>
    <col min="3842" max="3842" width="108.140625" style="3" customWidth="1"/>
    <col min="3843" max="3843" width="28.7109375" style="3" customWidth="1"/>
    <col min="3844" max="3844" width="32.5703125" style="3" customWidth="1"/>
    <col min="3845" max="3845" width="28.7109375" style="3" customWidth="1"/>
    <col min="3846" max="3847" width="31.7109375" style="3" customWidth="1"/>
    <col min="3848" max="3848" width="30.140625" style="3" customWidth="1"/>
    <col min="3849" max="3849" width="33.7109375" style="3" customWidth="1"/>
    <col min="3850" max="3850" width="27" style="3" customWidth="1"/>
    <col min="3851" max="3851" width="28.7109375" style="3" customWidth="1"/>
    <col min="3852" max="3852" width="34.85546875" style="3" customWidth="1"/>
    <col min="3853" max="3853" width="37" style="3" customWidth="1"/>
    <col min="3854" max="3854" width="34.85546875" style="3" customWidth="1"/>
    <col min="3855" max="3855" width="27.5703125" style="3" customWidth="1"/>
    <col min="3856" max="3856" width="36.85546875" style="3" customWidth="1"/>
    <col min="3857" max="3857" width="38.7109375" style="3" customWidth="1"/>
    <col min="3858" max="3860" width="14.7109375" style="3" customWidth="1"/>
    <col min="3861" max="3861" width="18.7109375" style="3" customWidth="1"/>
    <col min="3862" max="3862" width="25.42578125" style="3" customWidth="1"/>
    <col min="3863" max="3863" width="34.85546875" style="3" customWidth="1"/>
    <col min="3864" max="3864" width="28" style="3" customWidth="1"/>
    <col min="3865" max="3865" width="34.140625" style="3" customWidth="1"/>
    <col min="3866" max="3866" width="34" style="3" customWidth="1"/>
    <col min="3867" max="4097" width="11.42578125" style="3"/>
    <col min="4098" max="4098" width="108.140625" style="3" customWidth="1"/>
    <col min="4099" max="4099" width="28.7109375" style="3" customWidth="1"/>
    <col min="4100" max="4100" width="32.5703125" style="3" customWidth="1"/>
    <col min="4101" max="4101" width="28.7109375" style="3" customWidth="1"/>
    <col min="4102" max="4103" width="31.7109375" style="3" customWidth="1"/>
    <col min="4104" max="4104" width="30.140625" style="3" customWidth="1"/>
    <col min="4105" max="4105" width="33.7109375" style="3" customWidth="1"/>
    <col min="4106" max="4106" width="27" style="3" customWidth="1"/>
    <col min="4107" max="4107" width="28.7109375" style="3" customWidth="1"/>
    <col min="4108" max="4108" width="34.85546875" style="3" customWidth="1"/>
    <col min="4109" max="4109" width="37" style="3" customWidth="1"/>
    <col min="4110" max="4110" width="34.85546875" style="3" customWidth="1"/>
    <col min="4111" max="4111" width="27.5703125" style="3" customWidth="1"/>
    <col min="4112" max="4112" width="36.85546875" style="3" customWidth="1"/>
    <col min="4113" max="4113" width="38.7109375" style="3" customWidth="1"/>
    <col min="4114" max="4116" width="14.7109375" style="3" customWidth="1"/>
    <col min="4117" max="4117" width="18.7109375" style="3" customWidth="1"/>
    <col min="4118" max="4118" width="25.42578125" style="3" customWidth="1"/>
    <col min="4119" max="4119" width="34.85546875" style="3" customWidth="1"/>
    <col min="4120" max="4120" width="28" style="3" customWidth="1"/>
    <col min="4121" max="4121" width="34.140625" style="3" customWidth="1"/>
    <col min="4122" max="4122" width="34" style="3" customWidth="1"/>
    <col min="4123" max="4353" width="11.42578125" style="3"/>
    <col min="4354" max="4354" width="108.140625" style="3" customWidth="1"/>
    <col min="4355" max="4355" width="28.7109375" style="3" customWidth="1"/>
    <col min="4356" max="4356" width="32.5703125" style="3" customWidth="1"/>
    <col min="4357" max="4357" width="28.7109375" style="3" customWidth="1"/>
    <col min="4358" max="4359" width="31.7109375" style="3" customWidth="1"/>
    <col min="4360" max="4360" width="30.140625" style="3" customWidth="1"/>
    <col min="4361" max="4361" width="33.7109375" style="3" customWidth="1"/>
    <col min="4362" max="4362" width="27" style="3" customWidth="1"/>
    <col min="4363" max="4363" width="28.7109375" style="3" customWidth="1"/>
    <col min="4364" max="4364" width="34.85546875" style="3" customWidth="1"/>
    <col min="4365" max="4365" width="37" style="3" customWidth="1"/>
    <col min="4366" max="4366" width="34.85546875" style="3" customWidth="1"/>
    <col min="4367" max="4367" width="27.5703125" style="3" customWidth="1"/>
    <col min="4368" max="4368" width="36.85546875" style="3" customWidth="1"/>
    <col min="4369" max="4369" width="38.7109375" style="3" customWidth="1"/>
    <col min="4370" max="4372" width="14.7109375" style="3" customWidth="1"/>
    <col min="4373" max="4373" width="18.7109375" style="3" customWidth="1"/>
    <col min="4374" max="4374" width="25.42578125" style="3" customWidth="1"/>
    <col min="4375" max="4375" width="34.85546875" style="3" customWidth="1"/>
    <col min="4376" max="4376" width="28" style="3" customWidth="1"/>
    <col min="4377" max="4377" width="34.140625" style="3" customWidth="1"/>
    <col min="4378" max="4378" width="34" style="3" customWidth="1"/>
    <col min="4379" max="4609" width="11.42578125" style="3"/>
    <col min="4610" max="4610" width="108.140625" style="3" customWidth="1"/>
    <col min="4611" max="4611" width="28.7109375" style="3" customWidth="1"/>
    <col min="4612" max="4612" width="32.5703125" style="3" customWidth="1"/>
    <col min="4613" max="4613" width="28.7109375" style="3" customWidth="1"/>
    <col min="4614" max="4615" width="31.7109375" style="3" customWidth="1"/>
    <col min="4616" max="4616" width="30.140625" style="3" customWidth="1"/>
    <col min="4617" max="4617" width="33.7109375" style="3" customWidth="1"/>
    <col min="4618" max="4618" width="27" style="3" customWidth="1"/>
    <col min="4619" max="4619" width="28.7109375" style="3" customWidth="1"/>
    <col min="4620" max="4620" width="34.85546875" style="3" customWidth="1"/>
    <col min="4621" max="4621" width="37" style="3" customWidth="1"/>
    <col min="4622" max="4622" width="34.85546875" style="3" customWidth="1"/>
    <col min="4623" max="4623" width="27.5703125" style="3" customWidth="1"/>
    <col min="4624" max="4624" width="36.85546875" style="3" customWidth="1"/>
    <col min="4625" max="4625" width="38.7109375" style="3" customWidth="1"/>
    <col min="4626" max="4628" width="14.7109375" style="3" customWidth="1"/>
    <col min="4629" max="4629" width="18.7109375" style="3" customWidth="1"/>
    <col min="4630" max="4630" width="25.42578125" style="3" customWidth="1"/>
    <col min="4631" max="4631" width="34.85546875" style="3" customWidth="1"/>
    <col min="4632" max="4632" width="28" style="3" customWidth="1"/>
    <col min="4633" max="4633" width="34.140625" style="3" customWidth="1"/>
    <col min="4634" max="4634" width="34" style="3" customWidth="1"/>
    <col min="4635" max="4865" width="11.42578125" style="3"/>
    <col min="4866" max="4866" width="108.140625" style="3" customWidth="1"/>
    <col min="4867" max="4867" width="28.7109375" style="3" customWidth="1"/>
    <col min="4868" max="4868" width="32.5703125" style="3" customWidth="1"/>
    <col min="4869" max="4869" width="28.7109375" style="3" customWidth="1"/>
    <col min="4870" max="4871" width="31.7109375" style="3" customWidth="1"/>
    <col min="4872" max="4872" width="30.140625" style="3" customWidth="1"/>
    <col min="4873" max="4873" width="33.7109375" style="3" customWidth="1"/>
    <col min="4874" max="4874" width="27" style="3" customWidth="1"/>
    <col min="4875" max="4875" width="28.7109375" style="3" customWidth="1"/>
    <col min="4876" max="4876" width="34.85546875" style="3" customWidth="1"/>
    <col min="4877" max="4877" width="37" style="3" customWidth="1"/>
    <col min="4878" max="4878" width="34.85546875" style="3" customWidth="1"/>
    <col min="4879" max="4879" width="27.5703125" style="3" customWidth="1"/>
    <col min="4880" max="4880" width="36.85546875" style="3" customWidth="1"/>
    <col min="4881" max="4881" width="38.7109375" style="3" customWidth="1"/>
    <col min="4882" max="4884" width="14.7109375" style="3" customWidth="1"/>
    <col min="4885" max="4885" width="18.7109375" style="3" customWidth="1"/>
    <col min="4886" max="4886" width="25.42578125" style="3" customWidth="1"/>
    <col min="4887" max="4887" width="34.85546875" style="3" customWidth="1"/>
    <col min="4888" max="4888" width="28" style="3" customWidth="1"/>
    <col min="4889" max="4889" width="34.140625" style="3" customWidth="1"/>
    <col min="4890" max="4890" width="34" style="3" customWidth="1"/>
    <col min="4891" max="5121" width="11.42578125" style="3"/>
    <col min="5122" max="5122" width="108.140625" style="3" customWidth="1"/>
    <col min="5123" max="5123" width="28.7109375" style="3" customWidth="1"/>
    <col min="5124" max="5124" width="32.5703125" style="3" customWidth="1"/>
    <col min="5125" max="5125" width="28.7109375" style="3" customWidth="1"/>
    <col min="5126" max="5127" width="31.7109375" style="3" customWidth="1"/>
    <col min="5128" max="5128" width="30.140625" style="3" customWidth="1"/>
    <col min="5129" max="5129" width="33.7109375" style="3" customWidth="1"/>
    <col min="5130" max="5130" width="27" style="3" customWidth="1"/>
    <col min="5131" max="5131" width="28.7109375" style="3" customWidth="1"/>
    <col min="5132" max="5132" width="34.85546875" style="3" customWidth="1"/>
    <col min="5133" max="5133" width="37" style="3" customWidth="1"/>
    <col min="5134" max="5134" width="34.85546875" style="3" customWidth="1"/>
    <col min="5135" max="5135" width="27.5703125" style="3" customWidth="1"/>
    <col min="5136" max="5136" width="36.85546875" style="3" customWidth="1"/>
    <col min="5137" max="5137" width="38.7109375" style="3" customWidth="1"/>
    <col min="5138" max="5140" width="14.7109375" style="3" customWidth="1"/>
    <col min="5141" max="5141" width="18.7109375" style="3" customWidth="1"/>
    <col min="5142" max="5142" width="25.42578125" style="3" customWidth="1"/>
    <col min="5143" max="5143" width="34.85546875" style="3" customWidth="1"/>
    <col min="5144" max="5144" width="28" style="3" customWidth="1"/>
    <col min="5145" max="5145" width="34.140625" style="3" customWidth="1"/>
    <col min="5146" max="5146" width="34" style="3" customWidth="1"/>
    <col min="5147" max="5377" width="11.42578125" style="3"/>
    <col min="5378" max="5378" width="108.140625" style="3" customWidth="1"/>
    <col min="5379" max="5379" width="28.7109375" style="3" customWidth="1"/>
    <col min="5380" max="5380" width="32.5703125" style="3" customWidth="1"/>
    <col min="5381" max="5381" width="28.7109375" style="3" customWidth="1"/>
    <col min="5382" max="5383" width="31.7109375" style="3" customWidth="1"/>
    <col min="5384" max="5384" width="30.140625" style="3" customWidth="1"/>
    <col min="5385" max="5385" width="33.7109375" style="3" customWidth="1"/>
    <col min="5386" max="5386" width="27" style="3" customWidth="1"/>
    <col min="5387" max="5387" width="28.7109375" style="3" customWidth="1"/>
    <col min="5388" max="5388" width="34.85546875" style="3" customWidth="1"/>
    <col min="5389" max="5389" width="37" style="3" customWidth="1"/>
    <col min="5390" max="5390" width="34.85546875" style="3" customWidth="1"/>
    <col min="5391" max="5391" width="27.5703125" style="3" customWidth="1"/>
    <col min="5392" max="5392" width="36.85546875" style="3" customWidth="1"/>
    <col min="5393" max="5393" width="38.7109375" style="3" customWidth="1"/>
    <col min="5394" max="5396" width="14.7109375" style="3" customWidth="1"/>
    <col min="5397" max="5397" width="18.7109375" style="3" customWidth="1"/>
    <col min="5398" max="5398" width="25.42578125" style="3" customWidth="1"/>
    <col min="5399" max="5399" width="34.85546875" style="3" customWidth="1"/>
    <col min="5400" max="5400" width="28" style="3" customWidth="1"/>
    <col min="5401" max="5401" width="34.140625" style="3" customWidth="1"/>
    <col min="5402" max="5402" width="34" style="3" customWidth="1"/>
    <col min="5403" max="5633" width="11.42578125" style="3"/>
    <col min="5634" max="5634" width="108.140625" style="3" customWidth="1"/>
    <col min="5635" max="5635" width="28.7109375" style="3" customWidth="1"/>
    <col min="5636" max="5636" width="32.5703125" style="3" customWidth="1"/>
    <col min="5637" max="5637" width="28.7109375" style="3" customWidth="1"/>
    <col min="5638" max="5639" width="31.7109375" style="3" customWidth="1"/>
    <col min="5640" max="5640" width="30.140625" style="3" customWidth="1"/>
    <col min="5641" max="5641" width="33.7109375" style="3" customWidth="1"/>
    <col min="5642" max="5642" width="27" style="3" customWidth="1"/>
    <col min="5643" max="5643" width="28.7109375" style="3" customWidth="1"/>
    <col min="5644" max="5644" width="34.85546875" style="3" customWidth="1"/>
    <col min="5645" max="5645" width="37" style="3" customWidth="1"/>
    <col min="5646" max="5646" width="34.85546875" style="3" customWidth="1"/>
    <col min="5647" max="5647" width="27.5703125" style="3" customWidth="1"/>
    <col min="5648" max="5648" width="36.85546875" style="3" customWidth="1"/>
    <col min="5649" max="5649" width="38.7109375" style="3" customWidth="1"/>
    <col min="5650" max="5652" width="14.7109375" style="3" customWidth="1"/>
    <col min="5653" max="5653" width="18.7109375" style="3" customWidth="1"/>
    <col min="5654" max="5654" width="25.42578125" style="3" customWidth="1"/>
    <col min="5655" max="5655" width="34.85546875" style="3" customWidth="1"/>
    <col min="5656" max="5656" width="28" style="3" customWidth="1"/>
    <col min="5657" max="5657" width="34.140625" style="3" customWidth="1"/>
    <col min="5658" max="5658" width="34" style="3" customWidth="1"/>
    <col min="5659" max="5889" width="11.42578125" style="3"/>
    <col min="5890" max="5890" width="108.140625" style="3" customWidth="1"/>
    <col min="5891" max="5891" width="28.7109375" style="3" customWidth="1"/>
    <col min="5892" max="5892" width="32.5703125" style="3" customWidth="1"/>
    <col min="5893" max="5893" width="28.7109375" style="3" customWidth="1"/>
    <col min="5894" max="5895" width="31.7109375" style="3" customWidth="1"/>
    <col min="5896" max="5896" width="30.140625" style="3" customWidth="1"/>
    <col min="5897" max="5897" width="33.7109375" style="3" customWidth="1"/>
    <col min="5898" max="5898" width="27" style="3" customWidth="1"/>
    <col min="5899" max="5899" width="28.7109375" style="3" customWidth="1"/>
    <col min="5900" max="5900" width="34.85546875" style="3" customWidth="1"/>
    <col min="5901" max="5901" width="37" style="3" customWidth="1"/>
    <col min="5902" max="5902" width="34.85546875" style="3" customWidth="1"/>
    <col min="5903" max="5903" width="27.5703125" style="3" customWidth="1"/>
    <col min="5904" max="5904" width="36.85546875" style="3" customWidth="1"/>
    <col min="5905" max="5905" width="38.7109375" style="3" customWidth="1"/>
    <col min="5906" max="5908" width="14.7109375" style="3" customWidth="1"/>
    <col min="5909" max="5909" width="18.7109375" style="3" customWidth="1"/>
    <col min="5910" max="5910" width="25.42578125" style="3" customWidth="1"/>
    <col min="5911" max="5911" width="34.85546875" style="3" customWidth="1"/>
    <col min="5912" max="5912" width="28" style="3" customWidth="1"/>
    <col min="5913" max="5913" width="34.140625" style="3" customWidth="1"/>
    <col min="5914" max="5914" width="34" style="3" customWidth="1"/>
    <col min="5915" max="6145" width="11.42578125" style="3"/>
    <col min="6146" max="6146" width="108.140625" style="3" customWidth="1"/>
    <col min="6147" max="6147" width="28.7109375" style="3" customWidth="1"/>
    <col min="6148" max="6148" width="32.5703125" style="3" customWidth="1"/>
    <col min="6149" max="6149" width="28.7109375" style="3" customWidth="1"/>
    <col min="6150" max="6151" width="31.7109375" style="3" customWidth="1"/>
    <col min="6152" max="6152" width="30.140625" style="3" customWidth="1"/>
    <col min="6153" max="6153" width="33.7109375" style="3" customWidth="1"/>
    <col min="6154" max="6154" width="27" style="3" customWidth="1"/>
    <col min="6155" max="6155" width="28.7109375" style="3" customWidth="1"/>
    <col min="6156" max="6156" width="34.85546875" style="3" customWidth="1"/>
    <col min="6157" max="6157" width="37" style="3" customWidth="1"/>
    <col min="6158" max="6158" width="34.85546875" style="3" customWidth="1"/>
    <col min="6159" max="6159" width="27.5703125" style="3" customWidth="1"/>
    <col min="6160" max="6160" width="36.85546875" style="3" customWidth="1"/>
    <col min="6161" max="6161" width="38.7109375" style="3" customWidth="1"/>
    <col min="6162" max="6164" width="14.7109375" style="3" customWidth="1"/>
    <col min="6165" max="6165" width="18.7109375" style="3" customWidth="1"/>
    <col min="6166" max="6166" width="25.42578125" style="3" customWidth="1"/>
    <col min="6167" max="6167" width="34.85546875" style="3" customWidth="1"/>
    <col min="6168" max="6168" width="28" style="3" customWidth="1"/>
    <col min="6169" max="6169" width="34.140625" style="3" customWidth="1"/>
    <col min="6170" max="6170" width="34" style="3" customWidth="1"/>
    <col min="6171" max="6401" width="11.42578125" style="3"/>
    <col min="6402" max="6402" width="108.140625" style="3" customWidth="1"/>
    <col min="6403" max="6403" width="28.7109375" style="3" customWidth="1"/>
    <col min="6404" max="6404" width="32.5703125" style="3" customWidth="1"/>
    <col min="6405" max="6405" width="28.7109375" style="3" customWidth="1"/>
    <col min="6406" max="6407" width="31.7109375" style="3" customWidth="1"/>
    <col min="6408" max="6408" width="30.140625" style="3" customWidth="1"/>
    <col min="6409" max="6409" width="33.7109375" style="3" customWidth="1"/>
    <col min="6410" max="6410" width="27" style="3" customWidth="1"/>
    <col min="6411" max="6411" width="28.7109375" style="3" customWidth="1"/>
    <col min="6412" max="6412" width="34.85546875" style="3" customWidth="1"/>
    <col min="6413" max="6413" width="37" style="3" customWidth="1"/>
    <col min="6414" max="6414" width="34.85546875" style="3" customWidth="1"/>
    <col min="6415" max="6415" width="27.5703125" style="3" customWidth="1"/>
    <col min="6416" max="6416" width="36.85546875" style="3" customWidth="1"/>
    <col min="6417" max="6417" width="38.7109375" style="3" customWidth="1"/>
    <col min="6418" max="6420" width="14.7109375" style="3" customWidth="1"/>
    <col min="6421" max="6421" width="18.7109375" style="3" customWidth="1"/>
    <col min="6422" max="6422" width="25.42578125" style="3" customWidth="1"/>
    <col min="6423" max="6423" width="34.85546875" style="3" customWidth="1"/>
    <col min="6424" max="6424" width="28" style="3" customWidth="1"/>
    <col min="6425" max="6425" width="34.140625" style="3" customWidth="1"/>
    <col min="6426" max="6426" width="34" style="3" customWidth="1"/>
    <col min="6427" max="6657" width="11.42578125" style="3"/>
    <col min="6658" max="6658" width="108.140625" style="3" customWidth="1"/>
    <col min="6659" max="6659" width="28.7109375" style="3" customWidth="1"/>
    <col min="6660" max="6660" width="32.5703125" style="3" customWidth="1"/>
    <col min="6661" max="6661" width="28.7109375" style="3" customWidth="1"/>
    <col min="6662" max="6663" width="31.7109375" style="3" customWidth="1"/>
    <col min="6664" max="6664" width="30.140625" style="3" customWidth="1"/>
    <col min="6665" max="6665" width="33.7109375" style="3" customWidth="1"/>
    <col min="6666" max="6666" width="27" style="3" customWidth="1"/>
    <col min="6667" max="6667" width="28.7109375" style="3" customWidth="1"/>
    <col min="6668" max="6668" width="34.85546875" style="3" customWidth="1"/>
    <col min="6669" max="6669" width="37" style="3" customWidth="1"/>
    <col min="6670" max="6670" width="34.85546875" style="3" customWidth="1"/>
    <col min="6671" max="6671" width="27.5703125" style="3" customWidth="1"/>
    <col min="6672" max="6672" width="36.85546875" style="3" customWidth="1"/>
    <col min="6673" max="6673" width="38.7109375" style="3" customWidth="1"/>
    <col min="6674" max="6676" width="14.7109375" style="3" customWidth="1"/>
    <col min="6677" max="6677" width="18.7109375" style="3" customWidth="1"/>
    <col min="6678" max="6678" width="25.42578125" style="3" customWidth="1"/>
    <col min="6679" max="6679" width="34.85546875" style="3" customWidth="1"/>
    <col min="6680" max="6680" width="28" style="3" customWidth="1"/>
    <col min="6681" max="6681" width="34.140625" style="3" customWidth="1"/>
    <col min="6682" max="6682" width="34" style="3" customWidth="1"/>
    <col min="6683" max="6913" width="11.42578125" style="3"/>
    <col min="6914" max="6914" width="108.140625" style="3" customWidth="1"/>
    <col min="6915" max="6915" width="28.7109375" style="3" customWidth="1"/>
    <col min="6916" max="6916" width="32.5703125" style="3" customWidth="1"/>
    <col min="6917" max="6917" width="28.7109375" style="3" customWidth="1"/>
    <col min="6918" max="6919" width="31.7109375" style="3" customWidth="1"/>
    <col min="6920" max="6920" width="30.140625" style="3" customWidth="1"/>
    <col min="6921" max="6921" width="33.7109375" style="3" customWidth="1"/>
    <col min="6922" max="6922" width="27" style="3" customWidth="1"/>
    <col min="6923" max="6923" width="28.7109375" style="3" customWidth="1"/>
    <col min="6924" max="6924" width="34.85546875" style="3" customWidth="1"/>
    <col min="6925" max="6925" width="37" style="3" customWidth="1"/>
    <col min="6926" max="6926" width="34.85546875" style="3" customWidth="1"/>
    <col min="6927" max="6927" width="27.5703125" style="3" customWidth="1"/>
    <col min="6928" max="6928" width="36.85546875" style="3" customWidth="1"/>
    <col min="6929" max="6929" width="38.7109375" style="3" customWidth="1"/>
    <col min="6930" max="6932" width="14.7109375" style="3" customWidth="1"/>
    <col min="6933" max="6933" width="18.7109375" style="3" customWidth="1"/>
    <col min="6934" max="6934" width="25.42578125" style="3" customWidth="1"/>
    <col min="6935" max="6935" width="34.85546875" style="3" customWidth="1"/>
    <col min="6936" max="6936" width="28" style="3" customWidth="1"/>
    <col min="6937" max="6937" width="34.140625" style="3" customWidth="1"/>
    <col min="6938" max="6938" width="34" style="3" customWidth="1"/>
    <col min="6939" max="7169" width="11.42578125" style="3"/>
    <col min="7170" max="7170" width="108.140625" style="3" customWidth="1"/>
    <col min="7171" max="7171" width="28.7109375" style="3" customWidth="1"/>
    <col min="7172" max="7172" width="32.5703125" style="3" customWidth="1"/>
    <col min="7173" max="7173" width="28.7109375" style="3" customWidth="1"/>
    <col min="7174" max="7175" width="31.7109375" style="3" customWidth="1"/>
    <col min="7176" max="7176" width="30.140625" style="3" customWidth="1"/>
    <col min="7177" max="7177" width="33.7109375" style="3" customWidth="1"/>
    <col min="7178" max="7178" width="27" style="3" customWidth="1"/>
    <col min="7179" max="7179" width="28.7109375" style="3" customWidth="1"/>
    <col min="7180" max="7180" width="34.85546875" style="3" customWidth="1"/>
    <col min="7181" max="7181" width="37" style="3" customWidth="1"/>
    <col min="7182" max="7182" width="34.85546875" style="3" customWidth="1"/>
    <col min="7183" max="7183" width="27.5703125" style="3" customWidth="1"/>
    <col min="7184" max="7184" width="36.85546875" style="3" customWidth="1"/>
    <col min="7185" max="7185" width="38.7109375" style="3" customWidth="1"/>
    <col min="7186" max="7188" width="14.7109375" style="3" customWidth="1"/>
    <col min="7189" max="7189" width="18.7109375" style="3" customWidth="1"/>
    <col min="7190" max="7190" width="25.42578125" style="3" customWidth="1"/>
    <col min="7191" max="7191" width="34.85546875" style="3" customWidth="1"/>
    <col min="7192" max="7192" width="28" style="3" customWidth="1"/>
    <col min="7193" max="7193" width="34.140625" style="3" customWidth="1"/>
    <col min="7194" max="7194" width="34" style="3" customWidth="1"/>
    <col min="7195" max="7425" width="11.42578125" style="3"/>
    <col min="7426" max="7426" width="108.140625" style="3" customWidth="1"/>
    <col min="7427" max="7427" width="28.7109375" style="3" customWidth="1"/>
    <col min="7428" max="7428" width="32.5703125" style="3" customWidth="1"/>
    <col min="7429" max="7429" width="28.7109375" style="3" customWidth="1"/>
    <col min="7430" max="7431" width="31.7109375" style="3" customWidth="1"/>
    <col min="7432" max="7432" width="30.140625" style="3" customWidth="1"/>
    <col min="7433" max="7433" width="33.7109375" style="3" customWidth="1"/>
    <col min="7434" max="7434" width="27" style="3" customWidth="1"/>
    <col min="7435" max="7435" width="28.7109375" style="3" customWidth="1"/>
    <col min="7436" max="7436" width="34.85546875" style="3" customWidth="1"/>
    <col min="7437" max="7437" width="37" style="3" customWidth="1"/>
    <col min="7438" max="7438" width="34.85546875" style="3" customWidth="1"/>
    <col min="7439" max="7439" width="27.5703125" style="3" customWidth="1"/>
    <col min="7440" max="7440" width="36.85546875" style="3" customWidth="1"/>
    <col min="7441" max="7441" width="38.7109375" style="3" customWidth="1"/>
    <col min="7442" max="7444" width="14.7109375" style="3" customWidth="1"/>
    <col min="7445" max="7445" width="18.7109375" style="3" customWidth="1"/>
    <col min="7446" max="7446" width="25.42578125" style="3" customWidth="1"/>
    <col min="7447" max="7447" width="34.85546875" style="3" customWidth="1"/>
    <col min="7448" max="7448" width="28" style="3" customWidth="1"/>
    <col min="7449" max="7449" width="34.140625" style="3" customWidth="1"/>
    <col min="7450" max="7450" width="34" style="3" customWidth="1"/>
    <col min="7451" max="7681" width="11.42578125" style="3"/>
    <col min="7682" max="7682" width="108.140625" style="3" customWidth="1"/>
    <col min="7683" max="7683" width="28.7109375" style="3" customWidth="1"/>
    <col min="7684" max="7684" width="32.5703125" style="3" customWidth="1"/>
    <col min="7685" max="7685" width="28.7109375" style="3" customWidth="1"/>
    <col min="7686" max="7687" width="31.7109375" style="3" customWidth="1"/>
    <col min="7688" max="7688" width="30.140625" style="3" customWidth="1"/>
    <col min="7689" max="7689" width="33.7109375" style="3" customWidth="1"/>
    <col min="7690" max="7690" width="27" style="3" customWidth="1"/>
    <col min="7691" max="7691" width="28.7109375" style="3" customWidth="1"/>
    <col min="7692" max="7692" width="34.85546875" style="3" customWidth="1"/>
    <col min="7693" max="7693" width="37" style="3" customWidth="1"/>
    <col min="7694" max="7694" width="34.85546875" style="3" customWidth="1"/>
    <col min="7695" max="7695" width="27.5703125" style="3" customWidth="1"/>
    <col min="7696" max="7696" width="36.85546875" style="3" customWidth="1"/>
    <col min="7697" max="7697" width="38.7109375" style="3" customWidth="1"/>
    <col min="7698" max="7700" width="14.7109375" style="3" customWidth="1"/>
    <col min="7701" max="7701" width="18.7109375" style="3" customWidth="1"/>
    <col min="7702" max="7702" width="25.42578125" style="3" customWidth="1"/>
    <col min="7703" max="7703" width="34.85546875" style="3" customWidth="1"/>
    <col min="7704" max="7704" width="28" style="3" customWidth="1"/>
    <col min="7705" max="7705" width="34.140625" style="3" customWidth="1"/>
    <col min="7706" max="7706" width="34" style="3" customWidth="1"/>
    <col min="7707" max="7937" width="11.42578125" style="3"/>
    <col min="7938" max="7938" width="108.140625" style="3" customWidth="1"/>
    <col min="7939" max="7939" width="28.7109375" style="3" customWidth="1"/>
    <col min="7940" max="7940" width="32.5703125" style="3" customWidth="1"/>
    <col min="7941" max="7941" width="28.7109375" style="3" customWidth="1"/>
    <col min="7942" max="7943" width="31.7109375" style="3" customWidth="1"/>
    <col min="7944" max="7944" width="30.140625" style="3" customWidth="1"/>
    <col min="7945" max="7945" width="33.7109375" style="3" customWidth="1"/>
    <col min="7946" max="7946" width="27" style="3" customWidth="1"/>
    <col min="7947" max="7947" width="28.7109375" style="3" customWidth="1"/>
    <col min="7948" max="7948" width="34.85546875" style="3" customWidth="1"/>
    <col min="7949" max="7949" width="37" style="3" customWidth="1"/>
    <col min="7950" max="7950" width="34.85546875" style="3" customWidth="1"/>
    <col min="7951" max="7951" width="27.5703125" style="3" customWidth="1"/>
    <col min="7952" max="7952" width="36.85546875" style="3" customWidth="1"/>
    <col min="7953" max="7953" width="38.7109375" style="3" customWidth="1"/>
    <col min="7954" max="7956" width="14.7109375" style="3" customWidth="1"/>
    <col min="7957" max="7957" width="18.7109375" style="3" customWidth="1"/>
    <col min="7958" max="7958" width="25.42578125" style="3" customWidth="1"/>
    <col min="7959" max="7959" width="34.85546875" style="3" customWidth="1"/>
    <col min="7960" max="7960" width="28" style="3" customWidth="1"/>
    <col min="7961" max="7961" width="34.140625" style="3" customWidth="1"/>
    <col min="7962" max="7962" width="34" style="3" customWidth="1"/>
    <col min="7963" max="8193" width="11.42578125" style="3"/>
    <col min="8194" max="8194" width="108.140625" style="3" customWidth="1"/>
    <col min="8195" max="8195" width="28.7109375" style="3" customWidth="1"/>
    <col min="8196" max="8196" width="32.5703125" style="3" customWidth="1"/>
    <col min="8197" max="8197" width="28.7109375" style="3" customWidth="1"/>
    <col min="8198" max="8199" width="31.7109375" style="3" customWidth="1"/>
    <col min="8200" max="8200" width="30.140625" style="3" customWidth="1"/>
    <col min="8201" max="8201" width="33.7109375" style="3" customWidth="1"/>
    <col min="8202" max="8202" width="27" style="3" customWidth="1"/>
    <col min="8203" max="8203" width="28.7109375" style="3" customWidth="1"/>
    <col min="8204" max="8204" width="34.85546875" style="3" customWidth="1"/>
    <col min="8205" max="8205" width="37" style="3" customWidth="1"/>
    <col min="8206" max="8206" width="34.85546875" style="3" customWidth="1"/>
    <col min="8207" max="8207" width="27.5703125" style="3" customWidth="1"/>
    <col min="8208" max="8208" width="36.85546875" style="3" customWidth="1"/>
    <col min="8209" max="8209" width="38.7109375" style="3" customWidth="1"/>
    <col min="8210" max="8212" width="14.7109375" style="3" customWidth="1"/>
    <col min="8213" max="8213" width="18.7109375" style="3" customWidth="1"/>
    <col min="8214" max="8214" width="25.42578125" style="3" customWidth="1"/>
    <col min="8215" max="8215" width="34.85546875" style="3" customWidth="1"/>
    <col min="8216" max="8216" width="28" style="3" customWidth="1"/>
    <col min="8217" max="8217" width="34.140625" style="3" customWidth="1"/>
    <col min="8218" max="8218" width="34" style="3" customWidth="1"/>
    <col min="8219" max="8449" width="11.42578125" style="3"/>
    <col min="8450" max="8450" width="108.140625" style="3" customWidth="1"/>
    <col min="8451" max="8451" width="28.7109375" style="3" customWidth="1"/>
    <col min="8452" max="8452" width="32.5703125" style="3" customWidth="1"/>
    <col min="8453" max="8453" width="28.7109375" style="3" customWidth="1"/>
    <col min="8454" max="8455" width="31.7109375" style="3" customWidth="1"/>
    <col min="8456" max="8456" width="30.140625" style="3" customWidth="1"/>
    <col min="8457" max="8457" width="33.7109375" style="3" customWidth="1"/>
    <col min="8458" max="8458" width="27" style="3" customWidth="1"/>
    <col min="8459" max="8459" width="28.7109375" style="3" customWidth="1"/>
    <col min="8460" max="8460" width="34.85546875" style="3" customWidth="1"/>
    <col min="8461" max="8461" width="37" style="3" customWidth="1"/>
    <col min="8462" max="8462" width="34.85546875" style="3" customWidth="1"/>
    <col min="8463" max="8463" width="27.5703125" style="3" customWidth="1"/>
    <col min="8464" max="8464" width="36.85546875" style="3" customWidth="1"/>
    <col min="8465" max="8465" width="38.7109375" style="3" customWidth="1"/>
    <col min="8466" max="8468" width="14.7109375" style="3" customWidth="1"/>
    <col min="8469" max="8469" width="18.7109375" style="3" customWidth="1"/>
    <col min="8470" max="8470" width="25.42578125" style="3" customWidth="1"/>
    <col min="8471" max="8471" width="34.85546875" style="3" customWidth="1"/>
    <col min="8472" max="8472" width="28" style="3" customWidth="1"/>
    <col min="8473" max="8473" width="34.140625" style="3" customWidth="1"/>
    <col min="8474" max="8474" width="34" style="3" customWidth="1"/>
    <col min="8475" max="8705" width="11.42578125" style="3"/>
    <col min="8706" max="8706" width="108.140625" style="3" customWidth="1"/>
    <col min="8707" max="8707" width="28.7109375" style="3" customWidth="1"/>
    <col min="8708" max="8708" width="32.5703125" style="3" customWidth="1"/>
    <col min="8709" max="8709" width="28.7109375" style="3" customWidth="1"/>
    <col min="8710" max="8711" width="31.7109375" style="3" customWidth="1"/>
    <col min="8712" max="8712" width="30.140625" style="3" customWidth="1"/>
    <col min="8713" max="8713" width="33.7109375" style="3" customWidth="1"/>
    <col min="8714" max="8714" width="27" style="3" customWidth="1"/>
    <col min="8715" max="8715" width="28.7109375" style="3" customWidth="1"/>
    <col min="8716" max="8716" width="34.85546875" style="3" customWidth="1"/>
    <col min="8717" max="8717" width="37" style="3" customWidth="1"/>
    <col min="8718" max="8718" width="34.85546875" style="3" customWidth="1"/>
    <col min="8719" max="8719" width="27.5703125" style="3" customWidth="1"/>
    <col min="8720" max="8720" width="36.85546875" style="3" customWidth="1"/>
    <col min="8721" max="8721" width="38.7109375" style="3" customWidth="1"/>
    <col min="8722" max="8724" width="14.7109375" style="3" customWidth="1"/>
    <col min="8725" max="8725" width="18.7109375" style="3" customWidth="1"/>
    <col min="8726" max="8726" width="25.42578125" style="3" customWidth="1"/>
    <col min="8727" max="8727" width="34.85546875" style="3" customWidth="1"/>
    <col min="8728" max="8728" width="28" style="3" customWidth="1"/>
    <col min="8729" max="8729" width="34.140625" style="3" customWidth="1"/>
    <col min="8730" max="8730" width="34" style="3" customWidth="1"/>
    <col min="8731" max="8961" width="11.42578125" style="3"/>
    <col min="8962" max="8962" width="108.140625" style="3" customWidth="1"/>
    <col min="8963" max="8963" width="28.7109375" style="3" customWidth="1"/>
    <col min="8964" max="8964" width="32.5703125" style="3" customWidth="1"/>
    <col min="8965" max="8965" width="28.7109375" style="3" customWidth="1"/>
    <col min="8966" max="8967" width="31.7109375" style="3" customWidth="1"/>
    <col min="8968" max="8968" width="30.140625" style="3" customWidth="1"/>
    <col min="8969" max="8969" width="33.7109375" style="3" customWidth="1"/>
    <col min="8970" max="8970" width="27" style="3" customWidth="1"/>
    <col min="8971" max="8971" width="28.7109375" style="3" customWidth="1"/>
    <col min="8972" max="8972" width="34.85546875" style="3" customWidth="1"/>
    <col min="8973" max="8973" width="37" style="3" customWidth="1"/>
    <col min="8974" max="8974" width="34.85546875" style="3" customWidth="1"/>
    <col min="8975" max="8975" width="27.5703125" style="3" customWidth="1"/>
    <col min="8976" max="8976" width="36.85546875" style="3" customWidth="1"/>
    <col min="8977" max="8977" width="38.7109375" style="3" customWidth="1"/>
    <col min="8978" max="8980" width="14.7109375" style="3" customWidth="1"/>
    <col min="8981" max="8981" width="18.7109375" style="3" customWidth="1"/>
    <col min="8982" max="8982" width="25.42578125" style="3" customWidth="1"/>
    <col min="8983" max="8983" width="34.85546875" style="3" customWidth="1"/>
    <col min="8984" max="8984" width="28" style="3" customWidth="1"/>
    <col min="8985" max="8985" width="34.140625" style="3" customWidth="1"/>
    <col min="8986" max="8986" width="34" style="3" customWidth="1"/>
    <col min="8987" max="9217" width="11.42578125" style="3"/>
    <col min="9218" max="9218" width="108.140625" style="3" customWidth="1"/>
    <col min="9219" max="9219" width="28.7109375" style="3" customWidth="1"/>
    <col min="9220" max="9220" width="32.5703125" style="3" customWidth="1"/>
    <col min="9221" max="9221" width="28.7109375" style="3" customWidth="1"/>
    <col min="9222" max="9223" width="31.7109375" style="3" customWidth="1"/>
    <col min="9224" max="9224" width="30.140625" style="3" customWidth="1"/>
    <col min="9225" max="9225" width="33.7109375" style="3" customWidth="1"/>
    <col min="9226" max="9226" width="27" style="3" customWidth="1"/>
    <col min="9227" max="9227" width="28.7109375" style="3" customWidth="1"/>
    <col min="9228" max="9228" width="34.85546875" style="3" customWidth="1"/>
    <col min="9229" max="9229" width="37" style="3" customWidth="1"/>
    <col min="9230" max="9230" width="34.85546875" style="3" customWidth="1"/>
    <col min="9231" max="9231" width="27.5703125" style="3" customWidth="1"/>
    <col min="9232" max="9232" width="36.85546875" style="3" customWidth="1"/>
    <col min="9233" max="9233" width="38.7109375" style="3" customWidth="1"/>
    <col min="9234" max="9236" width="14.7109375" style="3" customWidth="1"/>
    <col min="9237" max="9237" width="18.7109375" style="3" customWidth="1"/>
    <col min="9238" max="9238" width="25.42578125" style="3" customWidth="1"/>
    <col min="9239" max="9239" width="34.85546875" style="3" customWidth="1"/>
    <col min="9240" max="9240" width="28" style="3" customWidth="1"/>
    <col min="9241" max="9241" width="34.140625" style="3" customWidth="1"/>
    <col min="9242" max="9242" width="34" style="3" customWidth="1"/>
    <col min="9243" max="9473" width="11.42578125" style="3"/>
    <col min="9474" max="9474" width="108.140625" style="3" customWidth="1"/>
    <col min="9475" max="9475" width="28.7109375" style="3" customWidth="1"/>
    <col min="9476" max="9476" width="32.5703125" style="3" customWidth="1"/>
    <col min="9477" max="9477" width="28.7109375" style="3" customWidth="1"/>
    <col min="9478" max="9479" width="31.7109375" style="3" customWidth="1"/>
    <col min="9480" max="9480" width="30.140625" style="3" customWidth="1"/>
    <col min="9481" max="9481" width="33.7109375" style="3" customWidth="1"/>
    <col min="9482" max="9482" width="27" style="3" customWidth="1"/>
    <col min="9483" max="9483" width="28.7109375" style="3" customWidth="1"/>
    <col min="9484" max="9484" width="34.85546875" style="3" customWidth="1"/>
    <col min="9485" max="9485" width="37" style="3" customWidth="1"/>
    <col min="9486" max="9486" width="34.85546875" style="3" customWidth="1"/>
    <col min="9487" max="9487" width="27.5703125" style="3" customWidth="1"/>
    <col min="9488" max="9488" width="36.85546875" style="3" customWidth="1"/>
    <col min="9489" max="9489" width="38.7109375" style="3" customWidth="1"/>
    <col min="9490" max="9492" width="14.7109375" style="3" customWidth="1"/>
    <col min="9493" max="9493" width="18.7109375" style="3" customWidth="1"/>
    <col min="9494" max="9494" width="25.42578125" style="3" customWidth="1"/>
    <col min="9495" max="9495" width="34.85546875" style="3" customWidth="1"/>
    <col min="9496" max="9496" width="28" style="3" customWidth="1"/>
    <col min="9497" max="9497" width="34.140625" style="3" customWidth="1"/>
    <col min="9498" max="9498" width="34" style="3" customWidth="1"/>
    <col min="9499" max="9729" width="11.42578125" style="3"/>
    <col min="9730" max="9730" width="108.140625" style="3" customWidth="1"/>
    <col min="9731" max="9731" width="28.7109375" style="3" customWidth="1"/>
    <col min="9732" max="9732" width="32.5703125" style="3" customWidth="1"/>
    <col min="9733" max="9733" width="28.7109375" style="3" customWidth="1"/>
    <col min="9734" max="9735" width="31.7109375" style="3" customWidth="1"/>
    <col min="9736" max="9736" width="30.140625" style="3" customWidth="1"/>
    <col min="9737" max="9737" width="33.7109375" style="3" customWidth="1"/>
    <col min="9738" max="9738" width="27" style="3" customWidth="1"/>
    <col min="9739" max="9739" width="28.7109375" style="3" customWidth="1"/>
    <col min="9740" max="9740" width="34.85546875" style="3" customWidth="1"/>
    <col min="9741" max="9741" width="37" style="3" customWidth="1"/>
    <col min="9742" max="9742" width="34.85546875" style="3" customWidth="1"/>
    <col min="9743" max="9743" width="27.5703125" style="3" customWidth="1"/>
    <col min="9744" max="9744" width="36.85546875" style="3" customWidth="1"/>
    <col min="9745" max="9745" width="38.7109375" style="3" customWidth="1"/>
    <col min="9746" max="9748" width="14.7109375" style="3" customWidth="1"/>
    <col min="9749" max="9749" width="18.7109375" style="3" customWidth="1"/>
    <col min="9750" max="9750" width="25.42578125" style="3" customWidth="1"/>
    <col min="9751" max="9751" width="34.85546875" style="3" customWidth="1"/>
    <col min="9752" max="9752" width="28" style="3" customWidth="1"/>
    <col min="9753" max="9753" width="34.140625" style="3" customWidth="1"/>
    <col min="9754" max="9754" width="34" style="3" customWidth="1"/>
    <col min="9755" max="9985" width="11.42578125" style="3"/>
    <col min="9986" max="9986" width="108.140625" style="3" customWidth="1"/>
    <col min="9987" max="9987" width="28.7109375" style="3" customWidth="1"/>
    <col min="9988" max="9988" width="32.5703125" style="3" customWidth="1"/>
    <col min="9989" max="9989" width="28.7109375" style="3" customWidth="1"/>
    <col min="9990" max="9991" width="31.7109375" style="3" customWidth="1"/>
    <col min="9992" max="9992" width="30.140625" style="3" customWidth="1"/>
    <col min="9993" max="9993" width="33.7109375" style="3" customWidth="1"/>
    <col min="9994" max="9994" width="27" style="3" customWidth="1"/>
    <col min="9995" max="9995" width="28.7109375" style="3" customWidth="1"/>
    <col min="9996" max="9996" width="34.85546875" style="3" customWidth="1"/>
    <col min="9997" max="9997" width="37" style="3" customWidth="1"/>
    <col min="9998" max="9998" width="34.85546875" style="3" customWidth="1"/>
    <col min="9999" max="9999" width="27.5703125" style="3" customWidth="1"/>
    <col min="10000" max="10000" width="36.85546875" style="3" customWidth="1"/>
    <col min="10001" max="10001" width="38.7109375" style="3" customWidth="1"/>
    <col min="10002" max="10004" width="14.7109375" style="3" customWidth="1"/>
    <col min="10005" max="10005" width="18.7109375" style="3" customWidth="1"/>
    <col min="10006" max="10006" width="25.42578125" style="3" customWidth="1"/>
    <col min="10007" max="10007" width="34.85546875" style="3" customWidth="1"/>
    <col min="10008" max="10008" width="28" style="3" customWidth="1"/>
    <col min="10009" max="10009" width="34.140625" style="3" customWidth="1"/>
    <col min="10010" max="10010" width="34" style="3" customWidth="1"/>
    <col min="10011" max="10241" width="11.42578125" style="3"/>
    <col min="10242" max="10242" width="108.140625" style="3" customWidth="1"/>
    <col min="10243" max="10243" width="28.7109375" style="3" customWidth="1"/>
    <col min="10244" max="10244" width="32.5703125" style="3" customWidth="1"/>
    <col min="10245" max="10245" width="28.7109375" style="3" customWidth="1"/>
    <col min="10246" max="10247" width="31.7109375" style="3" customWidth="1"/>
    <col min="10248" max="10248" width="30.140625" style="3" customWidth="1"/>
    <col min="10249" max="10249" width="33.7109375" style="3" customWidth="1"/>
    <col min="10250" max="10250" width="27" style="3" customWidth="1"/>
    <col min="10251" max="10251" width="28.7109375" style="3" customWidth="1"/>
    <col min="10252" max="10252" width="34.85546875" style="3" customWidth="1"/>
    <col min="10253" max="10253" width="37" style="3" customWidth="1"/>
    <col min="10254" max="10254" width="34.85546875" style="3" customWidth="1"/>
    <col min="10255" max="10255" width="27.5703125" style="3" customWidth="1"/>
    <col min="10256" max="10256" width="36.85546875" style="3" customWidth="1"/>
    <col min="10257" max="10257" width="38.7109375" style="3" customWidth="1"/>
    <col min="10258" max="10260" width="14.7109375" style="3" customWidth="1"/>
    <col min="10261" max="10261" width="18.7109375" style="3" customWidth="1"/>
    <col min="10262" max="10262" width="25.42578125" style="3" customWidth="1"/>
    <col min="10263" max="10263" width="34.85546875" style="3" customWidth="1"/>
    <col min="10264" max="10264" width="28" style="3" customWidth="1"/>
    <col min="10265" max="10265" width="34.140625" style="3" customWidth="1"/>
    <col min="10266" max="10266" width="34" style="3" customWidth="1"/>
    <col min="10267" max="10497" width="11.42578125" style="3"/>
    <col min="10498" max="10498" width="108.140625" style="3" customWidth="1"/>
    <col min="10499" max="10499" width="28.7109375" style="3" customWidth="1"/>
    <col min="10500" max="10500" width="32.5703125" style="3" customWidth="1"/>
    <col min="10501" max="10501" width="28.7109375" style="3" customWidth="1"/>
    <col min="10502" max="10503" width="31.7109375" style="3" customWidth="1"/>
    <col min="10504" max="10504" width="30.140625" style="3" customWidth="1"/>
    <col min="10505" max="10505" width="33.7109375" style="3" customWidth="1"/>
    <col min="10506" max="10506" width="27" style="3" customWidth="1"/>
    <col min="10507" max="10507" width="28.7109375" style="3" customWidth="1"/>
    <col min="10508" max="10508" width="34.85546875" style="3" customWidth="1"/>
    <col min="10509" max="10509" width="37" style="3" customWidth="1"/>
    <col min="10510" max="10510" width="34.85546875" style="3" customWidth="1"/>
    <col min="10511" max="10511" width="27.5703125" style="3" customWidth="1"/>
    <col min="10512" max="10512" width="36.85546875" style="3" customWidth="1"/>
    <col min="10513" max="10513" width="38.7109375" style="3" customWidth="1"/>
    <col min="10514" max="10516" width="14.7109375" style="3" customWidth="1"/>
    <col min="10517" max="10517" width="18.7109375" style="3" customWidth="1"/>
    <col min="10518" max="10518" width="25.42578125" style="3" customWidth="1"/>
    <col min="10519" max="10519" width="34.85546875" style="3" customWidth="1"/>
    <col min="10520" max="10520" width="28" style="3" customWidth="1"/>
    <col min="10521" max="10521" width="34.140625" style="3" customWidth="1"/>
    <col min="10522" max="10522" width="34" style="3" customWidth="1"/>
    <col min="10523" max="10753" width="11.42578125" style="3"/>
    <col min="10754" max="10754" width="108.140625" style="3" customWidth="1"/>
    <col min="10755" max="10755" width="28.7109375" style="3" customWidth="1"/>
    <col min="10756" max="10756" width="32.5703125" style="3" customWidth="1"/>
    <col min="10757" max="10757" width="28.7109375" style="3" customWidth="1"/>
    <col min="10758" max="10759" width="31.7109375" style="3" customWidth="1"/>
    <col min="10760" max="10760" width="30.140625" style="3" customWidth="1"/>
    <col min="10761" max="10761" width="33.7109375" style="3" customWidth="1"/>
    <col min="10762" max="10762" width="27" style="3" customWidth="1"/>
    <col min="10763" max="10763" width="28.7109375" style="3" customWidth="1"/>
    <col min="10764" max="10764" width="34.85546875" style="3" customWidth="1"/>
    <col min="10765" max="10765" width="37" style="3" customWidth="1"/>
    <col min="10766" max="10766" width="34.85546875" style="3" customWidth="1"/>
    <col min="10767" max="10767" width="27.5703125" style="3" customWidth="1"/>
    <col min="10768" max="10768" width="36.85546875" style="3" customWidth="1"/>
    <col min="10769" max="10769" width="38.7109375" style="3" customWidth="1"/>
    <col min="10770" max="10772" width="14.7109375" style="3" customWidth="1"/>
    <col min="10773" max="10773" width="18.7109375" style="3" customWidth="1"/>
    <col min="10774" max="10774" width="25.42578125" style="3" customWidth="1"/>
    <col min="10775" max="10775" width="34.85546875" style="3" customWidth="1"/>
    <col min="10776" max="10776" width="28" style="3" customWidth="1"/>
    <col min="10777" max="10777" width="34.140625" style="3" customWidth="1"/>
    <col min="10778" max="10778" width="34" style="3" customWidth="1"/>
    <col min="10779" max="11009" width="11.42578125" style="3"/>
    <col min="11010" max="11010" width="108.140625" style="3" customWidth="1"/>
    <col min="11011" max="11011" width="28.7109375" style="3" customWidth="1"/>
    <col min="11012" max="11012" width="32.5703125" style="3" customWidth="1"/>
    <col min="11013" max="11013" width="28.7109375" style="3" customWidth="1"/>
    <col min="11014" max="11015" width="31.7109375" style="3" customWidth="1"/>
    <col min="11016" max="11016" width="30.140625" style="3" customWidth="1"/>
    <col min="11017" max="11017" width="33.7109375" style="3" customWidth="1"/>
    <col min="11018" max="11018" width="27" style="3" customWidth="1"/>
    <col min="11019" max="11019" width="28.7109375" style="3" customWidth="1"/>
    <col min="11020" max="11020" width="34.85546875" style="3" customWidth="1"/>
    <col min="11021" max="11021" width="37" style="3" customWidth="1"/>
    <col min="11022" max="11022" width="34.85546875" style="3" customWidth="1"/>
    <col min="11023" max="11023" width="27.5703125" style="3" customWidth="1"/>
    <col min="11024" max="11024" width="36.85546875" style="3" customWidth="1"/>
    <col min="11025" max="11025" width="38.7109375" style="3" customWidth="1"/>
    <col min="11026" max="11028" width="14.7109375" style="3" customWidth="1"/>
    <col min="11029" max="11029" width="18.7109375" style="3" customWidth="1"/>
    <col min="11030" max="11030" width="25.42578125" style="3" customWidth="1"/>
    <col min="11031" max="11031" width="34.85546875" style="3" customWidth="1"/>
    <col min="11032" max="11032" width="28" style="3" customWidth="1"/>
    <col min="11033" max="11033" width="34.140625" style="3" customWidth="1"/>
    <col min="11034" max="11034" width="34" style="3" customWidth="1"/>
    <col min="11035" max="11265" width="11.42578125" style="3"/>
    <col min="11266" max="11266" width="108.140625" style="3" customWidth="1"/>
    <col min="11267" max="11267" width="28.7109375" style="3" customWidth="1"/>
    <col min="11268" max="11268" width="32.5703125" style="3" customWidth="1"/>
    <col min="11269" max="11269" width="28.7109375" style="3" customWidth="1"/>
    <col min="11270" max="11271" width="31.7109375" style="3" customWidth="1"/>
    <col min="11272" max="11272" width="30.140625" style="3" customWidth="1"/>
    <col min="11273" max="11273" width="33.7109375" style="3" customWidth="1"/>
    <col min="11274" max="11274" width="27" style="3" customWidth="1"/>
    <col min="11275" max="11275" width="28.7109375" style="3" customWidth="1"/>
    <col min="11276" max="11276" width="34.85546875" style="3" customWidth="1"/>
    <col min="11277" max="11277" width="37" style="3" customWidth="1"/>
    <col min="11278" max="11278" width="34.85546875" style="3" customWidth="1"/>
    <col min="11279" max="11279" width="27.5703125" style="3" customWidth="1"/>
    <col min="11280" max="11280" width="36.85546875" style="3" customWidth="1"/>
    <col min="11281" max="11281" width="38.7109375" style="3" customWidth="1"/>
    <col min="11282" max="11284" width="14.7109375" style="3" customWidth="1"/>
    <col min="11285" max="11285" width="18.7109375" style="3" customWidth="1"/>
    <col min="11286" max="11286" width="25.42578125" style="3" customWidth="1"/>
    <col min="11287" max="11287" width="34.85546875" style="3" customWidth="1"/>
    <col min="11288" max="11288" width="28" style="3" customWidth="1"/>
    <col min="11289" max="11289" width="34.140625" style="3" customWidth="1"/>
    <col min="11290" max="11290" width="34" style="3" customWidth="1"/>
    <col min="11291" max="11521" width="11.42578125" style="3"/>
    <col min="11522" max="11522" width="108.140625" style="3" customWidth="1"/>
    <col min="11523" max="11523" width="28.7109375" style="3" customWidth="1"/>
    <col min="11524" max="11524" width="32.5703125" style="3" customWidth="1"/>
    <col min="11525" max="11525" width="28.7109375" style="3" customWidth="1"/>
    <col min="11526" max="11527" width="31.7109375" style="3" customWidth="1"/>
    <col min="11528" max="11528" width="30.140625" style="3" customWidth="1"/>
    <col min="11529" max="11529" width="33.7109375" style="3" customWidth="1"/>
    <col min="11530" max="11530" width="27" style="3" customWidth="1"/>
    <col min="11531" max="11531" width="28.7109375" style="3" customWidth="1"/>
    <col min="11532" max="11532" width="34.85546875" style="3" customWidth="1"/>
    <col min="11533" max="11533" width="37" style="3" customWidth="1"/>
    <col min="11534" max="11534" width="34.85546875" style="3" customWidth="1"/>
    <col min="11535" max="11535" width="27.5703125" style="3" customWidth="1"/>
    <col min="11536" max="11536" width="36.85546875" style="3" customWidth="1"/>
    <col min="11537" max="11537" width="38.7109375" style="3" customWidth="1"/>
    <col min="11538" max="11540" width="14.7109375" style="3" customWidth="1"/>
    <col min="11541" max="11541" width="18.7109375" style="3" customWidth="1"/>
    <col min="11542" max="11542" width="25.42578125" style="3" customWidth="1"/>
    <col min="11543" max="11543" width="34.85546875" style="3" customWidth="1"/>
    <col min="11544" max="11544" width="28" style="3" customWidth="1"/>
    <col min="11545" max="11545" width="34.140625" style="3" customWidth="1"/>
    <col min="11546" max="11546" width="34" style="3" customWidth="1"/>
    <col min="11547" max="11777" width="11.42578125" style="3"/>
    <col min="11778" max="11778" width="108.140625" style="3" customWidth="1"/>
    <col min="11779" max="11779" width="28.7109375" style="3" customWidth="1"/>
    <col min="11780" max="11780" width="32.5703125" style="3" customWidth="1"/>
    <col min="11781" max="11781" width="28.7109375" style="3" customWidth="1"/>
    <col min="11782" max="11783" width="31.7109375" style="3" customWidth="1"/>
    <col min="11784" max="11784" width="30.140625" style="3" customWidth="1"/>
    <col min="11785" max="11785" width="33.7109375" style="3" customWidth="1"/>
    <col min="11786" max="11786" width="27" style="3" customWidth="1"/>
    <col min="11787" max="11787" width="28.7109375" style="3" customWidth="1"/>
    <col min="11788" max="11788" width="34.85546875" style="3" customWidth="1"/>
    <col min="11789" max="11789" width="37" style="3" customWidth="1"/>
    <col min="11790" max="11790" width="34.85546875" style="3" customWidth="1"/>
    <col min="11791" max="11791" width="27.5703125" style="3" customWidth="1"/>
    <col min="11792" max="11792" width="36.85546875" style="3" customWidth="1"/>
    <col min="11793" max="11793" width="38.7109375" style="3" customWidth="1"/>
    <col min="11794" max="11796" width="14.7109375" style="3" customWidth="1"/>
    <col min="11797" max="11797" width="18.7109375" style="3" customWidth="1"/>
    <col min="11798" max="11798" width="25.42578125" style="3" customWidth="1"/>
    <col min="11799" max="11799" width="34.85546875" style="3" customWidth="1"/>
    <col min="11800" max="11800" width="28" style="3" customWidth="1"/>
    <col min="11801" max="11801" width="34.140625" style="3" customWidth="1"/>
    <col min="11802" max="11802" width="34" style="3" customWidth="1"/>
    <col min="11803" max="12033" width="11.42578125" style="3"/>
    <col min="12034" max="12034" width="108.140625" style="3" customWidth="1"/>
    <col min="12035" max="12035" width="28.7109375" style="3" customWidth="1"/>
    <col min="12036" max="12036" width="32.5703125" style="3" customWidth="1"/>
    <col min="12037" max="12037" width="28.7109375" style="3" customWidth="1"/>
    <col min="12038" max="12039" width="31.7109375" style="3" customWidth="1"/>
    <col min="12040" max="12040" width="30.140625" style="3" customWidth="1"/>
    <col min="12041" max="12041" width="33.7109375" style="3" customWidth="1"/>
    <col min="12042" max="12042" width="27" style="3" customWidth="1"/>
    <col min="12043" max="12043" width="28.7109375" style="3" customWidth="1"/>
    <col min="12044" max="12044" width="34.85546875" style="3" customWidth="1"/>
    <col min="12045" max="12045" width="37" style="3" customWidth="1"/>
    <col min="12046" max="12046" width="34.85546875" style="3" customWidth="1"/>
    <col min="12047" max="12047" width="27.5703125" style="3" customWidth="1"/>
    <col min="12048" max="12048" width="36.85546875" style="3" customWidth="1"/>
    <col min="12049" max="12049" width="38.7109375" style="3" customWidth="1"/>
    <col min="12050" max="12052" width="14.7109375" style="3" customWidth="1"/>
    <col min="12053" max="12053" width="18.7109375" style="3" customWidth="1"/>
    <col min="12054" max="12054" width="25.42578125" style="3" customWidth="1"/>
    <col min="12055" max="12055" width="34.85546875" style="3" customWidth="1"/>
    <col min="12056" max="12056" width="28" style="3" customWidth="1"/>
    <col min="12057" max="12057" width="34.140625" style="3" customWidth="1"/>
    <col min="12058" max="12058" width="34" style="3" customWidth="1"/>
    <col min="12059" max="12289" width="11.42578125" style="3"/>
    <col min="12290" max="12290" width="108.140625" style="3" customWidth="1"/>
    <col min="12291" max="12291" width="28.7109375" style="3" customWidth="1"/>
    <col min="12292" max="12292" width="32.5703125" style="3" customWidth="1"/>
    <col min="12293" max="12293" width="28.7109375" style="3" customWidth="1"/>
    <col min="12294" max="12295" width="31.7109375" style="3" customWidth="1"/>
    <col min="12296" max="12296" width="30.140625" style="3" customWidth="1"/>
    <col min="12297" max="12297" width="33.7109375" style="3" customWidth="1"/>
    <col min="12298" max="12298" width="27" style="3" customWidth="1"/>
    <col min="12299" max="12299" width="28.7109375" style="3" customWidth="1"/>
    <col min="12300" max="12300" width="34.85546875" style="3" customWidth="1"/>
    <col min="12301" max="12301" width="37" style="3" customWidth="1"/>
    <col min="12302" max="12302" width="34.85546875" style="3" customWidth="1"/>
    <col min="12303" max="12303" width="27.5703125" style="3" customWidth="1"/>
    <col min="12304" max="12304" width="36.85546875" style="3" customWidth="1"/>
    <col min="12305" max="12305" width="38.7109375" style="3" customWidth="1"/>
    <col min="12306" max="12308" width="14.7109375" style="3" customWidth="1"/>
    <col min="12309" max="12309" width="18.7109375" style="3" customWidth="1"/>
    <col min="12310" max="12310" width="25.42578125" style="3" customWidth="1"/>
    <col min="12311" max="12311" width="34.85546875" style="3" customWidth="1"/>
    <col min="12312" max="12312" width="28" style="3" customWidth="1"/>
    <col min="12313" max="12313" width="34.140625" style="3" customWidth="1"/>
    <col min="12314" max="12314" width="34" style="3" customWidth="1"/>
    <col min="12315" max="12545" width="11.42578125" style="3"/>
    <col min="12546" max="12546" width="108.140625" style="3" customWidth="1"/>
    <col min="12547" max="12547" width="28.7109375" style="3" customWidth="1"/>
    <col min="12548" max="12548" width="32.5703125" style="3" customWidth="1"/>
    <col min="12549" max="12549" width="28.7109375" style="3" customWidth="1"/>
    <col min="12550" max="12551" width="31.7109375" style="3" customWidth="1"/>
    <col min="12552" max="12552" width="30.140625" style="3" customWidth="1"/>
    <col min="12553" max="12553" width="33.7109375" style="3" customWidth="1"/>
    <col min="12554" max="12554" width="27" style="3" customWidth="1"/>
    <col min="12555" max="12555" width="28.7109375" style="3" customWidth="1"/>
    <col min="12556" max="12556" width="34.85546875" style="3" customWidth="1"/>
    <col min="12557" max="12557" width="37" style="3" customWidth="1"/>
    <col min="12558" max="12558" width="34.85546875" style="3" customWidth="1"/>
    <col min="12559" max="12559" width="27.5703125" style="3" customWidth="1"/>
    <col min="12560" max="12560" width="36.85546875" style="3" customWidth="1"/>
    <col min="12561" max="12561" width="38.7109375" style="3" customWidth="1"/>
    <col min="12562" max="12564" width="14.7109375" style="3" customWidth="1"/>
    <col min="12565" max="12565" width="18.7109375" style="3" customWidth="1"/>
    <col min="12566" max="12566" width="25.42578125" style="3" customWidth="1"/>
    <col min="12567" max="12567" width="34.85546875" style="3" customWidth="1"/>
    <col min="12568" max="12568" width="28" style="3" customWidth="1"/>
    <col min="12569" max="12569" width="34.140625" style="3" customWidth="1"/>
    <col min="12570" max="12570" width="34" style="3" customWidth="1"/>
    <col min="12571" max="12801" width="11.42578125" style="3"/>
    <col min="12802" max="12802" width="108.140625" style="3" customWidth="1"/>
    <col min="12803" max="12803" width="28.7109375" style="3" customWidth="1"/>
    <col min="12804" max="12804" width="32.5703125" style="3" customWidth="1"/>
    <col min="12805" max="12805" width="28.7109375" style="3" customWidth="1"/>
    <col min="12806" max="12807" width="31.7109375" style="3" customWidth="1"/>
    <col min="12808" max="12808" width="30.140625" style="3" customWidth="1"/>
    <col min="12809" max="12809" width="33.7109375" style="3" customWidth="1"/>
    <col min="12810" max="12810" width="27" style="3" customWidth="1"/>
    <col min="12811" max="12811" width="28.7109375" style="3" customWidth="1"/>
    <col min="12812" max="12812" width="34.85546875" style="3" customWidth="1"/>
    <col min="12813" max="12813" width="37" style="3" customWidth="1"/>
    <col min="12814" max="12814" width="34.85546875" style="3" customWidth="1"/>
    <col min="12815" max="12815" width="27.5703125" style="3" customWidth="1"/>
    <col min="12816" max="12816" width="36.85546875" style="3" customWidth="1"/>
    <col min="12817" max="12817" width="38.7109375" style="3" customWidth="1"/>
    <col min="12818" max="12820" width="14.7109375" style="3" customWidth="1"/>
    <col min="12821" max="12821" width="18.7109375" style="3" customWidth="1"/>
    <col min="12822" max="12822" width="25.42578125" style="3" customWidth="1"/>
    <col min="12823" max="12823" width="34.85546875" style="3" customWidth="1"/>
    <col min="12824" max="12824" width="28" style="3" customWidth="1"/>
    <col min="12825" max="12825" width="34.140625" style="3" customWidth="1"/>
    <col min="12826" max="12826" width="34" style="3" customWidth="1"/>
    <col min="12827" max="13057" width="11.42578125" style="3"/>
    <col min="13058" max="13058" width="108.140625" style="3" customWidth="1"/>
    <col min="13059" max="13059" width="28.7109375" style="3" customWidth="1"/>
    <col min="13060" max="13060" width="32.5703125" style="3" customWidth="1"/>
    <col min="13061" max="13061" width="28.7109375" style="3" customWidth="1"/>
    <col min="13062" max="13063" width="31.7109375" style="3" customWidth="1"/>
    <col min="13064" max="13064" width="30.140625" style="3" customWidth="1"/>
    <col min="13065" max="13065" width="33.7109375" style="3" customWidth="1"/>
    <col min="13066" max="13066" width="27" style="3" customWidth="1"/>
    <col min="13067" max="13067" width="28.7109375" style="3" customWidth="1"/>
    <col min="13068" max="13068" width="34.85546875" style="3" customWidth="1"/>
    <col min="13069" max="13069" width="37" style="3" customWidth="1"/>
    <col min="13070" max="13070" width="34.85546875" style="3" customWidth="1"/>
    <col min="13071" max="13071" width="27.5703125" style="3" customWidth="1"/>
    <col min="13072" max="13072" width="36.85546875" style="3" customWidth="1"/>
    <col min="13073" max="13073" width="38.7109375" style="3" customWidth="1"/>
    <col min="13074" max="13076" width="14.7109375" style="3" customWidth="1"/>
    <col min="13077" max="13077" width="18.7109375" style="3" customWidth="1"/>
    <col min="13078" max="13078" width="25.42578125" style="3" customWidth="1"/>
    <col min="13079" max="13079" width="34.85546875" style="3" customWidth="1"/>
    <col min="13080" max="13080" width="28" style="3" customWidth="1"/>
    <col min="13081" max="13081" width="34.140625" style="3" customWidth="1"/>
    <col min="13082" max="13082" width="34" style="3" customWidth="1"/>
    <col min="13083" max="13313" width="11.42578125" style="3"/>
    <col min="13314" max="13314" width="108.140625" style="3" customWidth="1"/>
    <col min="13315" max="13315" width="28.7109375" style="3" customWidth="1"/>
    <col min="13316" max="13316" width="32.5703125" style="3" customWidth="1"/>
    <col min="13317" max="13317" width="28.7109375" style="3" customWidth="1"/>
    <col min="13318" max="13319" width="31.7109375" style="3" customWidth="1"/>
    <col min="13320" max="13320" width="30.140625" style="3" customWidth="1"/>
    <col min="13321" max="13321" width="33.7109375" style="3" customWidth="1"/>
    <col min="13322" max="13322" width="27" style="3" customWidth="1"/>
    <col min="13323" max="13323" width="28.7109375" style="3" customWidth="1"/>
    <col min="13324" max="13324" width="34.85546875" style="3" customWidth="1"/>
    <col min="13325" max="13325" width="37" style="3" customWidth="1"/>
    <col min="13326" max="13326" width="34.85546875" style="3" customWidth="1"/>
    <col min="13327" max="13327" width="27.5703125" style="3" customWidth="1"/>
    <col min="13328" max="13328" width="36.85546875" style="3" customWidth="1"/>
    <col min="13329" max="13329" width="38.7109375" style="3" customWidth="1"/>
    <col min="13330" max="13332" width="14.7109375" style="3" customWidth="1"/>
    <col min="13333" max="13333" width="18.7109375" style="3" customWidth="1"/>
    <col min="13334" max="13334" width="25.42578125" style="3" customWidth="1"/>
    <col min="13335" max="13335" width="34.85546875" style="3" customWidth="1"/>
    <col min="13336" max="13336" width="28" style="3" customWidth="1"/>
    <col min="13337" max="13337" width="34.140625" style="3" customWidth="1"/>
    <col min="13338" max="13338" width="34" style="3" customWidth="1"/>
    <col min="13339" max="13569" width="11.42578125" style="3"/>
    <col min="13570" max="13570" width="108.140625" style="3" customWidth="1"/>
    <col min="13571" max="13571" width="28.7109375" style="3" customWidth="1"/>
    <col min="13572" max="13572" width="32.5703125" style="3" customWidth="1"/>
    <col min="13573" max="13573" width="28.7109375" style="3" customWidth="1"/>
    <col min="13574" max="13575" width="31.7109375" style="3" customWidth="1"/>
    <col min="13576" max="13576" width="30.140625" style="3" customWidth="1"/>
    <col min="13577" max="13577" width="33.7109375" style="3" customWidth="1"/>
    <col min="13578" max="13578" width="27" style="3" customWidth="1"/>
    <col min="13579" max="13579" width="28.7109375" style="3" customWidth="1"/>
    <col min="13580" max="13580" width="34.85546875" style="3" customWidth="1"/>
    <col min="13581" max="13581" width="37" style="3" customWidth="1"/>
    <col min="13582" max="13582" width="34.85546875" style="3" customWidth="1"/>
    <col min="13583" max="13583" width="27.5703125" style="3" customWidth="1"/>
    <col min="13584" max="13584" width="36.85546875" style="3" customWidth="1"/>
    <col min="13585" max="13585" width="38.7109375" style="3" customWidth="1"/>
    <col min="13586" max="13588" width="14.7109375" style="3" customWidth="1"/>
    <col min="13589" max="13589" width="18.7109375" style="3" customWidth="1"/>
    <col min="13590" max="13590" width="25.42578125" style="3" customWidth="1"/>
    <col min="13591" max="13591" width="34.85546875" style="3" customWidth="1"/>
    <col min="13592" max="13592" width="28" style="3" customWidth="1"/>
    <col min="13593" max="13593" width="34.140625" style="3" customWidth="1"/>
    <col min="13594" max="13594" width="34" style="3" customWidth="1"/>
    <col min="13595" max="13825" width="11.42578125" style="3"/>
    <col min="13826" max="13826" width="108.140625" style="3" customWidth="1"/>
    <col min="13827" max="13827" width="28.7109375" style="3" customWidth="1"/>
    <col min="13828" max="13828" width="32.5703125" style="3" customWidth="1"/>
    <col min="13829" max="13829" width="28.7109375" style="3" customWidth="1"/>
    <col min="13830" max="13831" width="31.7109375" style="3" customWidth="1"/>
    <col min="13832" max="13832" width="30.140625" style="3" customWidth="1"/>
    <col min="13833" max="13833" width="33.7109375" style="3" customWidth="1"/>
    <col min="13834" max="13834" width="27" style="3" customWidth="1"/>
    <col min="13835" max="13835" width="28.7109375" style="3" customWidth="1"/>
    <col min="13836" max="13836" width="34.85546875" style="3" customWidth="1"/>
    <col min="13837" max="13837" width="37" style="3" customWidth="1"/>
    <col min="13838" max="13838" width="34.85546875" style="3" customWidth="1"/>
    <col min="13839" max="13839" width="27.5703125" style="3" customWidth="1"/>
    <col min="13840" max="13840" width="36.85546875" style="3" customWidth="1"/>
    <col min="13841" max="13841" width="38.7109375" style="3" customWidth="1"/>
    <col min="13842" max="13844" width="14.7109375" style="3" customWidth="1"/>
    <col min="13845" max="13845" width="18.7109375" style="3" customWidth="1"/>
    <col min="13846" max="13846" width="25.42578125" style="3" customWidth="1"/>
    <col min="13847" max="13847" width="34.85546875" style="3" customWidth="1"/>
    <col min="13848" max="13848" width="28" style="3" customWidth="1"/>
    <col min="13849" max="13849" width="34.140625" style="3" customWidth="1"/>
    <col min="13850" max="13850" width="34" style="3" customWidth="1"/>
    <col min="13851" max="14081" width="11.42578125" style="3"/>
    <col min="14082" max="14082" width="108.140625" style="3" customWidth="1"/>
    <col min="14083" max="14083" width="28.7109375" style="3" customWidth="1"/>
    <col min="14084" max="14084" width="32.5703125" style="3" customWidth="1"/>
    <col min="14085" max="14085" width="28.7109375" style="3" customWidth="1"/>
    <col min="14086" max="14087" width="31.7109375" style="3" customWidth="1"/>
    <col min="14088" max="14088" width="30.140625" style="3" customWidth="1"/>
    <col min="14089" max="14089" width="33.7109375" style="3" customWidth="1"/>
    <col min="14090" max="14090" width="27" style="3" customWidth="1"/>
    <col min="14091" max="14091" width="28.7109375" style="3" customWidth="1"/>
    <col min="14092" max="14092" width="34.85546875" style="3" customWidth="1"/>
    <col min="14093" max="14093" width="37" style="3" customWidth="1"/>
    <col min="14094" max="14094" width="34.85546875" style="3" customWidth="1"/>
    <col min="14095" max="14095" width="27.5703125" style="3" customWidth="1"/>
    <col min="14096" max="14096" width="36.85546875" style="3" customWidth="1"/>
    <col min="14097" max="14097" width="38.7109375" style="3" customWidth="1"/>
    <col min="14098" max="14100" width="14.7109375" style="3" customWidth="1"/>
    <col min="14101" max="14101" width="18.7109375" style="3" customWidth="1"/>
    <col min="14102" max="14102" width="25.42578125" style="3" customWidth="1"/>
    <col min="14103" max="14103" width="34.85546875" style="3" customWidth="1"/>
    <col min="14104" max="14104" width="28" style="3" customWidth="1"/>
    <col min="14105" max="14105" width="34.140625" style="3" customWidth="1"/>
    <col min="14106" max="14106" width="34" style="3" customWidth="1"/>
    <col min="14107" max="14337" width="11.42578125" style="3"/>
    <col min="14338" max="14338" width="108.140625" style="3" customWidth="1"/>
    <col min="14339" max="14339" width="28.7109375" style="3" customWidth="1"/>
    <col min="14340" max="14340" width="32.5703125" style="3" customWidth="1"/>
    <col min="14341" max="14341" width="28.7109375" style="3" customWidth="1"/>
    <col min="14342" max="14343" width="31.7109375" style="3" customWidth="1"/>
    <col min="14344" max="14344" width="30.140625" style="3" customWidth="1"/>
    <col min="14345" max="14345" width="33.7109375" style="3" customWidth="1"/>
    <col min="14346" max="14346" width="27" style="3" customWidth="1"/>
    <col min="14347" max="14347" width="28.7109375" style="3" customWidth="1"/>
    <col min="14348" max="14348" width="34.85546875" style="3" customWidth="1"/>
    <col min="14349" max="14349" width="37" style="3" customWidth="1"/>
    <col min="14350" max="14350" width="34.85546875" style="3" customWidth="1"/>
    <col min="14351" max="14351" width="27.5703125" style="3" customWidth="1"/>
    <col min="14352" max="14352" width="36.85546875" style="3" customWidth="1"/>
    <col min="14353" max="14353" width="38.7109375" style="3" customWidth="1"/>
    <col min="14354" max="14356" width="14.7109375" style="3" customWidth="1"/>
    <col min="14357" max="14357" width="18.7109375" style="3" customWidth="1"/>
    <col min="14358" max="14358" width="25.42578125" style="3" customWidth="1"/>
    <col min="14359" max="14359" width="34.85546875" style="3" customWidth="1"/>
    <col min="14360" max="14360" width="28" style="3" customWidth="1"/>
    <col min="14361" max="14361" width="34.140625" style="3" customWidth="1"/>
    <col min="14362" max="14362" width="34" style="3" customWidth="1"/>
    <col min="14363" max="14593" width="11.42578125" style="3"/>
    <col min="14594" max="14594" width="108.140625" style="3" customWidth="1"/>
    <col min="14595" max="14595" width="28.7109375" style="3" customWidth="1"/>
    <col min="14596" max="14596" width="32.5703125" style="3" customWidth="1"/>
    <col min="14597" max="14597" width="28.7109375" style="3" customWidth="1"/>
    <col min="14598" max="14599" width="31.7109375" style="3" customWidth="1"/>
    <col min="14600" max="14600" width="30.140625" style="3" customWidth="1"/>
    <col min="14601" max="14601" width="33.7109375" style="3" customWidth="1"/>
    <col min="14602" max="14602" width="27" style="3" customWidth="1"/>
    <col min="14603" max="14603" width="28.7109375" style="3" customWidth="1"/>
    <col min="14604" max="14604" width="34.85546875" style="3" customWidth="1"/>
    <col min="14605" max="14605" width="37" style="3" customWidth="1"/>
    <col min="14606" max="14606" width="34.85546875" style="3" customWidth="1"/>
    <col min="14607" max="14607" width="27.5703125" style="3" customWidth="1"/>
    <col min="14608" max="14608" width="36.85546875" style="3" customWidth="1"/>
    <col min="14609" max="14609" width="38.7109375" style="3" customWidth="1"/>
    <col min="14610" max="14612" width="14.7109375" style="3" customWidth="1"/>
    <col min="14613" max="14613" width="18.7109375" style="3" customWidth="1"/>
    <col min="14614" max="14614" width="25.42578125" style="3" customWidth="1"/>
    <col min="14615" max="14615" width="34.85546875" style="3" customWidth="1"/>
    <col min="14616" max="14616" width="28" style="3" customWidth="1"/>
    <col min="14617" max="14617" width="34.140625" style="3" customWidth="1"/>
    <col min="14618" max="14618" width="34" style="3" customWidth="1"/>
    <col min="14619" max="14849" width="11.42578125" style="3"/>
    <col min="14850" max="14850" width="108.140625" style="3" customWidth="1"/>
    <col min="14851" max="14851" width="28.7109375" style="3" customWidth="1"/>
    <col min="14852" max="14852" width="32.5703125" style="3" customWidth="1"/>
    <col min="14853" max="14853" width="28.7109375" style="3" customWidth="1"/>
    <col min="14854" max="14855" width="31.7109375" style="3" customWidth="1"/>
    <col min="14856" max="14856" width="30.140625" style="3" customWidth="1"/>
    <col min="14857" max="14857" width="33.7109375" style="3" customWidth="1"/>
    <col min="14858" max="14858" width="27" style="3" customWidth="1"/>
    <col min="14859" max="14859" width="28.7109375" style="3" customWidth="1"/>
    <col min="14860" max="14860" width="34.85546875" style="3" customWidth="1"/>
    <col min="14861" max="14861" width="37" style="3" customWidth="1"/>
    <col min="14862" max="14862" width="34.85546875" style="3" customWidth="1"/>
    <col min="14863" max="14863" width="27.5703125" style="3" customWidth="1"/>
    <col min="14864" max="14864" width="36.85546875" style="3" customWidth="1"/>
    <col min="14865" max="14865" width="38.7109375" style="3" customWidth="1"/>
    <col min="14866" max="14868" width="14.7109375" style="3" customWidth="1"/>
    <col min="14869" max="14869" width="18.7109375" style="3" customWidth="1"/>
    <col min="14870" max="14870" width="25.42578125" style="3" customWidth="1"/>
    <col min="14871" max="14871" width="34.85546875" style="3" customWidth="1"/>
    <col min="14872" max="14872" width="28" style="3" customWidth="1"/>
    <col min="14873" max="14873" width="34.140625" style="3" customWidth="1"/>
    <col min="14874" max="14874" width="34" style="3" customWidth="1"/>
    <col min="14875" max="15105" width="11.42578125" style="3"/>
    <col min="15106" max="15106" width="108.140625" style="3" customWidth="1"/>
    <col min="15107" max="15107" width="28.7109375" style="3" customWidth="1"/>
    <col min="15108" max="15108" width="32.5703125" style="3" customWidth="1"/>
    <col min="15109" max="15109" width="28.7109375" style="3" customWidth="1"/>
    <col min="15110" max="15111" width="31.7109375" style="3" customWidth="1"/>
    <col min="15112" max="15112" width="30.140625" style="3" customWidth="1"/>
    <col min="15113" max="15113" width="33.7109375" style="3" customWidth="1"/>
    <col min="15114" max="15114" width="27" style="3" customWidth="1"/>
    <col min="15115" max="15115" width="28.7109375" style="3" customWidth="1"/>
    <col min="15116" max="15116" width="34.85546875" style="3" customWidth="1"/>
    <col min="15117" max="15117" width="37" style="3" customWidth="1"/>
    <col min="15118" max="15118" width="34.85546875" style="3" customWidth="1"/>
    <col min="15119" max="15119" width="27.5703125" style="3" customWidth="1"/>
    <col min="15120" max="15120" width="36.85546875" style="3" customWidth="1"/>
    <col min="15121" max="15121" width="38.7109375" style="3" customWidth="1"/>
    <col min="15122" max="15124" width="14.7109375" style="3" customWidth="1"/>
    <col min="15125" max="15125" width="18.7109375" style="3" customWidth="1"/>
    <col min="15126" max="15126" width="25.42578125" style="3" customWidth="1"/>
    <col min="15127" max="15127" width="34.85546875" style="3" customWidth="1"/>
    <col min="15128" max="15128" width="28" style="3" customWidth="1"/>
    <col min="15129" max="15129" width="34.140625" style="3" customWidth="1"/>
    <col min="15130" max="15130" width="34" style="3" customWidth="1"/>
    <col min="15131" max="15361" width="11.42578125" style="3"/>
    <col min="15362" max="15362" width="108.140625" style="3" customWidth="1"/>
    <col min="15363" max="15363" width="28.7109375" style="3" customWidth="1"/>
    <col min="15364" max="15364" width="32.5703125" style="3" customWidth="1"/>
    <col min="15365" max="15365" width="28.7109375" style="3" customWidth="1"/>
    <col min="15366" max="15367" width="31.7109375" style="3" customWidth="1"/>
    <col min="15368" max="15368" width="30.140625" style="3" customWidth="1"/>
    <col min="15369" max="15369" width="33.7109375" style="3" customWidth="1"/>
    <col min="15370" max="15370" width="27" style="3" customWidth="1"/>
    <col min="15371" max="15371" width="28.7109375" style="3" customWidth="1"/>
    <col min="15372" max="15372" width="34.85546875" style="3" customWidth="1"/>
    <col min="15373" max="15373" width="37" style="3" customWidth="1"/>
    <col min="15374" max="15374" width="34.85546875" style="3" customWidth="1"/>
    <col min="15375" max="15375" width="27.5703125" style="3" customWidth="1"/>
    <col min="15376" max="15376" width="36.85546875" style="3" customWidth="1"/>
    <col min="15377" max="15377" width="38.7109375" style="3" customWidth="1"/>
    <col min="15378" max="15380" width="14.7109375" style="3" customWidth="1"/>
    <col min="15381" max="15381" width="18.7109375" style="3" customWidth="1"/>
    <col min="15382" max="15382" width="25.42578125" style="3" customWidth="1"/>
    <col min="15383" max="15383" width="34.85546875" style="3" customWidth="1"/>
    <col min="15384" max="15384" width="28" style="3" customWidth="1"/>
    <col min="15385" max="15385" width="34.140625" style="3" customWidth="1"/>
    <col min="15386" max="15386" width="34" style="3" customWidth="1"/>
    <col min="15387" max="15617" width="11.42578125" style="3"/>
    <col min="15618" max="15618" width="108.140625" style="3" customWidth="1"/>
    <col min="15619" max="15619" width="28.7109375" style="3" customWidth="1"/>
    <col min="15620" max="15620" width="32.5703125" style="3" customWidth="1"/>
    <col min="15621" max="15621" width="28.7109375" style="3" customWidth="1"/>
    <col min="15622" max="15623" width="31.7109375" style="3" customWidth="1"/>
    <col min="15624" max="15624" width="30.140625" style="3" customWidth="1"/>
    <col min="15625" max="15625" width="33.7109375" style="3" customWidth="1"/>
    <col min="15626" max="15626" width="27" style="3" customWidth="1"/>
    <col min="15627" max="15627" width="28.7109375" style="3" customWidth="1"/>
    <col min="15628" max="15628" width="34.85546875" style="3" customWidth="1"/>
    <col min="15629" max="15629" width="37" style="3" customWidth="1"/>
    <col min="15630" max="15630" width="34.85546875" style="3" customWidth="1"/>
    <col min="15631" max="15631" width="27.5703125" style="3" customWidth="1"/>
    <col min="15632" max="15632" width="36.85546875" style="3" customWidth="1"/>
    <col min="15633" max="15633" width="38.7109375" style="3" customWidth="1"/>
    <col min="15634" max="15636" width="14.7109375" style="3" customWidth="1"/>
    <col min="15637" max="15637" width="18.7109375" style="3" customWidth="1"/>
    <col min="15638" max="15638" width="25.42578125" style="3" customWidth="1"/>
    <col min="15639" max="15639" width="34.85546875" style="3" customWidth="1"/>
    <col min="15640" max="15640" width="28" style="3" customWidth="1"/>
    <col min="15641" max="15641" width="34.140625" style="3" customWidth="1"/>
    <col min="15642" max="15642" width="34" style="3" customWidth="1"/>
    <col min="15643" max="15873" width="11.42578125" style="3"/>
    <col min="15874" max="15874" width="108.140625" style="3" customWidth="1"/>
    <col min="15875" max="15875" width="28.7109375" style="3" customWidth="1"/>
    <col min="15876" max="15876" width="32.5703125" style="3" customWidth="1"/>
    <col min="15877" max="15877" width="28.7109375" style="3" customWidth="1"/>
    <col min="15878" max="15879" width="31.7109375" style="3" customWidth="1"/>
    <col min="15880" max="15880" width="30.140625" style="3" customWidth="1"/>
    <col min="15881" max="15881" width="33.7109375" style="3" customWidth="1"/>
    <col min="15882" max="15882" width="27" style="3" customWidth="1"/>
    <col min="15883" max="15883" width="28.7109375" style="3" customWidth="1"/>
    <col min="15884" max="15884" width="34.85546875" style="3" customWidth="1"/>
    <col min="15885" max="15885" width="37" style="3" customWidth="1"/>
    <col min="15886" max="15886" width="34.85546875" style="3" customWidth="1"/>
    <col min="15887" max="15887" width="27.5703125" style="3" customWidth="1"/>
    <col min="15888" max="15888" width="36.85546875" style="3" customWidth="1"/>
    <col min="15889" max="15889" width="38.7109375" style="3" customWidth="1"/>
    <col min="15890" max="15892" width="14.7109375" style="3" customWidth="1"/>
    <col min="15893" max="15893" width="18.7109375" style="3" customWidth="1"/>
    <col min="15894" max="15894" width="25.42578125" style="3" customWidth="1"/>
    <col min="15895" max="15895" width="34.85546875" style="3" customWidth="1"/>
    <col min="15896" max="15896" width="28" style="3" customWidth="1"/>
    <col min="15897" max="15897" width="34.140625" style="3" customWidth="1"/>
    <col min="15898" max="15898" width="34" style="3" customWidth="1"/>
    <col min="15899" max="16129" width="11.42578125" style="3"/>
    <col min="16130" max="16130" width="108.140625" style="3" customWidth="1"/>
    <col min="16131" max="16131" width="28.7109375" style="3" customWidth="1"/>
    <col min="16132" max="16132" width="32.5703125" style="3" customWidth="1"/>
    <col min="16133" max="16133" width="28.7109375" style="3" customWidth="1"/>
    <col min="16134" max="16135" width="31.7109375" style="3" customWidth="1"/>
    <col min="16136" max="16136" width="30.140625" style="3" customWidth="1"/>
    <col min="16137" max="16137" width="33.7109375" style="3" customWidth="1"/>
    <col min="16138" max="16138" width="27" style="3" customWidth="1"/>
    <col min="16139" max="16139" width="28.7109375" style="3" customWidth="1"/>
    <col min="16140" max="16140" width="34.85546875" style="3" customWidth="1"/>
    <col min="16141" max="16141" width="37" style="3" customWidth="1"/>
    <col min="16142" max="16142" width="34.85546875" style="3" customWidth="1"/>
    <col min="16143" max="16143" width="27.5703125" style="3" customWidth="1"/>
    <col min="16144" max="16144" width="36.85546875" style="3" customWidth="1"/>
    <col min="16145" max="16145" width="38.7109375" style="3" customWidth="1"/>
    <col min="16146" max="16148" width="14.7109375" style="3" customWidth="1"/>
    <col min="16149" max="16149" width="18.7109375" style="3" customWidth="1"/>
    <col min="16150" max="16150" width="25.42578125" style="3" customWidth="1"/>
    <col min="16151" max="16151" width="34.85546875" style="3" customWidth="1"/>
    <col min="16152" max="16152" width="28" style="3" customWidth="1"/>
    <col min="16153" max="16153" width="34.140625" style="3" customWidth="1"/>
    <col min="16154" max="16154" width="34" style="3" customWidth="1"/>
    <col min="16155" max="16384" width="11.42578125" style="3"/>
  </cols>
  <sheetData>
    <row r="1" spans="1:28" s="544" customFormat="1">
      <c r="A1" s="541"/>
      <c r="B1" s="5" t="s">
        <v>2</v>
      </c>
      <c r="C1" s="542">
        <v>15</v>
      </c>
      <c r="D1" s="607"/>
      <c r="E1" s="608"/>
      <c r="L1" s="545" t="s">
        <v>1278</v>
      </c>
      <c r="M1" s="545"/>
      <c r="N1" s="545"/>
      <c r="O1" s="545"/>
      <c r="P1" s="545"/>
      <c r="Q1" s="545"/>
      <c r="R1" s="545"/>
      <c r="S1" s="545"/>
      <c r="T1" s="545"/>
      <c r="U1" s="545"/>
      <c r="X1" s="546"/>
      <c r="Y1" s="546"/>
      <c r="Z1" s="546"/>
      <c r="AA1" s="546"/>
    </row>
    <row r="2" spans="1:28" s="547" customFormat="1">
      <c r="B2" s="5" t="s">
        <v>4</v>
      </c>
      <c r="C2" s="5" t="s">
        <v>1299</v>
      </c>
      <c r="L2" s="548" t="s">
        <v>1279</v>
      </c>
      <c r="M2" s="549"/>
      <c r="N2" s="1"/>
      <c r="O2" s="550"/>
      <c r="P2" s="551"/>
      <c r="Q2" s="550"/>
      <c r="R2" s="550"/>
      <c r="S2" s="550"/>
      <c r="T2" s="550"/>
      <c r="U2" s="546"/>
      <c r="V2" s="546"/>
      <c r="W2" s="546"/>
      <c r="X2" s="546"/>
      <c r="Y2" s="546"/>
      <c r="Z2" s="546"/>
      <c r="AA2" s="546"/>
    </row>
    <row r="3" spans="1:28" s="547" customFormat="1">
      <c r="B3" s="5" t="s">
        <v>6</v>
      </c>
      <c r="C3" s="5" t="s">
        <v>7</v>
      </c>
      <c r="M3" s="548"/>
      <c r="N3" s="2615"/>
      <c r="O3" s="2615"/>
      <c r="P3" s="2615"/>
      <c r="Q3" s="2615"/>
      <c r="R3" s="2615"/>
      <c r="S3" s="2615"/>
      <c r="T3" s="2615"/>
      <c r="U3" s="2615"/>
      <c r="V3" s="2615"/>
      <c r="W3" s="546"/>
      <c r="X3" s="552"/>
      <c r="Y3" s="552"/>
      <c r="Z3" s="552"/>
    </row>
    <row r="4" spans="1:28" s="547" customFormat="1">
      <c r="B4" s="5" t="s">
        <v>8</v>
      </c>
      <c r="C4" s="5" t="s">
        <v>9</v>
      </c>
      <c r="M4" s="541"/>
      <c r="N4" s="546"/>
      <c r="O4" s="546"/>
      <c r="P4" s="546"/>
      <c r="Q4" s="546"/>
      <c r="R4" s="546"/>
      <c r="S4" s="546"/>
      <c r="T4" s="546"/>
      <c r="U4" s="546"/>
      <c r="V4" s="546"/>
      <c r="W4" s="546"/>
      <c r="X4" s="552"/>
      <c r="Y4" s="552"/>
      <c r="Z4" s="552"/>
    </row>
    <row r="5" spans="1:28" s="547" customFormat="1">
      <c r="B5" s="5" t="s">
        <v>10</v>
      </c>
      <c r="C5" s="5" t="s">
        <v>11</v>
      </c>
      <c r="O5" s="546"/>
      <c r="P5" s="546"/>
      <c r="Q5" s="546"/>
      <c r="R5" s="546"/>
      <c r="S5" s="546"/>
      <c r="T5" s="546"/>
      <c r="U5" s="546"/>
      <c r="V5" s="546"/>
      <c r="W5" s="546"/>
      <c r="X5" s="553"/>
      <c r="Y5" s="553"/>
      <c r="Z5" s="553"/>
    </row>
    <row r="6" spans="1:28" s="547" customFormat="1" ht="12.75" thickBot="1">
      <c r="B6" s="554"/>
      <c r="C6" s="546"/>
      <c r="D6" s="546"/>
      <c r="E6" s="546"/>
      <c r="F6" s="546"/>
      <c r="G6" s="546"/>
      <c r="H6" s="546"/>
      <c r="I6" s="546"/>
      <c r="J6" s="546"/>
      <c r="K6" s="546"/>
      <c r="L6" s="546"/>
      <c r="M6" s="546"/>
      <c r="N6" s="555"/>
      <c r="O6" s="555"/>
      <c r="P6" s="555"/>
      <c r="Q6" s="555"/>
      <c r="R6" s="555"/>
      <c r="S6" s="553"/>
      <c r="T6" s="553"/>
      <c r="U6" s="553"/>
      <c r="V6" s="553"/>
      <c r="W6" s="553"/>
      <c r="X6" s="553"/>
      <c r="Y6" s="553"/>
      <c r="Z6" s="553"/>
    </row>
    <row r="7" spans="1:28" s="547" customFormat="1" ht="33" customHeight="1">
      <c r="A7" s="556"/>
      <c r="B7" s="557"/>
      <c r="C7" s="2616" t="s">
        <v>1280</v>
      </c>
      <c r="D7" s="2617"/>
      <c r="E7" s="2618" t="s">
        <v>1281</v>
      </c>
      <c r="F7" s="2618" t="s">
        <v>1282</v>
      </c>
      <c r="G7" s="2619" t="s">
        <v>1283</v>
      </c>
      <c r="H7" s="2620"/>
      <c r="I7" s="2620"/>
      <c r="J7" s="2620"/>
      <c r="K7" s="2620"/>
      <c r="L7" s="2621"/>
      <c r="M7" s="2618" t="s">
        <v>1284</v>
      </c>
      <c r="N7" s="2616" t="s">
        <v>1285</v>
      </c>
      <c r="O7" s="2643"/>
      <c r="P7" s="2643"/>
      <c r="Q7" s="2624" t="s">
        <v>1286</v>
      </c>
      <c r="R7" s="2643" t="s">
        <v>1430</v>
      </c>
      <c r="S7" s="2643"/>
      <c r="T7" s="2643"/>
      <c r="U7" s="2617"/>
      <c r="V7" s="2628" t="s">
        <v>1287</v>
      </c>
      <c r="W7" s="768"/>
      <c r="X7" s="2638" t="s">
        <v>1426</v>
      </c>
      <c r="Y7" s="2638" t="s">
        <v>1537</v>
      </c>
      <c r="Z7" s="2638" t="s">
        <v>1427</v>
      </c>
      <c r="AA7" s="769"/>
      <c r="AB7" s="770"/>
    </row>
    <row r="8" spans="1:28" s="547" customFormat="1" ht="24" customHeight="1">
      <c r="A8" s="558"/>
      <c r="B8" s="559"/>
      <c r="C8" s="2641"/>
      <c r="D8" s="2602"/>
      <c r="E8" s="2602"/>
      <c r="F8" s="2602"/>
      <c r="G8" s="2613" t="s">
        <v>1288</v>
      </c>
      <c r="H8" s="2614"/>
      <c r="I8" s="2613" t="s">
        <v>1289</v>
      </c>
      <c r="J8" s="2614"/>
      <c r="K8" s="2613" t="s">
        <v>1290</v>
      </c>
      <c r="L8" s="2614"/>
      <c r="M8" s="2602"/>
      <c r="N8" s="2602" t="s">
        <v>1291</v>
      </c>
      <c r="O8" s="2599" t="s">
        <v>1292</v>
      </c>
      <c r="P8" s="560"/>
      <c r="Q8" s="2625"/>
      <c r="R8" s="2630">
        <v>0</v>
      </c>
      <c r="S8" s="2603">
        <v>0.2</v>
      </c>
      <c r="T8" s="2603">
        <v>0.5</v>
      </c>
      <c r="U8" s="2603">
        <v>1</v>
      </c>
      <c r="V8" s="2629"/>
      <c r="W8" s="2605" t="s">
        <v>1555</v>
      </c>
      <c r="X8" s="2639"/>
      <c r="Y8" s="2639"/>
      <c r="Z8" s="2639"/>
      <c r="AA8" s="2632" t="s">
        <v>1538</v>
      </c>
      <c r="AB8" s="2634" t="s">
        <v>1539</v>
      </c>
    </row>
    <row r="9" spans="1:28" s="547" customFormat="1" ht="12">
      <c r="A9" s="558"/>
      <c r="B9" s="559"/>
      <c r="C9" s="2642"/>
      <c r="D9" s="2602"/>
      <c r="E9" s="2602"/>
      <c r="F9" s="2602"/>
      <c r="G9" s="2598" t="s">
        <v>1556</v>
      </c>
      <c r="H9" s="2598" t="s">
        <v>1536</v>
      </c>
      <c r="I9" s="2601" t="s">
        <v>1557</v>
      </c>
      <c r="J9" s="2601" t="s">
        <v>1558</v>
      </c>
      <c r="K9" s="2598" t="s">
        <v>1293</v>
      </c>
      <c r="L9" s="2598" t="s">
        <v>1294</v>
      </c>
      <c r="M9" s="2602"/>
      <c r="N9" s="2602"/>
      <c r="O9" s="2602"/>
      <c r="P9" s="2599" t="s">
        <v>1559</v>
      </c>
      <c r="Q9" s="2625"/>
      <c r="R9" s="2631"/>
      <c r="S9" s="2604"/>
      <c r="T9" s="2604"/>
      <c r="U9" s="2604"/>
      <c r="V9" s="2629"/>
      <c r="W9" s="2606"/>
      <c r="X9" s="2639"/>
      <c r="Y9" s="2639"/>
      <c r="Z9" s="2639"/>
      <c r="AA9" s="2632"/>
      <c r="AB9" s="2634"/>
    </row>
    <row r="10" spans="1:28" s="547" customFormat="1" ht="22.5" customHeight="1">
      <c r="A10" s="558"/>
      <c r="B10" s="559"/>
      <c r="C10" s="2642"/>
      <c r="D10" s="2602"/>
      <c r="E10" s="2602"/>
      <c r="F10" s="2602"/>
      <c r="G10" s="2599"/>
      <c r="H10" s="2599"/>
      <c r="I10" s="2602"/>
      <c r="J10" s="2602"/>
      <c r="K10" s="2599"/>
      <c r="L10" s="2599"/>
      <c r="M10" s="2602"/>
      <c r="N10" s="2602"/>
      <c r="O10" s="2602"/>
      <c r="P10" s="2599"/>
      <c r="Q10" s="2626"/>
      <c r="R10" s="2631"/>
      <c r="S10" s="2604"/>
      <c r="T10" s="2604"/>
      <c r="U10" s="2604"/>
      <c r="V10" s="2603"/>
      <c r="W10" s="2607" t="s">
        <v>1295</v>
      </c>
      <c r="X10" s="2640"/>
      <c r="Y10" s="2640"/>
      <c r="Z10" s="2640"/>
      <c r="AA10" s="2633"/>
      <c r="AB10" s="2635"/>
    </row>
    <row r="11" spans="1:28" s="547" customFormat="1" ht="24">
      <c r="A11" s="561"/>
      <c r="B11" s="562"/>
      <c r="C11" s="563" t="s">
        <v>659</v>
      </c>
      <c r="D11" s="564" t="s">
        <v>664</v>
      </c>
      <c r="E11" s="563" t="s">
        <v>667</v>
      </c>
      <c r="F11" s="564" t="s">
        <v>670</v>
      </c>
      <c r="G11" s="563" t="s">
        <v>672</v>
      </c>
      <c r="H11" s="563" t="s">
        <v>675</v>
      </c>
      <c r="I11" s="563" t="s">
        <v>677</v>
      </c>
      <c r="J11" s="563" t="s">
        <v>680</v>
      </c>
      <c r="K11" s="563" t="s">
        <v>683</v>
      </c>
      <c r="L11" s="563" t="s">
        <v>1207</v>
      </c>
      <c r="M11" s="563" t="s">
        <v>1296</v>
      </c>
      <c r="N11" s="565" t="s">
        <v>1213</v>
      </c>
      <c r="O11" s="566" t="s">
        <v>692</v>
      </c>
      <c r="P11" s="565" t="s">
        <v>695</v>
      </c>
      <c r="Q11" s="567" t="s">
        <v>1297</v>
      </c>
      <c r="R11" s="567" t="s">
        <v>701</v>
      </c>
      <c r="S11" s="567" t="s">
        <v>1224</v>
      </c>
      <c r="T11" s="567" t="s">
        <v>1227</v>
      </c>
      <c r="U11" s="567" t="s">
        <v>1230</v>
      </c>
      <c r="V11" s="567" t="s">
        <v>1298</v>
      </c>
      <c r="W11" s="564" t="s">
        <v>1237</v>
      </c>
      <c r="X11" s="568" t="s">
        <v>1240</v>
      </c>
      <c r="Y11" s="568" t="s">
        <v>1242</v>
      </c>
      <c r="Z11" s="568" t="s">
        <v>1245</v>
      </c>
      <c r="AA11" s="820" t="s">
        <v>709</v>
      </c>
      <c r="AB11" s="821" t="s">
        <v>712</v>
      </c>
    </row>
    <row r="12" spans="1:28" s="547" customFormat="1" ht="12">
      <c r="A12" s="585" t="s">
        <v>659</v>
      </c>
      <c r="B12" s="779" t="s">
        <v>1299</v>
      </c>
      <c r="C12" s="780"/>
      <c r="D12" s="780"/>
      <c r="E12" s="780"/>
      <c r="F12" s="781"/>
      <c r="G12" s="781"/>
      <c r="H12" s="781"/>
      <c r="I12" s="781"/>
      <c r="J12" s="781"/>
      <c r="K12" s="782">
        <f>G12+H12+I12+J12</f>
        <v>0</v>
      </c>
      <c r="L12" s="781"/>
      <c r="M12" s="589">
        <f>F12-K12+L12</f>
        <v>0</v>
      </c>
      <c r="N12" s="781"/>
      <c r="O12" s="781"/>
      <c r="P12" s="781"/>
      <c r="Q12" s="588">
        <f>M12+N12-O12</f>
        <v>0</v>
      </c>
      <c r="R12" s="781"/>
      <c r="S12" s="781"/>
      <c r="T12" s="781"/>
      <c r="U12" s="781"/>
      <c r="V12" s="589">
        <f>Q12-R12-0.8*S12-0.5*T12</f>
        <v>0</v>
      </c>
      <c r="W12" s="592"/>
      <c r="X12" s="783"/>
      <c r="Y12" s="783"/>
      <c r="Z12" s="588">
        <f>X12-Y12</f>
        <v>0</v>
      </c>
      <c r="AA12" s="783"/>
      <c r="AB12" s="798"/>
    </row>
    <row r="13" spans="1:28" s="575" customFormat="1" ht="12">
      <c r="A13" s="571" t="s">
        <v>1300</v>
      </c>
      <c r="B13" s="822" t="s">
        <v>1428</v>
      </c>
      <c r="C13" s="780"/>
      <c r="D13" s="780"/>
      <c r="E13" s="780"/>
      <c r="F13" s="592"/>
      <c r="G13" s="592"/>
      <c r="H13" s="592"/>
      <c r="I13" s="592"/>
      <c r="J13" s="592"/>
      <c r="K13" s="782">
        <f t="shared" ref="K13:K14" si="0">G13+H13+I13+J13</f>
        <v>0</v>
      </c>
      <c r="L13" s="592"/>
      <c r="M13" s="589">
        <f t="shared" ref="M13:M14" si="1">F13-K13+L13</f>
        <v>0</v>
      </c>
      <c r="N13" s="592"/>
      <c r="O13" s="592"/>
      <c r="P13" s="592"/>
      <c r="Q13" s="588">
        <f t="shared" ref="Q13:Q14" si="2">M13+N13-O13</f>
        <v>0</v>
      </c>
      <c r="R13" s="592"/>
      <c r="S13" s="592"/>
      <c r="T13" s="592"/>
      <c r="U13" s="592"/>
      <c r="V13" s="589">
        <f t="shared" ref="V13:V14" si="3">Q13-R13-0.8*S13-0.5*T13</f>
        <v>0</v>
      </c>
      <c r="W13" s="592"/>
      <c r="X13" s="592"/>
      <c r="Y13" s="592"/>
      <c r="Z13" s="588">
        <f t="shared" ref="Z13:Z14" si="4">X13-Y13</f>
        <v>0</v>
      </c>
      <c r="AA13" s="784"/>
      <c r="AB13" s="799"/>
    </row>
    <row r="14" spans="1:28" s="575" customFormat="1" ht="12">
      <c r="A14" s="585" t="s">
        <v>1301</v>
      </c>
      <c r="B14" s="823" t="s">
        <v>1429</v>
      </c>
      <c r="C14" s="780"/>
      <c r="D14" s="780"/>
      <c r="E14" s="780"/>
      <c r="F14" s="592"/>
      <c r="G14" s="592"/>
      <c r="H14" s="592"/>
      <c r="I14" s="592"/>
      <c r="J14" s="592"/>
      <c r="K14" s="782">
        <f t="shared" si="0"/>
        <v>0</v>
      </c>
      <c r="L14" s="592"/>
      <c r="M14" s="589">
        <f t="shared" si="1"/>
        <v>0</v>
      </c>
      <c r="N14" s="592"/>
      <c r="O14" s="592"/>
      <c r="P14" s="592"/>
      <c r="Q14" s="588">
        <f t="shared" si="2"/>
        <v>0</v>
      </c>
      <c r="R14" s="592"/>
      <c r="S14" s="592"/>
      <c r="T14" s="592"/>
      <c r="U14" s="592"/>
      <c r="V14" s="589">
        <f t="shared" si="3"/>
        <v>0</v>
      </c>
      <c r="W14" s="592"/>
      <c r="X14" s="592"/>
      <c r="Y14" s="592"/>
      <c r="Z14" s="588">
        <f t="shared" si="4"/>
        <v>0</v>
      </c>
      <c r="AA14" s="784"/>
      <c r="AB14" s="799"/>
    </row>
    <row r="15" spans="1:28" s="547" customFormat="1" ht="12">
      <c r="A15" s="778" t="s">
        <v>1302</v>
      </c>
      <c r="B15" s="576"/>
      <c r="C15" s="570"/>
      <c r="D15" s="570"/>
      <c r="E15" s="570"/>
      <c r="F15" s="572"/>
      <c r="G15" s="572"/>
      <c r="H15" s="572"/>
      <c r="I15" s="572"/>
      <c r="J15" s="572"/>
      <c r="K15" s="572"/>
      <c r="L15" s="572"/>
      <c r="M15" s="572"/>
      <c r="N15" s="572"/>
      <c r="O15" s="572"/>
      <c r="P15" s="572"/>
      <c r="Q15" s="573"/>
      <c r="R15" s="572"/>
      <c r="S15" s="572"/>
      <c r="T15" s="572"/>
      <c r="U15" s="572"/>
      <c r="V15" s="570"/>
      <c r="W15" s="572"/>
      <c r="X15" s="572"/>
      <c r="Y15" s="572"/>
      <c r="Z15" s="572"/>
      <c r="AA15" s="572"/>
      <c r="AB15" s="574"/>
    </row>
    <row r="16" spans="1:28" s="547" customFormat="1" ht="12">
      <c r="A16" s="577" t="s">
        <v>1303</v>
      </c>
      <c r="B16" s="576"/>
      <c r="C16" s="570"/>
      <c r="D16" s="570"/>
      <c r="E16" s="570"/>
      <c r="F16" s="572"/>
      <c r="G16" s="572"/>
      <c r="H16" s="572"/>
      <c r="I16" s="572"/>
      <c r="J16" s="572"/>
      <c r="K16" s="572"/>
      <c r="L16" s="572"/>
      <c r="M16" s="572"/>
      <c r="N16" s="572"/>
      <c r="O16" s="572"/>
      <c r="P16" s="572"/>
      <c r="Q16" s="573"/>
      <c r="R16" s="572"/>
      <c r="S16" s="572"/>
      <c r="T16" s="572"/>
      <c r="U16" s="572"/>
      <c r="V16" s="570"/>
      <c r="W16" s="572"/>
      <c r="X16" s="572"/>
      <c r="Y16" s="572"/>
      <c r="Z16" s="572"/>
      <c r="AA16" s="572"/>
      <c r="AB16" s="578"/>
    </row>
    <row r="17" spans="1:28" s="547" customFormat="1" ht="12">
      <c r="A17" s="579"/>
      <c r="B17" s="2590" t="s">
        <v>1304</v>
      </c>
      <c r="C17" s="2591"/>
      <c r="D17" s="2591"/>
      <c r="E17" s="2591"/>
      <c r="F17" s="2591"/>
      <c r="G17" s="2591"/>
      <c r="H17" s="2591"/>
      <c r="I17" s="2591"/>
      <c r="J17" s="2591"/>
      <c r="K17" s="2591"/>
      <c r="L17" s="2591"/>
      <c r="M17" s="2591"/>
      <c r="N17" s="2591"/>
      <c r="O17" s="2591"/>
      <c r="P17" s="2591"/>
      <c r="Q17" s="2591"/>
      <c r="R17" s="2591"/>
      <c r="S17" s="2591"/>
      <c r="T17" s="2591"/>
      <c r="U17" s="2591"/>
      <c r="V17" s="2591"/>
      <c r="W17" s="2591"/>
      <c r="X17" s="2591"/>
      <c r="Y17" s="2591"/>
      <c r="Z17" s="2591"/>
      <c r="AA17" s="2591"/>
      <c r="AB17" s="2592"/>
    </row>
    <row r="18" spans="1:28" s="547" customFormat="1" ht="12">
      <c r="A18" s="569" t="s">
        <v>664</v>
      </c>
      <c r="B18" s="580" t="s">
        <v>1305</v>
      </c>
      <c r="C18" s="590"/>
      <c r="D18" s="785"/>
      <c r="E18" s="784"/>
      <c r="F18" s="592"/>
      <c r="G18" s="587"/>
      <c r="H18" s="587"/>
      <c r="I18" s="587"/>
      <c r="J18" s="587"/>
      <c r="K18" s="786">
        <f>G18+H18+I18+J18</f>
        <v>0</v>
      </c>
      <c r="L18" s="587"/>
      <c r="M18" s="589">
        <f>F18-K18+L18</f>
        <v>0</v>
      </c>
      <c r="N18" s="587"/>
      <c r="O18" s="587"/>
      <c r="P18" s="587"/>
      <c r="Q18" s="588">
        <f>M18+N18-O18</f>
        <v>0</v>
      </c>
      <c r="R18" s="785"/>
      <c r="S18" s="785"/>
      <c r="T18" s="785"/>
      <c r="U18" s="785"/>
      <c r="V18" s="582"/>
      <c r="W18" s="583"/>
      <c r="X18" s="584"/>
      <c r="Y18" s="584"/>
      <c r="Z18" s="584"/>
      <c r="AA18" s="590"/>
      <c r="AB18" s="591"/>
    </row>
    <row r="19" spans="1:28" s="547" customFormat="1" ht="12">
      <c r="A19" s="585" t="s">
        <v>667</v>
      </c>
      <c r="B19" s="586" t="s">
        <v>1306</v>
      </c>
      <c r="C19" s="590"/>
      <c r="D19" s="785"/>
      <c r="E19" s="784"/>
      <c r="F19" s="592"/>
      <c r="G19" s="587"/>
      <c r="H19" s="587"/>
      <c r="I19" s="587"/>
      <c r="J19" s="587"/>
      <c r="K19" s="786">
        <f>G19+H19+I19+J19</f>
        <v>0</v>
      </c>
      <c r="L19" s="587"/>
      <c r="M19" s="589">
        <f>F19-K19+L19</f>
        <v>0</v>
      </c>
      <c r="N19" s="587"/>
      <c r="O19" s="587"/>
      <c r="P19" s="587"/>
      <c r="Q19" s="588">
        <f>M19+N19-O19</f>
        <v>0</v>
      </c>
      <c r="R19" s="588">
        <f>R12</f>
        <v>0</v>
      </c>
      <c r="S19" s="588">
        <f t="shared" ref="S19:U19" si="5">S12</f>
        <v>0</v>
      </c>
      <c r="T19" s="588">
        <f t="shared" si="5"/>
        <v>0</v>
      </c>
      <c r="U19" s="588">
        <f t="shared" si="5"/>
        <v>0</v>
      </c>
      <c r="V19" s="589">
        <f>Q19-R19-0.8*S19-0.5*T19</f>
        <v>0</v>
      </c>
      <c r="W19" s="584"/>
      <c r="X19" s="584"/>
      <c r="Y19" s="584"/>
      <c r="Z19" s="584"/>
      <c r="AA19" s="590"/>
      <c r="AB19" s="591"/>
    </row>
    <row r="20" spans="1:28" s="547" customFormat="1" ht="12">
      <c r="A20" s="571"/>
      <c r="B20" s="586" t="s">
        <v>1307</v>
      </c>
      <c r="C20" s="590"/>
      <c r="D20" s="785"/>
      <c r="E20" s="784"/>
      <c r="F20" s="784"/>
      <c r="G20" s="785"/>
      <c r="H20" s="785"/>
      <c r="I20" s="785"/>
      <c r="J20" s="785"/>
      <c r="K20" s="785"/>
      <c r="L20" s="785"/>
      <c r="M20" s="785"/>
      <c r="N20" s="785"/>
      <c r="O20" s="785"/>
      <c r="P20" s="785"/>
      <c r="Q20" s="590"/>
      <c r="R20" s="590"/>
      <c r="S20" s="590"/>
      <c r="T20" s="590"/>
      <c r="U20" s="590"/>
      <c r="V20" s="590"/>
      <c r="W20" s="787"/>
      <c r="X20" s="787"/>
      <c r="Y20" s="787"/>
      <c r="Z20" s="787"/>
      <c r="AA20" s="590"/>
      <c r="AB20" s="591"/>
    </row>
    <row r="21" spans="1:28" s="593" customFormat="1" ht="12">
      <c r="A21" s="571" t="s">
        <v>670</v>
      </c>
      <c r="B21" s="586" t="s">
        <v>1308</v>
      </c>
      <c r="C21" s="590"/>
      <c r="D21" s="590"/>
      <c r="E21" s="784"/>
      <c r="F21" s="592"/>
      <c r="G21" s="587"/>
      <c r="H21" s="587"/>
      <c r="I21" s="587"/>
      <c r="J21" s="587"/>
      <c r="K21" s="786">
        <f>G21+H21+I21+J21</f>
        <v>0</v>
      </c>
      <c r="L21" s="587"/>
      <c r="M21" s="589">
        <f>F21-K21+L21</f>
        <v>0</v>
      </c>
      <c r="N21" s="587"/>
      <c r="O21" s="587"/>
      <c r="P21" s="587"/>
      <c r="Q21" s="588">
        <f>M21+N21-O21</f>
        <v>0</v>
      </c>
      <c r="R21" s="785"/>
      <c r="S21" s="785"/>
      <c r="T21" s="785"/>
      <c r="U21" s="785"/>
      <c r="V21" s="582"/>
      <c r="W21" s="583"/>
      <c r="X21" s="583"/>
      <c r="Y21" s="583"/>
      <c r="Z21" s="583"/>
      <c r="AA21" s="590"/>
      <c r="AB21" s="591"/>
    </row>
    <row r="22" spans="1:28" s="593" customFormat="1" ht="12">
      <c r="A22" s="594" t="s">
        <v>672</v>
      </c>
      <c r="B22" s="586"/>
      <c r="C22" s="590"/>
      <c r="D22" s="590"/>
      <c r="E22" s="784"/>
      <c r="F22" s="784"/>
      <c r="G22" s="785"/>
      <c r="H22" s="785"/>
      <c r="I22" s="785"/>
      <c r="J22" s="785"/>
      <c r="K22" s="785"/>
      <c r="L22" s="785"/>
      <c r="M22" s="788"/>
      <c r="N22" s="785"/>
      <c r="O22" s="785"/>
      <c r="P22" s="785"/>
      <c r="Q22" s="590"/>
      <c r="R22" s="785"/>
      <c r="S22" s="785"/>
      <c r="T22" s="785"/>
      <c r="U22" s="785"/>
      <c r="V22" s="590"/>
      <c r="W22" s="590"/>
      <c r="X22" s="590"/>
      <c r="Y22" s="590"/>
      <c r="Z22" s="590"/>
      <c r="AA22" s="590"/>
      <c r="AB22" s="591"/>
    </row>
    <row r="23" spans="1:28" s="593" customFormat="1" ht="12">
      <c r="A23" s="594" t="s">
        <v>675</v>
      </c>
      <c r="B23" s="586" t="s">
        <v>1309</v>
      </c>
      <c r="C23" s="590"/>
      <c r="D23" s="590"/>
      <c r="E23" s="784"/>
      <c r="F23" s="592"/>
      <c r="G23" s="587"/>
      <c r="H23" s="587"/>
      <c r="I23" s="587"/>
      <c r="J23" s="587"/>
      <c r="K23" s="786">
        <f>G23+H23+I23+J23</f>
        <v>0</v>
      </c>
      <c r="L23" s="587"/>
      <c r="M23" s="589">
        <f>F23-K23+L23</f>
        <v>0</v>
      </c>
      <c r="N23" s="587"/>
      <c r="O23" s="587"/>
      <c r="P23" s="587"/>
      <c r="Q23" s="588">
        <f>M23+N23-O23</f>
        <v>0</v>
      </c>
      <c r="R23" s="785"/>
      <c r="S23" s="785"/>
      <c r="T23" s="785"/>
      <c r="U23" s="785"/>
      <c r="V23" s="582"/>
      <c r="W23" s="583"/>
      <c r="X23" s="583"/>
      <c r="Y23" s="583"/>
      <c r="Z23" s="583"/>
      <c r="AA23" s="590"/>
      <c r="AB23" s="591"/>
    </row>
    <row r="24" spans="1:28" s="593" customFormat="1" ht="12">
      <c r="A24" s="594" t="s">
        <v>677</v>
      </c>
      <c r="B24" s="806"/>
      <c r="C24" s="807"/>
      <c r="D24" s="808"/>
      <c r="E24" s="809"/>
      <c r="F24" s="809"/>
      <c r="G24" s="810"/>
      <c r="H24" s="810"/>
      <c r="I24" s="810"/>
      <c r="J24" s="810"/>
      <c r="K24" s="810"/>
      <c r="L24" s="810"/>
      <c r="M24" s="811"/>
      <c r="N24" s="810"/>
      <c r="O24" s="810"/>
      <c r="P24" s="810"/>
      <c r="Q24" s="808"/>
      <c r="R24" s="810"/>
      <c r="S24" s="810"/>
      <c r="T24" s="810"/>
      <c r="U24" s="810"/>
      <c r="V24" s="808"/>
      <c r="W24" s="808"/>
      <c r="X24" s="808"/>
      <c r="Y24" s="808"/>
      <c r="Z24" s="808"/>
      <c r="AA24" s="808"/>
      <c r="AB24" s="812"/>
    </row>
    <row r="25" spans="1:28" s="593" customFormat="1" ht="12">
      <c r="A25" s="594" t="s">
        <v>680</v>
      </c>
      <c r="B25" s="813"/>
      <c r="C25" s="595"/>
      <c r="D25" s="596"/>
      <c r="E25" s="814"/>
      <c r="F25" s="814"/>
      <c r="G25" s="581"/>
      <c r="H25" s="581"/>
      <c r="I25" s="581"/>
      <c r="J25" s="581"/>
      <c r="K25" s="581"/>
      <c r="L25" s="581"/>
      <c r="M25" s="815"/>
      <c r="N25" s="581"/>
      <c r="O25" s="581"/>
      <c r="P25" s="581"/>
      <c r="Q25" s="596"/>
      <c r="R25" s="581"/>
      <c r="S25" s="581"/>
      <c r="T25" s="581"/>
      <c r="U25" s="581"/>
      <c r="V25" s="596"/>
      <c r="W25" s="596"/>
      <c r="X25" s="596"/>
      <c r="Y25" s="596"/>
      <c r="Z25" s="596"/>
      <c r="AA25" s="596"/>
      <c r="AB25" s="816"/>
    </row>
    <row r="26" spans="1:28" s="547" customFormat="1" ht="12">
      <c r="A26" s="585"/>
      <c r="B26" s="2593" t="s">
        <v>1310</v>
      </c>
      <c r="C26" s="2594"/>
      <c r="D26" s="2594"/>
      <c r="E26" s="2594"/>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5"/>
    </row>
    <row r="27" spans="1:28" s="547" customFormat="1" ht="12">
      <c r="A27" s="585" t="s">
        <v>683</v>
      </c>
      <c r="B27" s="790">
        <v>0</v>
      </c>
      <c r="C27" s="791"/>
      <c r="D27" s="791"/>
      <c r="E27" s="791"/>
      <c r="F27" s="597"/>
      <c r="G27" s="791"/>
      <c r="H27" s="791"/>
      <c r="I27" s="792"/>
      <c r="J27" s="792"/>
      <c r="K27" s="792"/>
      <c r="L27" s="792"/>
      <c r="M27" s="792"/>
      <c r="N27" s="792"/>
      <c r="O27" s="792"/>
      <c r="P27" s="792"/>
      <c r="Q27" s="793"/>
      <c r="R27" s="598"/>
      <c r="S27" s="598"/>
      <c r="T27" s="598"/>
      <c r="U27" s="598"/>
      <c r="V27" s="589">
        <f>Q27-R27-0.8*S27-0.5*T27</f>
        <v>0</v>
      </c>
      <c r="W27" s="598"/>
      <c r="X27" s="599">
        <f>V27*0%</f>
        <v>0</v>
      </c>
      <c r="Y27" s="598"/>
      <c r="Z27" s="599">
        <f>X27-Y27</f>
        <v>0</v>
      </c>
      <c r="AA27" s="598"/>
      <c r="AB27" s="600"/>
    </row>
    <row r="28" spans="1:28" s="547" customFormat="1" ht="12">
      <c r="A28" s="571">
        <v>100</v>
      </c>
      <c r="B28" s="790">
        <v>0.1</v>
      </c>
      <c r="C28" s="791"/>
      <c r="D28" s="791"/>
      <c r="E28" s="791"/>
      <c r="F28" s="597"/>
      <c r="G28" s="791"/>
      <c r="H28" s="791"/>
      <c r="I28" s="792"/>
      <c r="J28" s="792"/>
      <c r="K28" s="792"/>
      <c r="L28" s="792"/>
      <c r="M28" s="792"/>
      <c r="N28" s="792"/>
      <c r="O28" s="792"/>
      <c r="P28" s="792"/>
      <c r="Q28" s="598"/>
      <c r="R28" s="598"/>
      <c r="S28" s="598"/>
      <c r="T28" s="598"/>
      <c r="U28" s="598"/>
      <c r="V28" s="589">
        <f t="shared" ref="V28:V39" si="6">Q28-R28-0.8*S28-0.5*T28</f>
        <v>0</v>
      </c>
      <c r="W28" s="598"/>
      <c r="X28" s="599">
        <f>V28*10%</f>
        <v>0</v>
      </c>
      <c r="Y28" s="598"/>
      <c r="Z28" s="599">
        <f t="shared" ref="Z28:Z39" si="7">X28-Y28</f>
        <v>0</v>
      </c>
      <c r="AA28" s="598"/>
      <c r="AB28" s="600"/>
    </row>
    <row r="29" spans="1:28" s="547" customFormat="1" ht="12">
      <c r="A29" s="571">
        <v>110</v>
      </c>
      <c r="B29" s="790">
        <v>0.2</v>
      </c>
      <c r="C29" s="780"/>
      <c r="D29" s="780"/>
      <c r="E29" s="780"/>
      <c r="F29" s="597"/>
      <c r="G29" s="780"/>
      <c r="H29" s="780"/>
      <c r="I29" s="792"/>
      <c r="J29" s="792"/>
      <c r="K29" s="792"/>
      <c r="L29" s="792"/>
      <c r="M29" s="792"/>
      <c r="N29" s="792"/>
      <c r="O29" s="792"/>
      <c r="P29" s="792"/>
      <c r="Q29" s="598"/>
      <c r="R29" s="598"/>
      <c r="S29" s="598"/>
      <c r="T29" s="598"/>
      <c r="U29" s="598"/>
      <c r="V29" s="589">
        <f t="shared" si="6"/>
        <v>0</v>
      </c>
      <c r="W29" s="598"/>
      <c r="X29" s="599">
        <f>V29*20%</f>
        <v>0</v>
      </c>
      <c r="Y29" s="598"/>
      <c r="Z29" s="599">
        <f t="shared" si="7"/>
        <v>0</v>
      </c>
      <c r="AA29" s="598"/>
      <c r="AB29" s="600"/>
    </row>
    <row r="30" spans="1:28" s="547" customFormat="1" ht="12">
      <c r="A30" s="571">
        <v>120</v>
      </c>
      <c r="B30" s="790">
        <v>0.35</v>
      </c>
      <c r="C30" s="791"/>
      <c r="D30" s="791"/>
      <c r="E30" s="791"/>
      <c r="F30" s="597"/>
      <c r="G30" s="791"/>
      <c r="H30" s="791"/>
      <c r="I30" s="792"/>
      <c r="J30" s="792"/>
      <c r="K30" s="792"/>
      <c r="L30" s="792"/>
      <c r="M30" s="792"/>
      <c r="N30" s="792"/>
      <c r="O30" s="792"/>
      <c r="P30" s="792"/>
      <c r="Q30" s="598"/>
      <c r="R30" s="598"/>
      <c r="S30" s="598"/>
      <c r="T30" s="598"/>
      <c r="U30" s="598"/>
      <c r="V30" s="589">
        <f t="shared" si="6"/>
        <v>0</v>
      </c>
      <c r="W30" s="598"/>
      <c r="X30" s="599">
        <f>V30*35%</f>
        <v>0</v>
      </c>
      <c r="Y30" s="598"/>
      <c r="Z30" s="599">
        <f t="shared" si="7"/>
        <v>0</v>
      </c>
      <c r="AA30" s="598"/>
      <c r="AB30" s="600"/>
    </row>
    <row r="31" spans="1:28" s="547" customFormat="1" ht="12">
      <c r="A31" s="571">
        <v>130</v>
      </c>
      <c r="B31" s="790">
        <v>0.5</v>
      </c>
      <c r="C31" s="785"/>
      <c r="D31" s="785"/>
      <c r="E31" s="785"/>
      <c r="F31" s="597"/>
      <c r="G31" s="791"/>
      <c r="H31" s="791"/>
      <c r="I31" s="792"/>
      <c r="J31" s="792"/>
      <c r="K31" s="792"/>
      <c r="L31" s="792"/>
      <c r="M31" s="792"/>
      <c r="N31" s="792"/>
      <c r="O31" s="792"/>
      <c r="P31" s="792"/>
      <c r="Q31" s="598"/>
      <c r="R31" s="598"/>
      <c r="S31" s="598"/>
      <c r="T31" s="598"/>
      <c r="U31" s="598"/>
      <c r="V31" s="589">
        <f t="shared" si="6"/>
        <v>0</v>
      </c>
      <c r="W31" s="598"/>
      <c r="X31" s="599">
        <f>V31*50%</f>
        <v>0</v>
      </c>
      <c r="Y31" s="598"/>
      <c r="Z31" s="599">
        <f t="shared" si="7"/>
        <v>0</v>
      </c>
      <c r="AA31" s="598"/>
      <c r="AB31" s="600"/>
    </row>
    <row r="32" spans="1:28" s="547" customFormat="1" ht="12">
      <c r="A32" s="571">
        <v>140</v>
      </c>
      <c r="B32" s="790">
        <v>0.75</v>
      </c>
      <c r="C32" s="785"/>
      <c r="D32" s="785"/>
      <c r="E32" s="785"/>
      <c r="F32" s="597"/>
      <c r="G32" s="791"/>
      <c r="H32" s="791"/>
      <c r="I32" s="792"/>
      <c r="J32" s="792"/>
      <c r="K32" s="792"/>
      <c r="L32" s="792"/>
      <c r="M32" s="792"/>
      <c r="N32" s="792"/>
      <c r="O32" s="792"/>
      <c r="P32" s="792"/>
      <c r="Q32" s="598"/>
      <c r="R32" s="598"/>
      <c r="S32" s="598"/>
      <c r="T32" s="598"/>
      <c r="U32" s="598"/>
      <c r="V32" s="589">
        <f t="shared" si="6"/>
        <v>0</v>
      </c>
      <c r="W32" s="598"/>
      <c r="X32" s="599">
        <f>V32*75%</f>
        <v>0</v>
      </c>
      <c r="Y32" s="598"/>
      <c r="Z32" s="599">
        <f t="shared" si="7"/>
        <v>0</v>
      </c>
      <c r="AA32" s="598"/>
      <c r="AB32" s="600"/>
    </row>
    <row r="33" spans="1:28" s="547" customFormat="1" ht="12">
      <c r="A33" s="571">
        <v>150</v>
      </c>
      <c r="B33" s="790">
        <v>0.85</v>
      </c>
      <c r="C33" s="794"/>
      <c r="D33" s="794"/>
      <c r="E33" s="794"/>
      <c r="F33" s="597"/>
      <c r="G33" s="795"/>
      <c r="H33" s="795"/>
      <c r="I33" s="796"/>
      <c r="J33" s="796"/>
      <c r="K33" s="796"/>
      <c r="L33" s="796"/>
      <c r="M33" s="796"/>
      <c r="N33" s="796"/>
      <c r="O33" s="796"/>
      <c r="P33" s="796"/>
      <c r="Q33" s="598"/>
      <c r="R33" s="598"/>
      <c r="S33" s="598"/>
      <c r="T33" s="598"/>
      <c r="U33" s="598"/>
      <c r="V33" s="589">
        <f t="shared" si="6"/>
        <v>0</v>
      </c>
      <c r="W33" s="598"/>
      <c r="X33" s="599">
        <f>V33*85%</f>
        <v>0</v>
      </c>
      <c r="Y33" s="598"/>
      <c r="Z33" s="599">
        <f t="shared" si="7"/>
        <v>0</v>
      </c>
      <c r="AA33" s="598"/>
      <c r="AB33" s="600"/>
    </row>
    <row r="34" spans="1:28" s="547" customFormat="1" ht="12">
      <c r="A34" s="571">
        <v>160</v>
      </c>
      <c r="B34" s="790">
        <v>1</v>
      </c>
      <c r="C34" s="785"/>
      <c r="D34" s="785"/>
      <c r="E34" s="785"/>
      <c r="F34" s="597"/>
      <c r="G34" s="791"/>
      <c r="H34" s="791"/>
      <c r="I34" s="792"/>
      <c r="J34" s="792"/>
      <c r="K34" s="792"/>
      <c r="L34" s="792"/>
      <c r="M34" s="792"/>
      <c r="N34" s="792"/>
      <c r="O34" s="792"/>
      <c r="P34" s="792"/>
      <c r="Q34" s="598"/>
      <c r="R34" s="598"/>
      <c r="S34" s="598"/>
      <c r="T34" s="598"/>
      <c r="U34" s="598"/>
      <c r="V34" s="589">
        <f t="shared" si="6"/>
        <v>0</v>
      </c>
      <c r="W34" s="598"/>
      <c r="X34" s="599">
        <f>V34*100%</f>
        <v>0</v>
      </c>
      <c r="Y34" s="598"/>
      <c r="Z34" s="599">
        <f t="shared" si="7"/>
        <v>0</v>
      </c>
      <c r="AA34" s="598"/>
      <c r="AB34" s="600"/>
    </row>
    <row r="35" spans="1:28" s="547" customFormat="1" ht="12">
      <c r="A35" s="571">
        <v>170</v>
      </c>
      <c r="B35" s="790">
        <v>1.25</v>
      </c>
      <c r="C35" s="785"/>
      <c r="D35" s="785"/>
      <c r="E35" s="785"/>
      <c r="F35" s="597"/>
      <c r="G35" s="791"/>
      <c r="H35" s="791"/>
      <c r="I35" s="792"/>
      <c r="J35" s="792"/>
      <c r="K35" s="792"/>
      <c r="L35" s="792"/>
      <c r="M35" s="792"/>
      <c r="N35" s="792"/>
      <c r="O35" s="792"/>
      <c r="P35" s="792"/>
      <c r="Q35" s="598"/>
      <c r="R35" s="598"/>
      <c r="S35" s="598"/>
      <c r="T35" s="598"/>
      <c r="U35" s="598"/>
      <c r="V35" s="589">
        <f t="shared" si="6"/>
        <v>0</v>
      </c>
      <c r="W35" s="598"/>
      <c r="X35" s="599">
        <f>V35*125%</f>
        <v>0</v>
      </c>
      <c r="Y35" s="598"/>
      <c r="Z35" s="599">
        <f t="shared" si="7"/>
        <v>0</v>
      </c>
      <c r="AA35" s="598"/>
      <c r="AB35" s="600"/>
    </row>
    <row r="36" spans="1:28" s="547" customFormat="1" ht="12">
      <c r="A36" s="571">
        <v>180</v>
      </c>
      <c r="B36" s="790">
        <v>1.5</v>
      </c>
      <c r="C36" s="794"/>
      <c r="D36" s="794"/>
      <c r="E36" s="785"/>
      <c r="F36" s="597"/>
      <c r="G36" s="791"/>
      <c r="H36" s="791"/>
      <c r="I36" s="792"/>
      <c r="J36" s="792"/>
      <c r="K36" s="792"/>
      <c r="L36" s="792"/>
      <c r="M36" s="792"/>
      <c r="N36" s="792"/>
      <c r="O36" s="792"/>
      <c r="P36" s="792"/>
      <c r="Q36" s="598"/>
      <c r="R36" s="598"/>
      <c r="S36" s="598"/>
      <c r="T36" s="598"/>
      <c r="U36" s="598"/>
      <c r="V36" s="589">
        <f t="shared" si="6"/>
        <v>0</v>
      </c>
      <c r="W36" s="598"/>
      <c r="X36" s="599">
        <f>V36*150%</f>
        <v>0</v>
      </c>
      <c r="Y36" s="598"/>
      <c r="Z36" s="599">
        <f t="shared" si="7"/>
        <v>0</v>
      </c>
      <c r="AA36" s="598"/>
      <c r="AB36" s="600"/>
    </row>
    <row r="37" spans="1:28" s="547" customFormat="1" ht="12">
      <c r="A37" s="571">
        <v>190</v>
      </c>
      <c r="B37" s="790">
        <v>2</v>
      </c>
      <c r="C37" s="794"/>
      <c r="D37" s="794"/>
      <c r="E37" s="794"/>
      <c r="F37" s="597"/>
      <c r="G37" s="795"/>
      <c r="H37" s="795"/>
      <c r="I37" s="796"/>
      <c r="J37" s="796"/>
      <c r="K37" s="796"/>
      <c r="L37" s="796"/>
      <c r="M37" s="796"/>
      <c r="N37" s="796"/>
      <c r="O37" s="796"/>
      <c r="P37" s="796"/>
      <c r="Q37" s="598"/>
      <c r="R37" s="598"/>
      <c r="S37" s="598"/>
      <c r="T37" s="598"/>
      <c r="U37" s="598"/>
      <c r="V37" s="589">
        <f t="shared" si="6"/>
        <v>0</v>
      </c>
      <c r="W37" s="598"/>
      <c r="X37" s="599">
        <f>V37*200%</f>
        <v>0</v>
      </c>
      <c r="Y37" s="598"/>
      <c r="Z37" s="599">
        <f t="shared" si="7"/>
        <v>0</v>
      </c>
      <c r="AA37" s="598"/>
      <c r="AB37" s="600"/>
    </row>
    <row r="38" spans="1:28" s="547" customFormat="1" ht="12">
      <c r="A38" s="571">
        <v>195</v>
      </c>
      <c r="B38" s="790">
        <v>2.5</v>
      </c>
      <c r="C38" s="794"/>
      <c r="D38" s="794"/>
      <c r="E38" s="794"/>
      <c r="F38" s="597"/>
      <c r="G38" s="795"/>
      <c r="H38" s="795"/>
      <c r="I38" s="796"/>
      <c r="J38" s="796"/>
      <c r="K38" s="796"/>
      <c r="L38" s="796"/>
      <c r="M38" s="796"/>
      <c r="N38" s="796"/>
      <c r="O38" s="796"/>
      <c r="P38" s="796"/>
      <c r="Q38" s="598"/>
      <c r="R38" s="598"/>
      <c r="S38" s="598"/>
      <c r="T38" s="598"/>
      <c r="U38" s="598"/>
      <c r="V38" s="589">
        <f>Q38-R38-0.8*S38-0.5*T38</f>
        <v>0</v>
      </c>
      <c r="W38" s="598"/>
      <c r="X38" s="599">
        <f>V38*250%</f>
        <v>0</v>
      </c>
      <c r="Y38" s="598"/>
      <c r="Z38" s="599">
        <f t="shared" si="7"/>
        <v>0</v>
      </c>
      <c r="AA38" s="598"/>
      <c r="AB38" s="600"/>
    </row>
    <row r="39" spans="1:28" s="547" customFormat="1" ht="12">
      <c r="A39" s="571">
        <v>200</v>
      </c>
      <c r="B39" s="790">
        <v>12.5</v>
      </c>
      <c r="C39" s="794"/>
      <c r="D39" s="794"/>
      <c r="E39" s="794"/>
      <c r="F39" s="597"/>
      <c r="G39" s="795"/>
      <c r="H39" s="795"/>
      <c r="I39" s="796"/>
      <c r="J39" s="796"/>
      <c r="K39" s="796"/>
      <c r="L39" s="796"/>
      <c r="M39" s="796"/>
      <c r="N39" s="796"/>
      <c r="O39" s="796"/>
      <c r="P39" s="796"/>
      <c r="Q39" s="598"/>
      <c r="R39" s="598"/>
      <c r="S39" s="598"/>
      <c r="T39" s="598"/>
      <c r="U39" s="598"/>
      <c r="V39" s="589">
        <f t="shared" si="6"/>
        <v>0</v>
      </c>
      <c r="W39" s="598"/>
      <c r="X39" s="599">
        <f>V39*1250%</f>
        <v>0</v>
      </c>
      <c r="Y39" s="598"/>
      <c r="Z39" s="599">
        <f t="shared" si="7"/>
        <v>0</v>
      </c>
      <c r="AA39" s="598"/>
      <c r="AB39" s="600"/>
    </row>
    <row r="40" spans="1:28" s="547" customFormat="1" ht="12">
      <c r="A40" s="571">
        <v>210</v>
      </c>
      <c r="B40" s="790" t="s">
        <v>1311</v>
      </c>
      <c r="C40" s="794"/>
      <c r="D40" s="794"/>
      <c r="E40" s="794"/>
      <c r="F40" s="597"/>
      <c r="G40" s="796"/>
      <c r="H40" s="796"/>
      <c r="I40" s="796"/>
      <c r="J40" s="796"/>
      <c r="K40" s="796"/>
      <c r="L40" s="796"/>
      <c r="M40" s="796"/>
      <c r="N40" s="796"/>
      <c r="O40" s="796"/>
      <c r="P40" s="796"/>
      <c r="Q40" s="598"/>
      <c r="R40" s="598"/>
      <c r="S40" s="598"/>
      <c r="T40" s="598"/>
      <c r="U40" s="598"/>
      <c r="V40" s="589">
        <f>Q40-R40-0.8*S40-0.5*T40</f>
        <v>0</v>
      </c>
      <c r="W40" s="598"/>
      <c r="X40" s="598"/>
      <c r="Y40" s="598"/>
      <c r="Z40" s="598"/>
      <c r="AA40" s="598"/>
      <c r="AB40" s="600"/>
    </row>
    <row r="41" spans="1:28" s="547" customFormat="1" ht="12">
      <c r="A41" s="2636" t="s">
        <v>1431</v>
      </c>
      <c r="B41" s="2637"/>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601"/>
    </row>
    <row r="42" spans="1:28" s="547" customFormat="1" ht="12">
      <c r="A42" s="800">
        <v>220</v>
      </c>
      <c r="B42" s="824" t="s">
        <v>1423</v>
      </c>
      <c r="C42" s="587"/>
      <c r="D42" s="797"/>
      <c r="E42" s="587"/>
      <c r="F42" s="587"/>
      <c r="G42" s="797"/>
      <c r="H42" s="797"/>
      <c r="I42" s="797"/>
      <c r="J42" s="797"/>
      <c r="K42" s="797"/>
      <c r="L42" s="797"/>
      <c r="M42" s="797"/>
      <c r="N42" s="797"/>
      <c r="O42" s="797"/>
      <c r="P42" s="797"/>
      <c r="Q42" s="797"/>
      <c r="R42" s="797"/>
      <c r="S42" s="797"/>
      <c r="T42" s="797"/>
      <c r="U42" s="797"/>
      <c r="V42" s="797"/>
      <c r="W42" s="797"/>
      <c r="X42" s="797"/>
      <c r="Y42" s="797"/>
      <c r="Z42" s="797"/>
      <c r="AA42" s="797"/>
      <c r="AB42" s="801"/>
    </row>
    <row r="43" spans="1:28" s="547" customFormat="1" ht="12">
      <c r="A43" s="800">
        <v>230</v>
      </c>
      <c r="B43" s="824" t="s">
        <v>1424</v>
      </c>
      <c r="C43" s="587"/>
      <c r="D43" s="797"/>
      <c r="E43" s="587"/>
      <c r="F43" s="587"/>
      <c r="G43" s="797"/>
      <c r="H43" s="797"/>
      <c r="I43" s="797"/>
      <c r="J43" s="797"/>
      <c r="K43" s="797"/>
      <c r="L43" s="797"/>
      <c r="M43" s="797"/>
      <c r="N43" s="797"/>
      <c r="O43" s="797"/>
      <c r="P43" s="797"/>
      <c r="Q43" s="797"/>
      <c r="R43" s="797"/>
      <c r="S43" s="797"/>
      <c r="T43" s="797"/>
      <c r="U43" s="797"/>
      <c r="V43" s="797"/>
      <c r="W43" s="797"/>
      <c r="X43" s="797"/>
      <c r="Y43" s="797"/>
      <c r="Z43" s="797"/>
      <c r="AA43" s="797"/>
      <c r="AB43" s="801"/>
    </row>
    <row r="44" spans="1:28" s="547" customFormat="1" ht="12">
      <c r="A44" s="800">
        <v>240</v>
      </c>
      <c r="B44" s="824" t="s">
        <v>1425</v>
      </c>
      <c r="C44" s="789"/>
      <c r="D44" s="771"/>
      <c r="E44" s="789"/>
      <c r="F44" s="789"/>
      <c r="G44" s="771"/>
      <c r="H44" s="771"/>
      <c r="I44" s="771"/>
      <c r="J44" s="771"/>
      <c r="K44" s="771"/>
      <c r="L44" s="771"/>
      <c r="M44" s="771"/>
      <c r="N44" s="771"/>
      <c r="O44" s="771"/>
      <c r="P44" s="771"/>
      <c r="Q44" s="771"/>
      <c r="R44" s="771"/>
      <c r="S44" s="771"/>
      <c r="T44" s="771"/>
      <c r="U44" s="771"/>
      <c r="V44" s="771"/>
      <c r="W44" s="771"/>
      <c r="X44" s="771"/>
      <c r="Y44" s="771"/>
      <c r="Z44" s="771"/>
      <c r="AA44" s="771"/>
      <c r="AB44" s="801"/>
    </row>
    <row r="45" spans="1:28" s="547" customFormat="1" ht="12.75" thickBot="1">
      <c r="A45" s="602">
        <v>250</v>
      </c>
      <c r="B45" s="603"/>
      <c r="C45" s="802"/>
      <c r="D45" s="803"/>
      <c r="E45" s="804"/>
      <c r="F45" s="804"/>
      <c r="G45" s="803"/>
      <c r="H45" s="803"/>
      <c r="I45" s="803"/>
      <c r="J45" s="803"/>
      <c r="K45" s="803"/>
      <c r="L45" s="803"/>
      <c r="M45" s="803"/>
      <c r="N45" s="803"/>
      <c r="O45" s="803"/>
      <c r="P45" s="803"/>
      <c r="Q45" s="803"/>
      <c r="R45" s="803"/>
      <c r="S45" s="803"/>
      <c r="T45" s="803"/>
      <c r="U45" s="803"/>
      <c r="V45" s="803"/>
      <c r="W45" s="803"/>
      <c r="X45" s="803"/>
      <c r="Y45" s="803"/>
      <c r="Z45" s="803"/>
      <c r="AA45" s="803"/>
      <c r="AB45" s="805"/>
    </row>
    <row r="47" spans="1:28">
      <c r="B47" s="3" t="s">
        <v>1312</v>
      </c>
      <c r="G47" s="4"/>
      <c r="H47" s="4"/>
      <c r="I47" s="4"/>
      <c r="J47" s="4"/>
      <c r="K47" s="4"/>
      <c r="L47" s="4"/>
      <c r="M47" s="4"/>
      <c r="N47" s="4"/>
      <c r="O47" s="4"/>
      <c r="P47" s="4"/>
      <c r="Q47" s="4"/>
      <c r="R47" s="4"/>
      <c r="S47" s="4"/>
      <c r="T47" s="4"/>
      <c r="U47" s="4"/>
      <c r="V47" s="4"/>
      <c r="W47" s="4"/>
      <c r="X47" s="4"/>
      <c r="Y47" s="4"/>
    </row>
    <row r="48" spans="1:28">
      <c r="B48" s="1"/>
      <c r="J48" s="4"/>
      <c r="K48" s="4"/>
      <c r="L48" s="4"/>
      <c r="M48" s="4"/>
      <c r="N48" s="4"/>
      <c r="O48" s="4"/>
      <c r="P48" s="4"/>
      <c r="Q48" s="4"/>
      <c r="R48" s="4"/>
      <c r="S48" s="4"/>
      <c r="T48" s="4"/>
      <c r="U48" s="4"/>
      <c r="V48" s="4"/>
      <c r="W48" s="4"/>
      <c r="X48" s="4"/>
      <c r="Y48" s="4"/>
    </row>
  </sheetData>
  <mergeCells count="37">
    <mergeCell ref="Z7:Z10"/>
    <mergeCell ref="N3:V3"/>
    <mergeCell ref="C7:D7"/>
    <mergeCell ref="E7:E10"/>
    <mergeCell ref="F7:F10"/>
    <mergeCell ref="G7:L7"/>
    <mergeCell ref="M7:M10"/>
    <mergeCell ref="N7:P7"/>
    <mergeCell ref="Q7:Q10"/>
    <mergeCell ref="R7:U7"/>
    <mergeCell ref="V7:V10"/>
    <mergeCell ref="O8:O10"/>
    <mergeCell ref="R8:R10"/>
    <mergeCell ref="S8:S10"/>
    <mergeCell ref="P9:P10"/>
    <mergeCell ref="Y7:Y10"/>
    <mergeCell ref="D8:D10"/>
    <mergeCell ref="G8:H8"/>
    <mergeCell ref="I8:J8"/>
    <mergeCell ref="K8:L8"/>
    <mergeCell ref="N8:N10"/>
    <mergeCell ref="AA8:AA10"/>
    <mergeCell ref="AB8:AB10"/>
    <mergeCell ref="B17:AB17"/>
    <mergeCell ref="B26:AB26"/>
    <mergeCell ref="A41:AA41"/>
    <mergeCell ref="G9:G10"/>
    <mergeCell ref="H9:H10"/>
    <mergeCell ref="I9:I10"/>
    <mergeCell ref="J9:J10"/>
    <mergeCell ref="K9:K10"/>
    <mergeCell ref="L9:L10"/>
    <mergeCell ref="T8:T10"/>
    <mergeCell ref="U8:U10"/>
    <mergeCell ref="W8:W10"/>
    <mergeCell ref="X7:X10"/>
    <mergeCell ref="C8:C10"/>
  </mergeCells>
  <conditionalFormatting sqref="D37:E40 B17 B24:B26">
    <cfRule type="cellIs" dxfId="34" priority="6" stopIfTrue="1" operator="equal">
      <formula>#REF!</formula>
    </cfRule>
  </conditionalFormatting>
  <conditionalFormatting sqref="B18:B23">
    <cfRule type="cellIs" dxfId="33" priority="5" stopIfTrue="1" operator="equal">
      <formula>#REF!</formula>
    </cfRule>
  </conditionalFormatting>
  <conditionalFormatting sqref="B27:B40">
    <cfRule type="cellIs" dxfId="32" priority="4" stopIfTrue="1" operator="equal">
      <formula>#REF!</formula>
    </cfRule>
  </conditionalFormatting>
  <conditionalFormatting sqref="C37:C40">
    <cfRule type="cellIs" dxfId="31" priority="3" stopIfTrue="1" operator="equal">
      <formula>#REF!</formula>
    </cfRule>
  </conditionalFormatting>
  <conditionalFormatting sqref="F37:F40">
    <cfRule type="cellIs" dxfId="30" priority="2" stopIfTrue="1" operator="equal">
      <formula>#REF!</formula>
    </cfRule>
  </conditionalFormatting>
  <conditionalFormatting sqref="B42:B44">
    <cfRule type="cellIs" dxfId="29" priority="1" stopIfTrue="1" operator="equal">
      <formula>#REF!</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
  <sheetViews>
    <sheetView workbookViewId="0">
      <selection activeCell="C98" sqref="C98"/>
    </sheetView>
  </sheetViews>
  <sheetFormatPr defaultColWidth="11.42578125" defaultRowHeight="14.25"/>
  <cols>
    <col min="1" max="1" width="5.7109375" style="858" customWidth="1"/>
    <col min="2" max="2" width="37.7109375" style="859" customWidth="1"/>
    <col min="3" max="3" width="14.85546875" style="859" customWidth="1"/>
    <col min="4" max="4" width="14.28515625" style="859" customWidth="1"/>
    <col min="5" max="5" width="13.42578125" style="859" customWidth="1"/>
    <col min="6" max="6" width="14.7109375" style="859" customWidth="1"/>
    <col min="7" max="7" width="13.5703125" style="859" customWidth="1"/>
    <col min="8" max="8" width="15" style="859" customWidth="1"/>
    <col min="9" max="9" width="12.85546875" style="859" customWidth="1"/>
    <col min="10" max="10" width="14.28515625" style="859" customWidth="1"/>
    <col min="11" max="11" width="11" style="859" customWidth="1"/>
    <col min="12" max="12" width="13.42578125" style="859" customWidth="1"/>
    <col min="13" max="13" width="10.42578125" style="859" customWidth="1"/>
    <col min="14" max="14" width="14.7109375" style="859" customWidth="1"/>
    <col min="15" max="15" width="23" style="859" customWidth="1"/>
    <col min="16" max="22" width="15.140625" style="859" customWidth="1"/>
    <col min="23" max="23" width="11.140625" style="859" customWidth="1"/>
    <col min="24" max="24" width="12.28515625" style="859" customWidth="1"/>
    <col min="25" max="27" width="12.42578125" style="859" customWidth="1"/>
    <col min="28" max="31" width="13.7109375" style="859" customWidth="1"/>
    <col min="32" max="32" width="11.42578125" style="862" customWidth="1"/>
    <col min="33" max="33" width="17.7109375" style="862" customWidth="1"/>
    <col min="34" max="37" width="11.42578125" style="862" customWidth="1"/>
    <col min="38" max="38" width="15.7109375" style="858" customWidth="1"/>
    <col min="39" max="39" width="56.140625" style="858" customWidth="1"/>
    <col min="40" max="40" width="48.140625" style="858" customWidth="1"/>
    <col min="41" max="258" width="11.42578125" style="858"/>
    <col min="259" max="259" width="10.7109375" style="858" customWidth="1"/>
    <col min="260" max="260" width="60.5703125" style="858" customWidth="1"/>
    <col min="261" max="261" width="73.140625" style="858" customWidth="1"/>
    <col min="262" max="262" width="47" style="858" customWidth="1"/>
    <col min="263" max="263" width="39.7109375" style="858" customWidth="1"/>
    <col min="264" max="264" width="41.42578125" style="858" customWidth="1"/>
    <col min="265" max="265" width="42.7109375" style="858" customWidth="1"/>
    <col min="266" max="266" width="42.140625" style="858" customWidth="1"/>
    <col min="267" max="267" width="44.5703125" style="858" customWidth="1"/>
    <col min="268" max="268" width="26" style="858" customWidth="1"/>
    <col min="269" max="269" width="33.140625" style="858" customWidth="1"/>
    <col min="270" max="271" width="26" style="858" customWidth="1"/>
    <col min="272" max="272" width="36" style="858" customWidth="1"/>
    <col min="273" max="273" width="41.140625" style="858" customWidth="1"/>
    <col min="274" max="274" width="34.85546875" style="858" customWidth="1"/>
    <col min="275" max="275" width="27.7109375" style="858" customWidth="1"/>
    <col min="276" max="276" width="43.85546875" style="858" customWidth="1"/>
    <col min="277" max="277" width="50" style="858" customWidth="1"/>
    <col min="278" max="278" width="51.5703125" style="858" customWidth="1"/>
    <col min="279" max="279" width="28" style="858" customWidth="1"/>
    <col min="280" max="280" width="30" style="858" customWidth="1"/>
    <col min="281" max="281" width="25.140625" style="858" customWidth="1"/>
    <col min="282" max="282" width="26.28515625" style="858" customWidth="1"/>
    <col min="283" max="283" width="30" style="858" customWidth="1"/>
    <col min="284" max="284" width="32.140625" style="858" customWidth="1"/>
    <col min="285" max="285" width="33.5703125" style="858" customWidth="1"/>
    <col min="286" max="286" width="35.7109375" style="858" customWidth="1"/>
    <col min="287" max="287" width="33.28515625" style="858" customWidth="1"/>
    <col min="288" max="288" width="29.140625" style="858" customWidth="1"/>
    <col min="289" max="289" width="34.28515625" style="858" customWidth="1"/>
    <col min="290" max="290" width="40.85546875" style="858" customWidth="1"/>
    <col min="291" max="291" width="55.5703125" style="858" customWidth="1"/>
    <col min="292" max="292" width="42" style="858" customWidth="1"/>
    <col min="293" max="293" width="56.85546875" style="858" customWidth="1"/>
    <col min="294" max="294" width="48" style="858" customWidth="1"/>
    <col min="295" max="295" width="56.140625" style="858" customWidth="1"/>
    <col min="296" max="296" width="48.140625" style="858" customWidth="1"/>
    <col min="297" max="514" width="11.42578125" style="858"/>
    <col min="515" max="515" width="10.7109375" style="858" customWidth="1"/>
    <col min="516" max="516" width="60.5703125" style="858" customWidth="1"/>
    <col min="517" max="517" width="73.140625" style="858" customWidth="1"/>
    <col min="518" max="518" width="47" style="858" customWidth="1"/>
    <col min="519" max="519" width="39.7109375" style="858" customWidth="1"/>
    <col min="520" max="520" width="41.42578125" style="858" customWidth="1"/>
    <col min="521" max="521" width="42.7109375" style="858" customWidth="1"/>
    <col min="522" max="522" width="42.140625" style="858" customWidth="1"/>
    <col min="523" max="523" width="44.5703125" style="858" customWidth="1"/>
    <col min="524" max="524" width="26" style="858" customWidth="1"/>
    <col min="525" max="525" width="33.140625" style="858" customWidth="1"/>
    <col min="526" max="527" width="26" style="858" customWidth="1"/>
    <col min="528" max="528" width="36" style="858" customWidth="1"/>
    <col min="529" max="529" width="41.140625" style="858" customWidth="1"/>
    <col min="530" max="530" width="34.85546875" style="858" customWidth="1"/>
    <col min="531" max="531" width="27.7109375" style="858" customWidth="1"/>
    <col min="532" max="532" width="43.85546875" style="858" customWidth="1"/>
    <col min="533" max="533" width="50" style="858" customWidth="1"/>
    <col min="534" max="534" width="51.5703125" style="858" customWidth="1"/>
    <col min="535" max="535" width="28" style="858" customWidth="1"/>
    <col min="536" max="536" width="30" style="858" customWidth="1"/>
    <col min="537" max="537" width="25.140625" style="858" customWidth="1"/>
    <col min="538" max="538" width="26.28515625" style="858" customWidth="1"/>
    <col min="539" max="539" width="30" style="858" customWidth="1"/>
    <col min="540" max="540" width="32.140625" style="858" customWidth="1"/>
    <col min="541" max="541" width="33.5703125" style="858" customWidth="1"/>
    <col min="542" max="542" width="35.7109375" style="858" customWidth="1"/>
    <col min="543" max="543" width="33.28515625" style="858" customWidth="1"/>
    <col min="544" max="544" width="29.140625" style="858" customWidth="1"/>
    <col min="545" max="545" width="34.28515625" style="858" customWidth="1"/>
    <col min="546" max="546" width="40.85546875" style="858" customWidth="1"/>
    <col min="547" max="547" width="55.5703125" style="858" customWidth="1"/>
    <col min="548" max="548" width="42" style="858" customWidth="1"/>
    <col min="549" max="549" width="56.85546875" style="858" customWidth="1"/>
    <col min="550" max="550" width="48" style="858" customWidth="1"/>
    <col min="551" max="551" width="56.140625" style="858" customWidth="1"/>
    <col min="552" max="552" width="48.140625" style="858" customWidth="1"/>
    <col min="553" max="770" width="11.42578125" style="858"/>
    <col min="771" max="771" width="10.7109375" style="858" customWidth="1"/>
    <col min="772" max="772" width="60.5703125" style="858" customWidth="1"/>
    <col min="773" max="773" width="73.140625" style="858" customWidth="1"/>
    <col min="774" max="774" width="47" style="858" customWidth="1"/>
    <col min="775" max="775" width="39.7109375" style="858" customWidth="1"/>
    <col min="776" max="776" width="41.42578125" style="858" customWidth="1"/>
    <col min="777" max="777" width="42.7109375" style="858" customWidth="1"/>
    <col min="778" max="778" width="42.140625" style="858" customWidth="1"/>
    <col min="779" max="779" width="44.5703125" style="858" customWidth="1"/>
    <col min="780" max="780" width="26" style="858" customWidth="1"/>
    <col min="781" max="781" width="33.140625" style="858" customWidth="1"/>
    <col min="782" max="783" width="26" style="858" customWidth="1"/>
    <col min="784" max="784" width="36" style="858" customWidth="1"/>
    <col min="785" max="785" width="41.140625" style="858" customWidth="1"/>
    <col min="786" max="786" width="34.85546875" style="858" customWidth="1"/>
    <col min="787" max="787" width="27.7109375" style="858" customWidth="1"/>
    <col min="788" max="788" width="43.85546875" style="858" customWidth="1"/>
    <col min="789" max="789" width="50" style="858" customWidth="1"/>
    <col min="790" max="790" width="51.5703125" style="858" customWidth="1"/>
    <col min="791" max="791" width="28" style="858" customWidth="1"/>
    <col min="792" max="792" width="30" style="858" customWidth="1"/>
    <col min="793" max="793" width="25.140625" style="858" customWidth="1"/>
    <col min="794" max="794" width="26.28515625" style="858" customWidth="1"/>
    <col min="795" max="795" width="30" style="858" customWidth="1"/>
    <col min="796" max="796" width="32.140625" style="858" customWidth="1"/>
    <col min="797" max="797" width="33.5703125" style="858" customWidth="1"/>
    <col min="798" max="798" width="35.7109375" style="858" customWidth="1"/>
    <col min="799" max="799" width="33.28515625" style="858" customWidth="1"/>
    <col min="800" max="800" width="29.140625" style="858" customWidth="1"/>
    <col min="801" max="801" width="34.28515625" style="858" customWidth="1"/>
    <col min="802" max="802" width="40.85546875" style="858" customWidth="1"/>
    <col min="803" max="803" width="55.5703125" style="858" customWidth="1"/>
    <col min="804" max="804" width="42" style="858" customWidth="1"/>
    <col min="805" max="805" width="56.85546875" style="858" customWidth="1"/>
    <col min="806" max="806" width="48" style="858" customWidth="1"/>
    <col min="807" max="807" width="56.140625" style="858" customWidth="1"/>
    <col min="808" max="808" width="48.140625" style="858" customWidth="1"/>
    <col min="809" max="1026" width="11.42578125" style="858"/>
    <col min="1027" max="1027" width="10.7109375" style="858" customWidth="1"/>
    <col min="1028" max="1028" width="60.5703125" style="858" customWidth="1"/>
    <col min="1029" max="1029" width="73.140625" style="858" customWidth="1"/>
    <col min="1030" max="1030" width="47" style="858" customWidth="1"/>
    <col min="1031" max="1031" width="39.7109375" style="858" customWidth="1"/>
    <col min="1032" max="1032" width="41.42578125" style="858" customWidth="1"/>
    <col min="1033" max="1033" width="42.7109375" style="858" customWidth="1"/>
    <col min="1034" max="1034" width="42.140625" style="858" customWidth="1"/>
    <col min="1035" max="1035" width="44.5703125" style="858" customWidth="1"/>
    <col min="1036" max="1036" width="26" style="858" customWidth="1"/>
    <col min="1037" max="1037" width="33.140625" style="858" customWidth="1"/>
    <col min="1038" max="1039" width="26" style="858" customWidth="1"/>
    <col min="1040" max="1040" width="36" style="858" customWidth="1"/>
    <col min="1041" max="1041" width="41.140625" style="858" customWidth="1"/>
    <col min="1042" max="1042" width="34.85546875" style="858" customWidth="1"/>
    <col min="1043" max="1043" width="27.7109375" style="858" customWidth="1"/>
    <col min="1044" max="1044" width="43.85546875" style="858" customWidth="1"/>
    <col min="1045" max="1045" width="50" style="858" customWidth="1"/>
    <col min="1046" max="1046" width="51.5703125" style="858" customWidth="1"/>
    <col min="1047" max="1047" width="28" style="858" customWidth="1"/>
    <col min="1048" max="1048" width="30" style="858" customWidth="1"/>
    <col min="1049" max="1049" width="25.140625" style="858" customWidth="1"/>
    <col min="1050" max="1050" width="26.28515625" style="858" customWidth="1"/>
    <col min="1051" max="1051" width="30" style="858" customWidth="1"/>
    <col min="1052" max="1052" width="32.140625" style="858" customWidth="1"/>
    <col min="1053" max="1053" width="33.5703125" style="858" customWidth="1"/>
    <col min="1054" max="1054" width="35.7109375" style="858" customWidth="1"/>
    <col min="1055" max="1055" width="33.28515625" style="858" customWidth="1"/>
    <col min="1056" max="1056" width="29.140625" style="858" customWidth="1"/>
    <col min="1057" max="1057" width="34.28515625" style="858" customWidth="1"/>
    <col min="1058" max="1058" width="40.85546875" style="858" customWidth="1"/>
    <col min="1059" max="1059" width="55.5703125" style="858" customWidth="1"/>
    <col min="1060" max="1060" width="42" style="858" customWidth="1"/>
    <col min="1061" max="1061" width="56.85546875" style="858" customWidth="1"/>
    <col min="1062" max="1062" width="48" style="858" customWidth="1"/>
    <col min="1063" max="1063" width="56.140625" style="858" customWidth="1"/>
    <col min="1064" max="1064" width="48.140625" style="858" customWidth="1"/>
    <col min="1065" max="1282" width="11.42578125" style="858"/>
    <col min="1283" max="1283" width="10.7109375" style="858" customWidth="1"/>
    <col min="1284" max="1284" width="60.5703125" style="858" customWidth="1"/>
    <col min="1285" max="1285" width="73.140625" style="858" customWidth="1"/>
    <col min="1286" max="1286" width="47" style="858" customWidth="1"/>
    <col min="1287" max="1287" width="39.7109375" style="858" customWidth="1"/>
    <col min="1288" max="1288" width="41.42578125" style="858" customWidth="1"/>
    <col min="1289" max="1289" width="42.7109375" style="858" customWidth="1"/>
    <col min="1290" max="1290" width="42.140625" style="858" customWidth="1"/>
    <col min="1291" max="1291" width="44.5703125" style="858" customWidth="1"/>
    <col min="1292" max="1292" width="26" style="858" customWidth="1"/>
    <col min="1293" max="1293" width="33.140625" style="858" customWidth="1"/>
    <col min="1294" max="1295" width="26" style="858" customWidth="1"/>
    <col min="1296" max="1296" width="36" style="858" customWidth="1"/>
    <col min="1297" max="1297" width="41.140625" style="858" customWidth="1"/>
    <col min="1298" max="1298" width="34.85546875" style="858" customWidth="1"/>
    <col min="1299" max="1299" width="27.7109375" style="858" customWidth="1"/>
    <col min="1300" max="1300" width="43.85546875" style="858" customWidth="1"/>
    <col min="1301" max="1301" width="50" style="858" customWidth="1"/>
    <col min="1302" max="1302" width="51.5703125" style="858" customWidth="1"/>
    <col min="1303" max="1303" width="28" style="858" customWidth="1"/>
    <col min="1304" max="1304" width="30" style="858" customWidth="1"/>
    <col min="1305" max="1305" width="25.140625" style="858" customWidth="1"/>
    <col min="1306" max="1306" width="26.28515625" style="858" customWidth="1"/>
    <col min="1307" max="1307" width="30" style="858" customWidth="1"/>
    <col min="1308" max="1308" width="32.140625" style="858" customWidth="1"/>
    <col min="1309" max="1309" width="33.5703125" style="858" customWidth="1"/>
    <col min="1310" max="1310" width="35.7109375" style="858" customWidth="1"/>
    <col min="1311" max="1311" width="33.28515625" style="858" customWidth="1"/>
    <col min="1312" max="1312" width="29.140625" style="858" customWidth="1"/>
    <col min="1313" max="1313" width="34.28515625" style="858" customWidth="1"/>
    <col min="1314" max="1314" width="40.85546875" style="858" customWidth="1"/>
    <col min="1315" max="1315" width="55.5703125" style="858" customWidth="1"/>
    <col min="1316" max="1316" width="42" style="858" customWidth="1"/>
    <col min="1317" max="1317" width="56.85546875" style="858" customWidth="1"/>
    <col min="1318" max="1318" width="48" style="858" customWidth="1"/>
    <col min="1319" max="1319" width="56.140625" style="858" customWidth="1"/>
    <col min="1320" max="1320" width="48.140625" style="858" customWidth="1"/>
    <col min="1321" max="1538" width="11.42578125" style="858"/>
    <col min="1539" max="1539" width="10.7109375" style="858" customWidth="1"/>
    <col min="1540" max="1540" width="60.5703125" style="858" customWidth="1"/>
    <col min="1541" max="1541" width="73.140625" style="858" customWidth="1"/>
    <col min="1542" max="1542" width="47" style="858" customWidth="1"/>
    <col min="1543" max="1543" width="39.7109375" style="858" customWidth="1"/>
    <col min="1544" max="1544" width="41.42578125" style="858" customWidth="1"/>
    <col min="1545" max="1545" width="42.7109375" style="858" customWidth="1"/>
    <col min="1546" max="1546" width="42.140625" style="858" customWidth="1"/>
    <col min="1547" max="1547" width="44.5703125" style="858" customWidth="1"/>
    <col min="1548" max="1548" width="26" style="858" customWidth="1"/>
    <col min="1549" max="1549" width="33.140625" style="858" customWidth="1"/>
    <col min="1550" max="1551" width="26" style="858" customWidth="1"/>
    <col min="1552" max="1552" width="36" style="858" customWidth="1"/>
    <col min="1553" max="1553" width="41.140625" style="858" customWidth="1"/>
    <col min="1554" max="1554" width="34.85546875" style="858" customWidth="1"/>
    <col min="1555" max="1555" width="27.7109375" style="858" customWidth="1"/>
    <col min="1556" max="1556" width="43.85546875" style="858" customWidth="1"/>
    <col min="1557" max="1557" width="50" style="858" customWidth="1"/>
    <col min="1558" max="1558" width="51.5703125" style="858" customWidth="1"/>
    <col min="1559" max="1559" width="28" style="858" customWidth="1"/>
    <col min="1560" max="1560" width="30" style="858" customWidth="1"/>
    <col min="1561" max="1561" width="25.140625" style="858" customWidth="1"/>
    <col min="1562" max="1562" width="26.28515625" style="858" customWidth="1"/>
    <col min="1563" max="1563" width="30" style="858" customWidth="1"/>
    <col min="1564" max="1564" width="32.140625" style="858" customWidth="1"/>
    <col min="1565" max="1565" width="33.5703125" style="858" customWidth="1"/>
    <col min="1566" max="1566" width="35.7109375" style="858" customWidth="1"/>
    <col min="1567" max="1567" width="33.28515625" style="858" customWidth="1"/>
    <col min="1568" max="1568" width="29.140625" style="858" customWidth="1"/>
    <col min="1569" max="1569" width="34.28515625" style="858" customWidth="1"/>
    <col min="1570" max="1570" width="40.85546875" style="858" customWidth="1"/>
    <col min="1571" max="1571" width="55.5703125" style="858" customWidth="1"/>
    <col min="1572" max="1572" width="42" style="858" customWidth="1"/>
    <col min="1573" max="1573" width="56.85546875" style="858" customWidth="1"/>
    <col min="1574" max="1574" width="48" style="858" customWidth="1"/>
    <col min="1575" max="1575" width="56.140625" style="858" customWidth="1"/>
    <col min="1576" max="1576" width="48.140625" style="858" customWidth="1"/>
    <col min="1577" max="1794" width="11.42578125" style="858"/>
    <col min="1795" max="1795" width="10.7109375" style="858" customWidth="1"/>
    <col min="1796" max="1796" width="60.5703125" style="858" customWidth="1"/>
    <col min="1797" max="1797" width="73.140625" style="858" customWidth="1"/>
    <col min="1798" max="1798" width="47" style="858" customWidth="1"/>
    <col min="1799" max="1799" width="39.7109375" style="858" customWidth="1"/>
    <col min="1800" max="1800" width="41.42578125" style="858" customWidth="1"/>
    <col min="1801" max="1801" width="42.7109375" style="858" customWidth="1"/>
    <col min="1802" max="1802" width="42.140625" style="858" customWidth="1"/>
    <col min="1803" max="1803" width="44.5703125" style="858" customWidth="1"/>
    <col min="1804" max="1804" width="26" style="858" customWidth="1"/>
    <col min="1805" max="1805" width="33.140625" style="858" customWidth="1"/>
    <col min="1806" max="1807" width="26" style="858" customWidth="1"/>
    <col min="1808" max="1808" width="36" style="858" customWidth="1"/>
    <col min="1809" max="1809" width="41.140625" style="858" customWidth="1"/>
    <col min="1810" max="1810" width="34.85546875" style="858" customWidth="1"/>
    <col min="1811" max="1811" width="27.7109375" style="858" customWidth="1"/>
    <col min="1812" max="1812" width="43.85546875" style="858" customWidth="1"/>
    <col min="1813" max="1813" width="50" style="858" customWidth="1"/>
    <col min="1814" max="1814" width="51.5703125" style="858" customWidth="1"/>
    <col min="1815" max="1815" width="28" style="858" customWidth="1"/>
    <col min="1816" max="1816" width="30" style="858" customWidth="1"/>
    <col min="1817" max="1817" width="25.140625" style="858" customWidth="1"/>
    <col min="1818" max="1818" width="26.28515625" style="858" customWidth="1"/>
    <col min="1819" max="1819" width="30" style="858" customWidth="1"/>
    <col min="1820" max="1820" width="32.140625" style="858" customWidth="1"/>
    <col min="1821" max="1821" width="33.5703125" style="858" customWidth="1"/>
    <col min="1822" max="1822" width="35.7109375" style="858" customWidth="1"/>
    <col min="1823" max="1823" width="33.28515625" style="858" customWidth="1"/>
    <col min="1824" max="1824" width="29.140625" style="858" customWidth="1"/>
    <col min="1825" max="1825" width="34.28515625" style="858" customWidth="1"/>
    <col min="1826" max="1826" width="40.85546875" style="858" customWidth="1"/>
    <col min="1827" max="1827" width="55.5703125" style="858" customWidth="1"/>
    <col min="1828" max="1828" width="42" style="858" customWidth="1"/>
    <col min="1829" max="1829" width="56.85546875" style="858" customWidth="1"/>
    <col min="1830" max="1830" width="48" style="858" customWidth="1"/>
    <col min="1831" max="1831" width="56.140625" style="858" customWidth="1"/>
    <col min="1832" max="1832" width="48.140625" style="858" customWidth="1"/>
    <col min="1833" max="2050" width="11.42578125" style="858"/>
    <col min="2051" max="2051" width="10.7109375" style="858" customWidth="1"/>
    <col min="2052" max="2052" width="60.5703125" style="858" customWidth="1"/>
    <col min="2053" max="2053" width="73.140625" style="858" customWidth="1"/>
    <col min="2054" max="2054" width="47" style="858" customWidth="1"/>
    <col min="2055" max="2055" width="39.7109375" style="858" customWidth="1"/>
    <col min="2056" max="2056" width="41.42578125" style="858" customWidth="1"/>
    <col min="2057" max="2057" width="42.7109375" style="858" customWidth="1"/>
    <col min="2058" max="2058" width="42.140625" style="858" customWidth="1"/>
    <col min="2059" max="2059" width="44.5703125" style="858" customWidth="1"/>
    <col min="2060" max="2060" width="26" style="858" customWidth="1"/>
    <col min="2061" max="2061" width="33.140625" style="858" customWidth="1"/>
    <col min="2062" max="2063" width="26" style="858" customWidth="1"/>
    <col min="2064" max="2064" width="36" style="858" customWidth="1"/>
    <col min="2065" max="2065" width="41.140625" style="858" customWidth="1"/>
    <col min="2066" max="2066" width="34.85546875" style="858" customWidth="1"/>
    <col min="2067" max="2067" width="27.7109375" style="858" customWidth="1"/>
    <col min="2068" max="2068" width="43.85546875" style="858" customWidth="1"/>
    <col min="2069" max="2069" width="50" style="858" customWidth="1"/>
    <col min="2070" max="2070" width="51.5703125" style="858" customWidth="1"/>
    <col min="2071" max="2071" width="28" style="858" customWidth="1"/>
    <col min="2072" max="2072" width="30" style="858" customWidth="1"/>
    <col min="2073" max="2073" width="25.140625" style="858" customWidth="1"/>
    <col min="2074" max="2074" width="26.28515625" style="858" customWidth="1"/>
    <col min="2075" max="2075" width="30" style="858" customWidth="1"/>
    <col min="2076" max="2076" width="32.140625" style="858" customWidth="1"/>
    <col min="2077" max="2077" width="33.5703125" style="858" customWidth="1"/>
    <col min="2078" max="2078" width="35.7109375" style="858" customWidth="1"/>
    <col min="2079" max="2079" width="33.28515625" style="858" customWidth="1"/>
    <col min="2080" max="2080" width="29.140625" style="858" customWidth="1"/>
    <col min="2081" max="2081" width="34.28515625" style="858" customWidth="1"/>
    <col min="2082" max="2082" width="40.85546875" style="858" customWidth="1"/>
    <col min="2083" max="2083" width="55.5703125" style="858" customWidth="1"/>
    <col min="2084" max="2084" width="42" style="858" customWidth="1"/>
    <col min="2085" max="2085" width="56.85546875" style="858" customWidth="1"/>
    <col min="2086" max="2086" width="48" style="858" customWidth="1"/>
    <col min="2087" max="2087" width="56.140625" style="858" customWidth="1"/>
    <col min="2088" max="2088" width="48.140625" style="858" customWidth="1"/>
    <col min="2089" max="2306" width="11.42578125" style="858"/>
    <col min="2307" max="2307" width="10.7109375" style="858" customWidth="1"/>
    <col min="2308" max="2308" width="60.5703125" style="858" customWidth="1"/>
    <col min="2309" max="2309" width="73.140625" style="858" customWidth="1"/>
    <col min="2310" max="2310" width="47" style="858" customWidth="1"/>
    <col min="2311" max="2311" width="39.7109375" style="858" customWidth="1"/>
    <col min="2312" max="2312" width="41.42578125" style="858" customWidth="1"/>
    <col min="2313" max="2313" width="42.7109375" style="858" customWidth="1"/>
    <col min="2314" max="2314" width="42.140625" style="858" customWidth="1"/>
    <col min="2315" max="2315" width="44.5703125" style="858" customWidth="1"/>
    <col min="2316" max="2316" width="26" style="858" customWidth="1"/>
    <col min="2317" max="2317" width="33.140625" style="858" customWidth="1"/>
    <col min="2318" max="2319" width="26" style="858" customWidth="1"/>
    <col min="2320" max="2320" width="36" style="858" customWidth="1"/>
    <col min="2321" max="2321" width="41.140625" style="858" customWidth="1"/>
    <col min="2322" max="2322" width="34.85546875" style="858" customWidth="1"/>
    <col min="2323" max="2323" width="27.7109375" style="858" customWidth="1"/>
    <col min="2324" max="2324" width="43.85546875" style="858" customWidth="1"/>
    <col min="2325" max="2325" width="50" style="858" customWidth="1"/>
    <col min="2326" max="2326" width="51.5703125" style="858" customWidth="1"/>
    <col min="2327" max="2327" width="28" style="858" customWidth="1"/>
    <col min="2328" max="2328" width="30" style="858" customWidth="1"/>
    <col min="2329" max="2329" width="25.140625" style="858" customWidth="1"/>
    <col min="2330" max="2330" width="26.28515625" style="858" customWidth="1"/>
    <col min="2331" max="2331" width="30" style="858" customWidth="1"/>
    <col min="2332" max="2332" width="32.140625" style="858" customWidth="1"/>
    <col min="2333" max="2333" width="33.5703125" style="858" customWidth="1"/>
    <col min="2334" max="2334" width="35.7109375" style="858" customWidth="1"/>
    <col min="2335" max="2335" width="33.28515625" style="858" customWidth="1"/>
    <col min="2336" max="2336" width="29.140625" style="858" customWidth="1"/>
    <col min="2337" max="2337" width="34.28515625" style="858" customWidth="1"/>
    <col min="2338" max="2338" width="40.85546875" style="858" customWidth="1"/>
    <col min="2339" max="2339" width="55.5703125" style="858" customWidth="1"/>
    <col min="2340" max="2340" width="42" style="858" customWidth="1"/>
    <col min="2341" max="2341" width="56.85546875" style="858" customWidth="1"/>
    <col min="2342" max="2342" width="48" style="858" customWidth="1"/>
    <col min="2343" max="2343" width="56.140625" style="858" customWidth="1"/>
    <col min="2344" max="2344" width="48.140625" style="858" customWidth="1"/>
    <col min="2345" max="2562" width="11.42578125" style="858"/>
    <col min="2563" max="2563" width="10.7109375" style="858" customWidth="1"/>
    <col min="2564" max="2564" width="60.5703125" style="858" customWidth="1"/>
    <col min="2565" max="2565" width="73.140625" style="858" customWidth="1"/>
    <col min="2566" max="2566" width="47" style="858" customWidth="1"/>
    <col min="2567" max="2567" width="39.7109375" style="858" customWidth="1"/>
    <col min="2568" max="2568" width="41.42578125" style="858" customWidth="1"/>
    <col min="2569" max="2569" width="42.7109375" style="858" customWidth="1"/>
    <col min="2570" max="2570" width="42.140625" style="858" customWidth="1"/>
    <col min="2571" max="2571" width="44.5703125" style="858" customWidth="1"/>
    <col min="2572" max="2572" width="26" style="858" customWidth="1"/>
    <col min="2573" max="2573" width="33.140625" style="858" customWidth="1"/>
    <col min="2574" max="2575" width="26" style="858" customWidth="1"/>
    <col min="2576" max="2576" width="36" style="858" customWidth="1"/>
    <col min="2577" max="2577" width="41.140625" style="858" customWidth="1"/>
    <col min="2578" max="2578" width="34.85546875" style="858" customWidth="1"/>
    <col min="2579" max="2579" width="27.7109375" style="858" customWidth="1"/>
    <col min="2580" max="2580" width="43.85546875" style="858" customWidth="1"/>
    <col min="2581" max="2581" width="50" style="858" customWidth="1"/>
    <col min="2582" max="2582" width="51.5703125" style="858" customWidth="1"/>
    <col min="2583" max="2583" width="28" style="858" customWidth="1"/>
    <col min="2584" max="2584" width="30" style="858" customWidth="1"/>
    <col min="2585" max="2585" width="25.140625" style="858" customWidth="1"/>
    <col min="2586" max="2586" width="26.28515625" style="858" customWidth="1"/>
    <col min="2587" max="2587" width="30" style="858" customWidth="1"/>
    <col min="2588" max="2588" width="32.140625" style="858" customWidth="1"/>
    <col min="2589" max="2589" width="33.5703125" style="858" customWidth="1"/>
    <col min="2590" max="2590" width="35.7109375" style="858" customWidth="1"/>
    <col min="2591" max="2591" width="33.28515625" style="858" customWidth="1"/>
    <col min="2592" max="2592" width="29.140625" style="858" customWidth="1"/>
    <col min="2593" max="2593" width="34.28515625" style="858" customWidth="1"/>
    <col min="2594" max="2594" width="40.85546875" style="858" customWidth="1"/>
    <col min="2595" max="2595" width="55.5703125" style="858" customWidth="1"/>
    <col min="2596" max="2596" width="42" style="858" customWidth="1"/>
    <col min="2597" max="2597" width="56.85546875" style="858" customWidth="1"/>
    <col min="2598" max="2598" width="48" style="858" customWidth="1"/>
    <col min="2599" max="2599" width="56.140625" style="858" customWidth="1"/>
    <col min="2600" max="2600" width="48.140625" style="858" customWidth="1"/>
    <col min="2601" max="2818" width="11.42578125" style="858"/>
    <col min="2819" max="2819" width="10.7109375" style="858" customWidth="1"/>
    <col min="2820" max="2820" width="60.5703125" style="858" customWidth="1"/>
    <col min="2821" max="2821" width="73.140625" style="858" customWidth="1"/>
    <col min="2822" max="2822" width="47" style="858" customWidth="1"/>
    <col min="2823" max="2823" width="39.7109375" style="858" customWidth="1"/>
    <col min="2824" max="2824" width="41.42578125" style="858" customWidth="1"/>
    <col min="2825" max="2825" width="42.7109375" style="858" customWidth="1"/>
    <col min="2826" max="2826" width="42.140625" style="858" customWidth="1"/>
    <col min="2827" max="2827" width="44.5703125" style="858" customWidth="1"/>
    <col min="2828" max="2828" width="26" style="858" customWidth="1"/>
    <col min="2829" max="2829" width="33.140625" style="858" customWidth="1"/>
    <col min="2830" max="2831" width="26" style="858" customWidth="1"/>
    <col min="2832" max="2832" width="36" style="858" customWidth="1"/>
    <col min="2833" max="2833" width="41.140625" style="858" customWidth="1"/>
    <col min="2834" max="2834" width="34.85546875" style="858" customWidth="1"/>
    <col min="2835" max="2835" width="27.7109375" style="858" customWidth="1"/>
    <col min="2836" max="2836" width="43.85546875" style="858" customWidth="1"/>
    <col min="2837" max="2837" width="50" style="858" customWidth="1"/>
    <col min="2838" max="2838" width="51.5703125" style="858" customWidth="1"/>
    <col min="2839" max="2839" width="28" style="858" customWidth="1"/>
    <col min="2840" max="2840" width="30" style="858" customWidth="1"/>
    <col min="2841" max="2841" width="25.140625" style="858" customWidth="1"/>
    <col min="2842" max="2842" width="26.28515625" style="858" customWidth="1"/>
    <col min="2843" max="2843" width="30" style="858" customWidth="1"/>
    <col min="2844" max="2844" width="32.140625" style="858" customWidth="1"/>
    <col min="2845" max="2845" width="33.5703125" style="858" customWidth="1"/>
    <col min="2846" max="2846" width="35.7109375" style="858" customWidth="1"/>
    <col min="2847" max="2847" width="33.28515625" style="858" customWidth="1"/>
    <col min="2848" max="2848" width="29.140625" style="858" customWidth="1"/>
    <col min="2849" max="2849" width="34.28515625" style="858" customWidth="1"/>
    <col min="2850" max="2850" width="40.85546875" style="858" customWidth="1"/>
    <col min="2851" max="2851" width="55.5703125" style="858" customWidth="1"/>
    <col min="2852" max="2852" width="42" style="858" customWidth="1"/>
    <col min="2853" max="2853" width="56.85546875" style="858" customWidth="1"/>
    <col min="2854" max="2854" width="48" style="858" customWidth="1"/>
    <col min="2855" max="2855" width="56.140625" style="858" customWidth="1"/>
    <col min="2856" max="2856" width="48.140625" style="858" customWidth="1"/>
    <col min="2857" max="3074" width="11.42578125" style="858"/>
    <col min="3075" max="3075" width="10.7109375" style="858" customWidth="1"/>
    <col min="3076" max="3076" width="60.5703125" style="858" customWidth="1"/>
    <col min="3077" max="3077" width="73.140625" style="858" customWidth="1"/>
    <col min="3078" max="3078" width="47" style="858" customWidth="1"/>
    <col min="3079" max="3079" width="39.7109375" style="858" customWidth="1"/>
    <col min="3080" max="3080" width="41.42578125" style="858" customWidth="1"/>
    <col min="3081" max="3081" width="42.7109375" style="858" customWidth="1"/>
    <col min="3082" max="3082" width="42.140625" style="858" customWidth="1"/>
    <col min="3083" max="3083" width="44.5703125" style="858" customWidth="1"/>
    <col min="3084" max="3084" width="26" style="858" customWidth="1"/>
    <col min="3085" max="3085" width="33.140625" style="858" customWidth="1"/>
    <col min="3086" max="3087" width="26" style="858" customWidth="1"/>
    <col min="3088" max="3088" width="36" style="858" customWidth="1"/>
    <col min="3089" max="3089" width="41.140625" style="858" customWidth="1"/>
    <col min="3090" max="3090" width="34.85546875" style="858" customWidth="1"/>
    <col min="3091" max="3091" width="27.7109375" style="858" customWidth="1"/>
    <col min="3092" max="3092" width="43.85546875" style="858" customWidth="1"/>
    <col min="3093" max="3093" width="50" style="858" customWidth="1"/>
    <col min="3094" max="3094" width="51.5703125" style="858" customWidth="1"/>
    <col min="3095" max="3095" width="28" style="858" customWidth="1"/>
    <col min="3096" max="3096" width="30" style="858" customWidth="1"/>
    <col min="3097" max="3097" width="25.140625" style="858" customWidth="1"/>
    <col min="3098" max="3098" width="26.28515625" style="858" customWidth="1"/>
    <col min="3099" max="3099" width="30" style="858" customWidth="1"/>
    <col min="3100" max="3100" width="32.140625" style="858" customWidth="1"/>
    <col min="3101" max="3101" width="33.5703125" style="858" customWidth="1"/>
    <col min="3102" max="3102" width="35.7109375" style="858" customWidth="1"/>
    <col min="3103" max="3103" width="33.28515625" style="858" customWidth="1"/>
    <col min="3104" max="3104" width="29.140625" style="858" customWidth="1"/>
    <col min="3105" max="3105" width="34.28515625" style="858" customWidth="1"/>
    <col min="3106" max="3106" width="40.85546875" style="858" customWidth="1"/>
    <col min="3107" max="3107" width="55.5703125" style="858" customWidth="1"/>
    <col min="3108" max="3108" width="42" style="858" customWidth="1"/>
    <col min="3109" max="3109" width="56.85546875" style="858" customWidth="1"/>
    <col min="3110" max="3110" width="48" style="858" customWidth="1"/>
    <col min="3111" max="3111" width="56.140625" style="858" customWidth="1"/>
    <col min="3112" max="3112" width="48.140625" style="858" customWidth="1"/>
    <col min="3113" max="3330" width="11.42578125" style="858"/>
    <col min="3331" max="3331" width="10.7109375" style="858" customWidth="1"/>
    <col min="3332" max="3332" width="60.5703125" style="858" customWidth="1"/>
    <col min="3333" max="3333" width="73.140625" style="858" customWidth="1"/>
    <col min="3334" max="3334" width="47" style="858" customWidth="1"/>
    <col min="3335" max="3335" width="39.7109375" style="858" customWidth="1"/>
    <col min="3336" max="3336" width="41.42578125" style="858" customWidth="1"/>
    <col min="3337" max="3337" width="42.7109375" style="858" customWidth="1"/>
    <col min="3338" max="3338" width="42.140625" style="858" customWidth="1"/>
    <col min="3339" max="3339" width="44.5703125" style="858" customWidth="1"/>
    <col min="3340" max="3340" width="26" style="858" customWidth="1"/>
    <col min="3341" max="3341" width="33.140625" style="858" customWidth="1"/>
    <col min="3342" max="3343" width="26" style="858" customWidth="1"/>
    <col min="3344" max="3344" width="36" style="858" customWidth="1"/>
    <col min="3345" max="3345" width="41.140625" style="858" customWidth="1"/>
    <col min="3346" max="3346" width="34.85546875" style="858" customWidth="1"/>
    <col min="3347" max="3347" width="27.7109375" style="858" customWidth="1"/>
    <col min="3348" max="3348" width="43.85546875" style="858" customWidth="1"/>
    <col min="3349" max="3349" width="50" style="858" customWidth="1"/>
    <col min="3350" max="3350" width="51.5703125" style="858" customWidth="1"/>
    <col min="3351" max="3351" width="28" style="858" customWidth="1"/>
    <col min="3352" max="3352" width="30" style="858" customWidth="1"/>
    <col min="3353" max="3353" width="25.140625" style="858" customWidth="1"/>
    <col min="3354" max="3354" width="26.28515625" style="858" customWidth="1"/>
    <col min="3355" max="3355" width="30" style="858" customWidth="1"/>
    <col min="3356" max="3356" width="32.140625" style="858" customWidth="1"/>
    <col min="3357" max="3357" width="33.5703125" style="858" customWidth="1"/>
    <col min="3358" max="3358" width="35.7109375" style="858" customWidth="1"/>
    <col min="3359" max="3359" width="33.28515625" style="858" customWidth="1"/>
    <col min="3360" max="3360" width="29.140625" style="858" customWidth="1"/>
    <col min="3361" max="3361" width="34.28515625" style="858" customWidth="1"/>
    <col min="3362" max="3362" width="40.85546875" style="858" customWidth="1"/>
    <col min="3363" max="3363" width="55.5703125" style="858" customWidth="1"/>
    <col min="3364" max="3364" width="42" style="858" customWidth="1"/>
    <col min="3365" max="3365" width="56.85546875" style="858" customWidth="1"/>
    <col min="3366" max="3366" width="48" style="858" customWidth="1"/>
    <col min="3367" max="3367" width="56.140625" style="858" customWidth="1"/>
    <col min="3368" max="3368" width="48.140625" style="858" customWidth="1"/>
    <col min="3369" max="3586" width="11.42578125" style="858"/>
    <col min="3587" max="3587" width="10.7109375" style="858" customWidth="1"/>
    <col min="3588" max="3588" width="60.5703125" style="858" customWidth="1"/>
    <col min="3589" max="3589" width="73.140625" style="858" customWidth="1"/>
    <col min="3590" max="3590" width="47" style="858" customWidth="1"/>
    <col min="3591" max="3591" width="39.7109375" style="858" customWidth="1"/>
    <col min="3592" max="3592" width="41.42578125" style="858" customWidth="1"/>
    <col min="3593" max="3593" width="42.7109375" style="858" customWidth="1"/>
    <col min="3594" max="3594" width="42.140625" style="858" customWidth="1"/>
    <col min="3595" max="3595" width="44.5703125" style="858" customWidth="1"/>
    <col min="3596" max="3596" width="26" style="858" customWidth="1"/>
    <col min="3597" max="3597" width="33.140625" style="858" customWidth="1"/>
    <col min="3598" max="3599" width="26" style="858" customWidth="1"/>
    <col min="3600" max="3600" width="36" style="858" customWidth="1"/>
    <col min="3601" max="3601" width="41.140625" style="858" customWidth="1"/>
    <col min="3602" max="3602" width="34.85546875" style="858" customWidth="1"/>
    <col min="3603" max="3603" width="27.7109375" style="858" customWidth="1"/>
    <col min="3604" max="3604" width="43.85546875" style="858" customWidth="1"/>
    <col min="3605" max="3605" width="50" style="858" customWidth="1"/>
    <col min="3606" max="3606" width="51.5703125" style="858" customWidth="1"/>
    <col min="3607" max="3607" width="28" style="858" customWidth="1"/>
    <col min="3608" max="3608" width="30" style="858" customWidth="1"/>
    <col min="3609" max="3609" width="25.140625" style="858" customWidth="1"/>
    <col min="3610" max="3610" width="26.28515625" style="858" customWidth="1"/>
    <col min="3611" max="3611" width="30" style="858" customWidth="1"/>
    <col min="3612" max="3612" width="32.140625" style="858" customWidth="1"/>
    <col min="3613" max="3613" width="33.5703125" style="858" customWidth="1"/>
    <col min="3614" max="3614" width="35.7109375" style="858" customWidth="1"/>
    <col min="3615" max="3615" width="33.28515625" style="858" customWidth="1"/>
    <col min="3616" max="3616" width="29.140625" style="858" customWidth="1"/>
    <col min="3617" max="3617" width="34.28515625" style="858" customWidth="1"/>
    <col min="3618" max="3618" width="40.85546875" style="858" customWidth="1"/>
    <col min="3619" max="3619" width="55.5703125" style="858" customWidth="1"/>
    <col min="3620" max="3620" width="42" style="858" customWidth="1"/>
    <col min="3621" max="3621" width="56.85546875" style="858" customWidth="1"/>
    <col min="3622" max="3622" width="48" style="858" customWidth="1"/>
    <col min="3623" max="3623" width="56.140625" style="858" customWidth="1"/>
    <col min="3624" max="3624" width="48.140625" style="858" customWidth="1"/>
    <col min="3625" max="3842" width="11.42578125" style="858"/>
    <col min="3843" max="3843" width="10.7109375" style="858" customWidth="1"/>
    <col min="3844" max="3844" width="60.5703125" style="858" customWidth="1"/>
    <col min="3845" max="3845" width="73.140625" style="858" customWidth="1"/>
    <col min="3846" max="3846" width="47" style="858" customWidth="1"/>
    <col min="3847" max="3847" width="39.7109375" style="858" customWidth="1"/>
    <col min="3848" max="3848" width="41.42578125" style="858" customWidth="1"/>
    <col min="3849" max="3849" width="42.7109375" style="858" customWidth="1"/>
    <col min="3850" max="3850" width="42.140625" style="858" customWidth="1"/>
    <col min="3851" max="3851" width="44.5703125" style="858" customWidth="1"/>
    <col min="3852" max="3852" width="26" style="858" customWidth="1"/>
    <col min="3853" max="3853" width="33.140625" style="858" customWidth="1"/>
    <col min="3854" max="3855" width="26" style="858" customWidth="1"/>
    <col min="3856" max="3856" width="36" style="858" customWidth="1"/>
    <col min="3857" max="3857" width="41.140625" style="858" customWidth="1"/>
    <col min="3858" max="3858" width="34.85546875" style="858" customWidth="1"/>
    <col min="3859" max="3859" width="27.7109375" style="858" customWidth="1"/>
    <col min="3860" max="3860" width="43.85546875" style="858" customWidth="1"/>
    <col min="3861" max="3861" width="50" style="858" customWidth="1"/>
    <col min="3862" max="3862" width="51.5703125" style="858" customWidth="1"/>
    <col min="3863" max="3863" width="28" style="858" customWidth="1"/>
    <col min="3864" max="3864" width="30" style="858" customWidth="1"/>
    <col min="3865" max="3865" width="25.140625" style="858" customWidth="1"/>
    <col min="3866" max="3866" width="26.28515625" style="858" customWidth="1"/>
    <col min="3867" max="3867" width="30" style="858" customWidth="1"/>
    <col min="3868" max="3868" width="32.140625" style="858" customWidth="1"/>
    <col min="3869" max="3869" width="33.5703125" style="858" customWidth="1"/>
    <col min="3870" max="3870" width="35.7109375" style="858" customWidth="1"/>
    <col min="3871" max="3871" width="33.28515625" style="858" customWidth="1"/>
    <col min="3872" max="3872" width="29.140625" style="858" customWidth="1"/>
    <col min="3873" max="3873" width="34.28515625" style="858" customWidth="1"/>
    <col min="3874" max="3874" width="40.85546875" style="858" customWidth="1"/>
    <col min="3875" max="3875" width="55.5703125" style="858" customWidth="1"/>
    <col min="3876" max="3876" width="42" style="858" customWidth="1"/>
    <col min="3877" max="3877" width="56.85546875" style="858" customWidth="1"/>
    <col min="3878" max="3878" width="48" style="858" customWidth="1"/>
    <col min="3879" max="3879" width="56.140625" style="858" customWidth="1"/>
    <col min="3880" max="3880" width="48.140625" style="858" customWidth="1"/>
    <col min="3881" max="4098" width="11.42578125" style="858"/>
    <col min="4099" max="4099" width="10.7109375" style="858" customWidth="1"/>
    <col min="4100" max="4100" width="60.5703125" style="858" customWidth="1"/>
    <col min="4101" max="4101" width="73.140625" style="858" customWidth="1"/>
    <col min="4102" max="4102" width="47" style="858" customWidth="1"/>
    <col min="4103" max="4103" width="39.7109375" style="858" customWidth="1"/>
    <col min="4104" max="4104" width="41.42578125" style="858" customWidth="1"/>
    <col min="4105" max="4105" width="42.7109375" style="858" customWidth="1"/>
    <col min="4106" max="4106" width="42.140625" style="858" customWidth="1"/>
    <col min="4107" max="4107" width="44.5703125" style="858" customWidth="1"/>
    <col min="4108" max="4108" width="26" style="858" customWidth="1"/>
    <col min="4109" max="4109" width="33.140625" style="858" customWidth="1"/>
    <col min="4110" max="4111" width="26" style="858" customWidth="1"/>
    <col min="4112" max="4112" width="36" style="858" customWidth="1"/>
    <col min="4113" max="4113" width="41.140625" style="858" customWidth="1"/>
    <col min="4114" max="4114" width="34.85546875" style="858" customWidth="1"/>
    <col min="4115" max="4115" width="27.7109375" style="858" customWidth="1"/>
    <col min="4116" max="4116" width="43.85546875" style="858" customWidth="1"/>
    <col min="4117" max="4117" width="50" style="858" customWidth="1"/>
    <col min="4118" max="4118" width="51.5703125" style="858" customWidth="1"/>
    <col min="4119" max="4119" width="28" style="858" customWidth="1"/>
    <col min="4120" max="4120" width="30" style="858" customWidth="1"/>
    <col min="4121" max="4121" width="25.140625" style="858" customWidth="1"/>
    <col min="4122" max="4122" width="26.28515625" style="858" customWidth="1"/>
    <col min="4123" max="4123" width="30" style="858" customWidth="1"/>
    <col min="4124" max="4124" width="32.140625" style="858" customWidth="1"/>
    <col min="4125" max="4125" width="33.5703125" style="858" customWidth="1"/>
    <col min="4126" max="4126" width="35.7109375" style="858" customWidth="1"/>
    <col min="4127" max="4127" width="33.28515625" style="858" customWidth="1"/>
    <col min="4128" max="4128" width="29.140625" style="858" customWidth="1"/>
    <col min="4129" max="4129" width="34.28515625" style="858" customWidth="1"/>
    <col min="4130" max="4130" width="40.85546875" style="858" customWidth="1"/>
    <col min="4131" max="4131" width="55.5703125" style="858" customWidth="1"/>
    <col min="4132" max="4132" width="42" style="858" customWidth="1"/>
    <col min="4133" max="4133" width="56.85546875" style="858" customWidth="1"/>
    <col min="4134" max="4134" width="48" style="858" customWidth="1"/>
    <col min="4135" max="4135" width="56.140625" style="858" customWidth="1"/>
    <col min="4136" max="4136" width="48.140625" style="858" customWidth="1"/>
    <col min="4137" max="4354" width="11.42578125" style="858"/>
    <col min="4355" max="4355" width="10.7109375" style="858" customWidth="1"/>
    <col min="4356" max="4356" width="60.5703125" style="858" customWidth="1"/>
    <col min="4357" max="4357" width="73.140625" style="858" customWidth="1"/>
    <col min="4358" max="4358" width="47" style="858" customWidth="1"/>
    <col min="4359" max="4359" width="39.7109375" style="858" customWidth="1"/>
    <col min="4360" max="4360" width="41.42578125" style="858" customWidth="1"/>
    <col min="4361" max="4361" width="42.7109375" style="858" customWidth="1"/>
    <col min="4362" max="4362" width="42.140625" style="858" customWidth="1"/>
    <col min="4363" max="4363" width="44.5703125" style="858" customWidth="1"/>
    <col min="4364" max="4364" width="26" style="858" customWidth="1"/>
    <col min="4365" max="4365" width="33.140625" style="858" customWidth="1"/>
    <col min="4366" max="4367" width="26" style="858" customWidth="1"/>
    <col min="4368" max="4368" width="36" style="858" customWidth="1"/>
    <col min="4369" max="4369" width="41.140625" style="858" customWidth="1"/>
    <col min="4370" max="4370" width="34.85546875" style="858" customWidth="1"/>
    <col min="4371" max="4371" width="27.7109375" style="858" customWidth="1"/>
    <col min="4372" max="4372" width="43.85546875" style="858" customWidth="1"/>
    <col min="4373" max="4373" width="50" style="858" customWidth="1"/>
    <col min="4374" max="4374" width="51.5703125" style="858" customWidth="1"/>
    <col min="4375" max="4375" width="28" style="858" customWidth="1"/>
    <col min="4376" max="4376" width="30" style="858" customWidth="1"/>
    <col min="4377" max="4377" width="25.140625" style="858" customWidth="1"/>
    <col min="4378" max="4378" width="26.28515625" style="858" customWidth="1"/>
    <col min="4379" max="4379" width="30" style="858" customWidth="1"/>
    <col min="4380" max="4380" width="32.140625" style="858" customWidth="1"/>
    <col min="4381" max="4381" width="33.5703125" style="858" customWidth="1"/>
    <col min="4382" max="4382" width="35.7109375" style="858" customWidth="1"/>
    <col min="4383" max="4383" width="33.28515625" style="858" customWidth="1"/>
    <col min="4384" max="4384" width="29.140625" style="858" customWidth="1"/>
    <col min="4385" max="4385" width="34.28515625" style="858" customWidth="1"/>
    <col min="4386" max="4386" width="40.85546875" style="858" customWidth="1"/>
    <col min="4387" max="4387" width="55.5703125" style="858" customWidth="1"/>
    <col min="4388" max="4388" width="42" style="858" customWidth="1"/>
    <col min="4389" max="4389" width="56.85546875" style="858" customWidth="1"/>
    <col min="4390" max="4390" width="48" style="858" customWidth="1"/>
    <col min="4391" max="4391" width="56.140625" style="858" customWidth="1"/>
    <col min="4392" max="4392" width="48.140625" style="858" customWidth="1"/>
    <col min="4393" max="4610" width="11.42578125" style="858"/>
    <col min="4611" max="4611" width="10.7109375" style="858" customWidth="1"/>
    <col min="4612" max="4612" width="60.5703125" style="858" customWidth="1"/>
    <col min="4613" max="4613" width="73.140625" style="858" customWidth="1"/>
    <col min="4614" max="4614" width="47" style="858" customWidth="1"/>
    <col min="4615" max="4615" width="39.7109375" style="858" customWidth="1"/>
    <col min="4616" max="4616" width="41.42578125" style="858" customWidth="1"/>
    <col min="4617" max="4617" width="42.7109375" style="858" customWidth="1"/>
    <col min="4618" max="4618" width="42.140625" style="858" customWidth="1"/>
    <col min="4619" max="4619" width="44.5703125" style="858" customWidth="1"/>
    <col min="4620" max="4620" width="26" style="858" customWidth="1"/>
    <col min="4621" max="4621" width="33.140625" style="858" customWidth="1"/>
    <col min="4622" max="4623" width="26" style="858" customWidth="1"/>
    <col min="4624" max="4624" width="36" style="858" customWidth="1"/>
    <col min="4625" max="4625" width="41.140625" style="858" customWidth="1"/>
    <col min="4626" max="4626" width="34.85546875" style="858" customWidth="1"/>
    <col min="4627" max="4627" width="27.7109375" style="858" customWidth="1"/>
    <col min="4628" max="4628" width="43.85546875" style="858" customWidth="1"/>
    <col min="4629" max="4629" width="50" style="858" customWidth="1"/>
    <col min="4630" max="4630" width="51.5703125" style="858" customWidth="1"/>
    <col min="4631" max="4631" width="28" style="858" customWidth="1"/>
    <col min="4632" max="4632" width="30" style="858" customWidth="1"/>
    <col min="4633" max="4633" width="25.140625" style="858" customWidth="1"/>
    <col min="4634" max="4634" width="26.28515625" style="858" customWidth="1"/>
    <col min="4635" max="4635" width="30" style="858" customWidth="1"/>
    <col min="4636" max="4636" width="32.140625" style="858" customWidth="1"/>
    <col min="4637" max="4637" width="33.5703125" style="858" customWidth="1"/>
    <col min="4638" max="4638" width="35.7109375" style="858" customWidth="1"/>
    <col min="4639" max="4639" width="33.28515625" style="858" customWidth="1"/>
    <col min="4640" max="4640" width="29.140625" style="858" customWidth="1"/>
    <col min="4641" max="4641" width="34.28515625" style="858" customWidth="1"/>
    <col min="4642" max="4642" width="40.85546875" style="858" customWidth="1"/>
    <col min="4643" max="4643" width="55.5703125" style="858" customWidth="1"/>
    <col min="4644" max="4644" width="42" style="858" customWidth="1"/>
    <col min="4645" max="4645" width="56.85546875" style="858" customWidth="1"/>
    <col min="4646" max="4646" width="48" style="858" customWidth="1"/>
    <col min="4647" max="4647" width="56.140625" style="858" customWidth="1"/>
    <col min="4648" max="4648" width="48.140625" style="858" customWidth="1"/>
    <col min="4649" max="4866" width="11.42578125" style="858"/>
    <col min="4867" max="4867" width="10.7109375" style="858" customWidth="1"/>
    <col min="4868" max="4868" width="60.5703125" style="858" customWidth="1"/>
    <col min="4869" max="4869" width="73.140625" style="858" customWidth="1"/>
    <col min="4870" max="4870" width="47" style="858" customWidth="1"/>
    <col min="4871" max="4871" width="39.7109375" style="858" customWidth="1"/>
    <col min="4872" max="4872" width="41.42578125" style="858" customWidth="1"/>
    <col min="4873" max="4873" width="42.7109375" style="858" customWidth="1"/>
    <col min="4874" max="4874" width="42.140625" style="858" customWidth="1"/>
    <col min="4875" max="4875" width="44.5703125" style="858" customWidth="1"/>
    <col min="4876" max="4876" width="26" style="858" customWidth="1"/>
    <col min="4877" max="4877" width="33.140625" style="858" customWidth="1"/>
    <col min="4878" max="4879" width="26" style="858" customWidth="1"/>
    <col min="4880" max="4880" width="36" style="858" customWidth="1"/>
    <col min="4881" max="4881" width="41.140625" style="858" customWidth="1"/>
    <col min="4882" max="4882" width="34.85546875" style="858" customWidth="1"/>
    <col min="4883" max="4883" width="27.7109375" style="858" customWidth="1"/>
    <col min="4884" max="4884" width="43.85546875" style="858" customWidth="1"/>
    <col min="4885" max="4885" width="50" style="858" customWidth="1"/>
    <col min="4886" max="4886" width="51.5703125" style="858" customWidth="1"/>
    <col min="4887" max="4887" width="28" style="858" customWidth="1"/>
    <col min="4888" max="4888" width="30" style="858" customWidth="1"/>
    <col min="4889" max="4889" width="25.140625" style="858" customWidth="1"/>
    <col min="4890" max="4890" width="26.28515625" style="858" customWidth="1"/>
    <col min="4891" max="4891" width="30" style="858" customWidth="1"/>
    <col min="4892" max="4892" width="32.140625" style="858" customWidth="1"/>
    <col min="4893" max="4893" width="33.5703125" style="858" customWidth="1"/>
    <col min="4894" max="4894" width="35.7109375" style="858" customWidth="1"/>
    <col min="4895" max="4895" width="33.28515625" style="858" customWidth="1"/>
    <col min="4896" max="4896" width="29.140625" style="858" customWidth="1"/>
    <col min="4897" max="4897" width="34.28515625" style="858" customWidth="1"/>
    <col min="4898" max="4898" width="40.85546875" style="858" customWidth="1"/>
    <col min="4899" max="4899" width="55.5703125" style="858" customWidth="1"/>
    <col min="4900" max="4900" width="42" style="858" customWidth="1"/>
    <col min="4901" max="4901" width="56.85546875" style="858" customWidth="1"/>
    <col min="4902" max="4902" width="48" style="858" customWidth="1"/>
    <col min="4903" max="4903" width="56.140625" style="858" customWidth="1"/>
    <col min="4904" max="4904" width="48.140625" style="858" customWidth="1"/>
    <col min="4905" max="5122" width="11.42578125" style="858"/>
    <col min="5123" max="5123" width="10.7109375" style="858" customWidth="1"/>
    <col min="5124" max="5124" width="60.5703125" style="858" customWidth="1"/>
    <col min="5125" max="5125" width="73.140625" style="858" customWidth="1"/>
    <col min="5126" max="5126" width="47" style="858" customWidth="1"/>
    <col min="5127" max="5127" width="39.7109375" style="858" customWidth="1"/>
    <col min="5128" max="5128" width="41.42578125" style="858" customWidth="1"/>
    <col min="5129" max="5129" width="42.7109375" style="858" customWidth="1"/>
    <col min="5130" max="5130" width="42.140625" style="858" customWidth="1"/>
    <col min="5131" max="5131" width="44.5703125" style="858" customWidth="1"/>
    <col min="5132" max="5132" width="26" style="858" customWidth="1"/>
    <col min="5133" max="5133" width="33.140625" style="858" customWidth="1"/>
    <col min="5134" max="5135" width="26" style="858" customWidth="1"/>
    <col min="5136" max="5136" width="36" style="858" customWidth="1"/>
    <col min="5137" max="5137" width="41.140625" style="858" customWidth="1"/>
    <col min="5138" max="5138" width="34.85546875" style="858" customWidth="1"/>
    <col min="5139" max="5139" width="27.7109375" style="858" customWidth="1"/>
    <col min="5140" max="5140" width="43.85546875" style="858" customWidth="1"/>
    <col min="5141" max="5141" width="50" style="858" customWidth="1"/>
    <col min="5142" max="5142" width="51.5703125" style="858" customWidth="1"/>
    <col min="5143" max="5143" width="28" style="858" customWidth="1"/>
    <col min="5144" max="5144" width="30" style="858" customWidth="1"/>
    <col min="5145" max="5145" width="25.140625" style="858" customWidth="1"/>
    <col min="5146" max="5146" width="26.28515625" style="858" customWidth="1"/>
    <col min="5147" max="5147" width="30" style="858" customWidth="1"/>
    <col min="5148" max="5148" width="32.140625" style="858" customWidth="1"/>
    <col min="5149" max="5149" width="33.5703125" style="858" customWidth="1"/>
    <col min="5150" max="5150" width="35.7109375" style="858" customWidth="1"/>
    <col min="5151" max="5151" width="33.28515625" style="858" customWidth="1"/>
    <col min="5152" max="5152" width="29.140625" style="858" customWidth="1"/>
    <col min="5153" max="5153" width="34.28515625" style="858" customWidth="1"/>
    <col min="5154" max="5154" width="40.85546875" style="858" customWidth="1"/>
    <col min="5155" max="5155" width="55.5703125" style="858" customWidth="1"/>
    <col min="5156" max="5156" width="42" style="858" customWidth="1"/>
    <col min="5157" max="5157" width="56.85546875" style="858" customWidth="1"/>
    <col min="5158" max="5158" width="48" style="858" customWidth="1"/>
    <col min="5159" max="5159" width="56.140625" style="858" customWidth="1"/>
    <col min="5160" max="5160" width="48.140625" style="858" customWidth="1"/>
    <col min="5161" max="5378" width="11.42578125" style="858"/>
    <col min="5379" max="5379" width="10.7109375" style="858" customWidth="1"/>
    <col min="5380" max="5380" width="60.5703125" style="858" customWidth="1"/>
    <col min="5381" max="5381" width="73.140625" style="858" customWidth="1"/>
    <col min="5382" max="5382" width="47" style="858" customWidth="1"/>
    <col min="5383" max="5383" width="39.7109375" style="858" customWidth="1"/>
    <col min="5384" max="5384" width="41.42578125" style="858" customWidth="1"/>
    <col min="5385" max="5385" width="42.7109375" style="858" customWidth="1"/>
    <col min="5386" max="5386" width="42.140625" style="858" customWidth="1"/>
    <col min="5387" max="5387" width="44.5703125" style="858" customWidth="1"/>
    <col min="5388" max="5388" width="26" style="858" customWidth="1"/>
    <col min="5389" max="5389" width="33.140625" style="858" customWidth="1"/>
    <col min="5390" max="5391" width="26" style="858" customWidth="1"/>
    <col min="5392" max="5392" width="36" style="858" customWidth="1"/>
    <col min="5393" max="5393" width="41.140625" style="858" customWidth="1"/>
    <col min="5394" max="5394" width="34.85546875" style="858" customWidth="1"/>
    <col min="5395" max="5395" width="27.7109375" style="858" customWidth="1"/>
    <col min="5396" max="5396" width="43.85546875" style="858" customWidth="1"/>
    <col min="5397" max="5397" width="50" style="858" customWidth="1"/>
    <col min="5398" max="5398" width="51.5703125" style="858" customWidth="1"/>
    <col min="5399" max="5399" width="28" style="858" customWidth="1"/>
    <col min="5400" max="5400" width="30" style="858" customWidth="1"/>
    <col min="5401" max="5401" width="25.140625" style="858" customWidth="1"/>
    <col min="5402" max="5402" width="26.28515625" style="858" customWidth="1"/>
    <col min="5403" max="5403" width="30" style="858" customWidth="1"/>
    <col min="5404" max="5404" width="32.140625" style="858" customWidth="1"/>
    <col min="5405" max="5405" width="33.5703125" style="858" customWidth="1"/>
    <col min="5406" max="5406" width="35.7109375" style="858" customWidth="1"/>
    <col min="5407" max="5407" width="33.28515625" style="858" customWidth="1"/>
    <col min="5408" max="5408" width="29.140625" style="858" customWidth="1"/>
    <col min="5409" max="5409" width="34.28515625" style="858" customWidth="1"/>
    <col min="5410" max="5410" width="40.85546875" style="858" customWidth="1"/>
    <col min="5411" max="5411" width="55.5703125" style="858" customWidth="1"/>
    <col min="5412" max="5412" width="42" style="858" customWidth="1"/>
    <col min="5413" max="5413" width="56.85546875" style="858" customWidth="1"/>
    <col min="5414" max="5414" width="48" style="858" customWidth="1"/>
    <col min="5415" max="5415" width="56.140625" style="858" customWidth="1"/>
    <col min="5416" max="5416" width="48.140625" style="858" customWidth="1"/>
    <col min="5417" max="5634" width="11.42578125" style="858"/>
    <col min="5635" max="5635" width="10.7109375" style="858" customWidth="1"/>
    <col min="5636" max="5636" width="60.5703125" style="858" customWidth="1"/>
    <col min="5637" max="5637" width="73.140625" style="858" customWidth="1"/>
    <col min="5638" max="5638" width="47" style="858" customWidth="1"/>
    <col min="5639" max="5639" width="39.7109375" style="858" customWidth="1"/>
    <col min="5640" max="5640" width="41.42578125" style="858" customWidth="1"/>
    <col min="5641" max="5641" width="42.7109375" style="858" customWidth="1"/>
    <col min="5642" max="5642" width="42.140625" style="858" customWidth="1"/>
    <col min="5643" max="5643" width="44.5703125" style="858" customWidth="1"/>
    <col min="5644" max="5644" width="26" style="858" customWidth="1"/>
    <col min="5645" max="5645" width="33.140625" style="858" customWidth="1"/>
    <col min="5646" max="5647" width="26" style="858" customWidth="1"/>
    <col min="5648" max="5648" width="36" style="858" customWidth="1"/>
    <col min="5649" max="5649" width="41.140625" style="858" customWidth="1"/>
    <col min="5650" max="5650" width="34.85546875" style="858" customWidth="1"/>
    <col min="5651" max="5651" width="27.7109375" style="858" customWidth="1"/>
    <col min="5652" max="5652" width="43.85546875" style="858" customWidth="1"/>
    <col min="5653" max="5653" width="50" style="858" customWidth="1"/>
    <col min="5654" max="5654" width="51.5703125" style="858" customWidth="1"/>
    <col min="5655" max="5655" width="28" style="858" customWidth="1"/>
    <col min="5656" max="5656" width="30" style="858" customWidth="1"/>
    <col min="5657" max="5657" width="25.140625" style="858" customWidth="1"/>
    <col min="5658" max="5658" width="26.28515625" style="858" customWidth="1"/>
    <col min="5659" max="5659" width="30" style="858" customWidth="1"/>
    <col min="5660" max="5660" width="32.140625" style="858" customWidth="1"/>
    <col min="5661" max="5661" width="33.5703125" style="858" customWidth="1"/>
    <col min="5662" max="5662" width="35.7109375" style="858" customWidth="1"/>
    <col min="5663" max="5663" width="33.28515625" style="858" customWidth="1"/>
    <col min="5664" max="5664" width="29.140625" style="858" customWidth="1"/>
    <col min="5665" max="5665" width="34.28515625" style="858" customWidth="1"/>
    <col min="5666" max="5666" width="40.85546875" style="858" customWidth="1"/>
    <col min="5667" max="5667" width="55.5703125" style="858" customWidth="1"/>
    <col min="5668" max="5668" width="42" style="858" customWidth="1"/>
    <col min="5669" max="5669" width="56.85546875" style="858" customWidth="1"/>
    <col min="5670" max="5670" width="48" style="858" customWidth="1"/>
    <col min="5671" max="5671" width="56.140625" style="858" customWidth="1"/>
    <col min="5672" max="5672" width="48.140625" style="858" customWidth="1"/>
    <col min="5673" max="5890" width="11.42578125" style="858"/>
    <col min="5891" max="5891" width="10.7109375" style="858" customWidth="1"/>
    <col min="5892" max="5892" width="60.5703125" style="858" customWidth="1"/>
    <col min="5893" max="5893" width="73.140625" style="858" customWidth="1"/>
    <col min="5894" max="5894" width="47" style="858" customWidth="1"/>
    <col min="5895" max="5895" width="39.7109375" style="858" customWidth="1"/>
    <col min="5896" max="5896" width="41.42578125" style="858" customWidth="1"/>
    <col min="5897" max="5897" width="42.7109375" style="858" customWidth="1"/>
    <col min="5898" max="5898" width="42.140625" style="858" customWidth="1"/>
    <col min="5899" max="5899" width="44.5703125" style="858" customWidth="1"/>
    <col min="5900" max="5900" width="26" style="858" customWidth="1"/>
    <col min="5901" max="5901" width="33.140625" style="858" customWidth="1"/>
    <col min="5902" max="5903" width="26" style="858" customWidth="1"/>
    <col min="5904" max="5904" width="36" style="858" customWidth="1"/>
    <col min="5905" max="5905" width="41.140625" style="858" customWidth="1"/>
    <col min="5906" max="5906" width="34.85546875" style="858" customWidth="1"/>
    <col min="5907" max="5907" width="27.7109375" style="858" customWidth="1"/>
    <col min="5908" max="5908" width="43.85546875" style="858" customWidth="1"/>
    <col min="5909" max="5909" width="50" style="858" customWidth="1"/>
    <col min="5910" max="5910" width="51.5703125" style="858" customWidth="1"/>
    <col min="5911" max="5911" width="28" style="858" customWidth="1"/>
    <col min="5912" max="5912" width="30" style="858" customWidth="1"/>
    <col min="5913" max="5913" width="25.140625" style="858" customWidth="1"/>
    <col min="5914" max="5914" width="26.28515625" style="858" customWidth="1"/>
    <col min="5915" max="5915" width="30" style="858" customWidth="1"/>
    <col min="5916" max="5916" width="32.140625" style="858" customWidth="1"/>
    <col min="5917" max="5917" width="33.5703125" style="858" customWidth="1"/>
    <col min="5918" max="5918" width="35.7109375" style="858" customWidth="1"/>
    <col min="5919" max="5919" width="33.28515625" style="858" customWidth="1"/>
    <col min="5920" max="5920" width="29.140625" style="858" customWidth="1"/>
    <col min="5921" max="5921" width="34.28515625" style="858" customWidth="1"/>
    <col min="5922" max="5922" width="40.85546875" style="858" customWidth="1"/>
    <col min="5923" max="5923" width="55.5703125" style="858" customWidth="1"/>
    <col min="5924" max="5924" width="42" style="858" customWidth="1"/>
    <col min="5925" max="5925" width="56.85546875" style="858" customWidth="1"/>
    <col min="5926" max="5926" width="48" style="858" customWidth="1"/>
    <col min="5927" max="5927" width="56.140625" style="858" customWidth="1"/>
    <col min="5928" max="5928" width="48.140625" style="858" customWidth="1"/>
    <col min="5929" max="6146" width="11.42578125" style="858"/>
    <col min="6147" max="6147" width="10.7109375" style="858" customWidth="1"/>
    <col min="6148" max="6148" width="60.5703125" style="858" customWidth="1"/>
    <col min="6149" max="6149" width="73.140625" style="858" customWidth="1"/>
    <col min="6150" max="6150" width="47" style="858" customWidth="1"/>
    <col min="6151" max="6151" width="39.7109375" style="858" customWidth="1"/>
    <col min="6152" max="6152" width="41.42578125" style="858" customWidth="1"/>
    <col min="6153" max="6153" width="42.7109375" style="858" customWidth="1"/>
    <col min="6154" max="6154" width="42.140625" style="858" customWidth="1"/>
    <col min="6155" max="6155" width="44.5703125" style="858" customWidth="1"/>
    <col min="6156" max="6156" width="26" style="858" customWidth="1"/>
    <col min="6157" max="6157" width="33.140625" style="858" customWidth="1"/>
    <col min="6158" max="6159" width="26" style="858" customWidth="1"/>
    <col min="6160" max="6160" width="36" style="858" customWidth="1"/>
    <col min="6161" max="6161" width="41.140625" style="858" customWidth="1"/>
    <col min="6162" max="6162" width="34.85546875" style="858" customWidth="1"/>
    <col min="6163" max="6163" width="27.7109375" style="858" customWidth="1"/>
    <col min="6164" max="6164" width="43.85546875" style="858" customWidth="1"/>
    <col min="6165" max="6165" width="50" style="858" customWidth="1"/>
    <col min="6166" max="6166" width="51.5703125" style="858" customWidth="1"/>
    <col min="6167" max="6167" width="28" style="858" customWidth="1"/>
    <col min="6168" max="6168" width="30" style="858" customWidth="1"/>
    <col min="6169" max="6169" width="25.140625" style="858" customWidth="1"/>
    <col min="6170" max="6170" width="26.28515625" style="858" customWidth="1"/>
    <col min="6171" max="6171" width="30" style="858" customWidth="1"/>
    <col min="6172" max="6172" width="32.140625" style="858" customWidth="1"/>
    <col min="6173" max="6173" width="33.5703125" style="858" customWidth="1"/>
    <col min="6174" max="6174" width="35.7109375" style="858" customWidth="1"/>
    <col min="6175" max="6175" width="33.28515625" style="858" customWidth="1"/>
    <col min="6176" max="6176" width="29.140625" style="858" customWidth="1"/>
    <col min="6177" max="6177" width="34.28515625" style="858" customWidth="1"/>
    <col min="6178" max="6178" width="40.85546875" style="858" customWidth="1"/>
    <col min="6179" max="6179" width="55.5703125" style="858" customWidth="1"/>
    <col min="6180" max="6180" width="42" style="858" customWidth="1"/>
    <col min="6181" max="6181" width="56.85546875" style="858" customWidth="1"/>
    <col min="6182" max="6182" width="48" style="858" customWidth="1"/>
    <col min="6183" max="6183" width="56.140625" style="858" customWidth="1"/>
    <col min="6184" max="6184" width="48.140625" style="858" customWidth="1"/>
    <col min="6185" max="6402" width="11.42578125" style="858"/>
    <col min="6403" max="6403" width="10.7109375" style="858" customWidth="1"/>
    <col min="6404" max="6404" width="60.5703125" style="858" customWidth="1"/>
    <col min="6405" max="6405" width="73.140625" style="858" customWidth="1"/>
    <col min="6406" max="6406" width="47" style="858" customWidth="1"/>
    <col min="6407" max="6407" width="39.7109375" style="858" customWidth="1"/>
    <col min="6408" max="6408" width="41.42578125" style="858" customWidth="1"/>
    <col min="6409" max="6409" width="42.7109375" style="858" customWidth="1"/>
    <col min="6410" max="6410" width="42.140625" style="858" customWidth="1"/>
    <col min="6411" max="6411" width="44.5703125" style="858" customWidth="1"/>
    <col min="6412" max="6412" width="26" style="858" customWidth="1"/>
    <col min="6413" max="6413" width="33.140625" style="858" customWidth="1"/>
    <col min="6414" max="6415" width="26" style="858" customWidth="1"/>
    <col min="6416" max="6416" width="36" style="858" customWidth="1"/>
    <col min="6417" max="6417" width="41.140625" style="858" customWidth="1"/>
    <col min="6418" max="6418" width="34.85546875" style="858" customWidth="1"/>
    <col min="6419" max="6419" width="27.7109375" style="858" customWidth="1"/>
    <col min="6420" max="6420" width="43.85546875" style="858" customWidth="1"/>
    <col min="6421" max="6421" width="50" style="858" customWidth="1"/>
    <col min="6422" max="6422" width="51.5703125" style="858" customWidth="1"/>
    <col min="6423" max="6423" width="28" style="858" customWidth="1"/>
    <col min="6424" max="6424" width="30" style="858" customWidth="1"/>
    <col min="6425" max="6425" width="25.140625" style="858" customWidth="1"/>
    <col min="6426" max="6426" width="26.28515625" style="858" customWidth="1"/>
    <col min="6427" max="6427" width="30" style="858" customWidth="1"/>
    <col min="6428" max="6428" width="32.140625" style="858" customWidth="1"/>
    <col min="6429" max="6429" width="33.5703125" style="858" customWidth="1"/>
    <col min="6430" max="6430" width="35.7109375" style="858" customWidth="1"/>
    <col min="6431" max="6431" width="33.28515625" style="858" customWidth="1"/>
    <col min="6432" max="6432" width="29.140625" style="858" customWidth="1"/>
    <col min="6433" max="6433" width="34.28515625" style="858" customWidth="1"/>
    <col min="6434" max="6434" width="40.85546875" style="858" customWidth="1"/>
    <col min="6435" max="6435" width="55.5703125" style="858" customWidth="1"/>
    <col min="6436" max="6436" width="42" style="858" customWidth="1"/>
    <col min="6437" max="6437" width="56.85546875" style="858" customWidth="1"/>
    <col min="6438" max="6438" width="48" style="858" customWidth="1"/>
    <col min="6439" max="6439" width="56.140625" style="858" customWidth="1"/>
    <col min="6440" max="6440" width="48.140625" style="858" customWidth="1"/>
    <col min="6441" max="6658" width="11.42578125" style="858"/>
    <col min="6659" max="6659" width="10.7109375" style="858" customWidth="1"/>
    <col min="6660" max="6660" width="60.5703125" style="858" customWidth="1"/>
    <col min="6661" max="6661" width="73.140625" style="858" customWidth="1"/>
    <col min="6662" max="6662" width="47" style="858" customWidth="1"/>
    <col min="6663" max="6663" width="39.7109375" style="858" customWidth="1"/>
    <col min="6664" max="6664" width="41.42578125" style="858" customWidth="1"/>
    <col min="6665" max="6665" width="42.7109375" style="858" customWidth="1"/>
    <col min="6666" max="6666" width="42.140625" style="858" customWidth="1"/>
    <col min="6667" max="6667" width="44.5703125" style="858" customWidth="1"/>
    <col min="6668" max="6668" width="26" style="858" customWidth="1"/>
    <col min="6669" max="6669" width="33.140625" style="858" customWidth="1"/>
    <col min="6670" max="6671" width="26" style="858" customWidth="1"/>
    <col min="6672" max="6672" width="36" style="858" customWidth="1"/>
    <col min="6673" max="6673" width="41.140625" style="858" customWidth="1"/>
    <col min="6674" max="6674" width="34.85546875" style="858" customWidth="1"/>
    <col min="6675" max="6675" width="27.7109375" style="858" customWidth="1"/>
    <col min="6676" max="6676" width="43.85546875" style="858" customWidth="1"/>
    <col min="6677" max="6677" width="50" style="858" customWidth="1"/>
    <col min="6678" max="6678" width="51.5703125" style="858" customWidth="1"/>
    <col min="6679" max="6679" width="28" style="858" customWidth="1"/>
    <col min="6680" max="6680" width="30" style="858" customWidth="1"/>
    <col min="6681" max="6681" width="25.140625" style="858" customWidth="1"/>
    <col min="6682" max="6682" width="26.28515625" style="858" customWidth="1"/>
    <col min="6683" max="6683" width="30" style="858" customWidth="1"/>
    <col min="6684" max="6684" width="32.140625" style="858" customWidth="1"/>
    <col min="6685" max="6685" width="33.5703125" style="858" customWidth="1"/>
    <col min="6686" max="6686" width="35.7109375" style="858" customWidth="1"/>
    <col min="6687" max="6687" width="33.28515625" style="858" customWidth="1"/>
    <col min="6688" max="6688" width="29.140625" style="858" customWidth="1"/>
    <col min="6689" max="6689" width="34.28515625" style="858" customWidth="1"/>
    <col min="6690" max="6690" width="40.85546875" style="858" customWidth="1"/>
    <col min="6691" max="6691" width="55.5703125" style="858" customWidth="1"/>
    <col min="6692" max="6692" width="42" style="858" customWidth="1"/>
    <col min="6693" max="6693" width="56.85546875" style="858" customWidth="1"/>
    <col min="6694" max="6694" width="48" style="858" customWidth="1"/>
    <col min="6695" max="6695" width="56.140625" style="858" customWidth="1"/>
    <col min="6696" max="6696" width="48.140625" style="858" customWidth="1"/>
    <col min="6697" max="6914" width="11.42578125" style="858"/>
    <col min="6915" max="6915" width="10.7109375" style="858" customWidth="1"/>
    <col min="6916" max="6916" width="60.5703125" style="858" customWidth="1"/>
    <col min="6917" max="6917" width="73.140625" style="858" customWidth="1"/>
    <col min="6918" max="6918" width="47" style="858" customWidth="1"/>
    <col min="6919" max="6919" width="39.7109375" style="858" customWidth="1"/>
    <col min="6920" max="6920" width="41.42578125" style="858" customWidth="1"/>
    <col min="6921" max="6921" width="42.7109375" style="858" customWidth="1"/>
    <col min="6922" max="6922" width="42.140625" style="858" customWidth="1"/>
    <col min="6923" max="6923" width="44.5703125" style="858" customWidth="1"/>
    <col min="6924" max="6924" width="26" style="858" customWidth="1"/>
    <col min="6925" max="6925" width="33.140625" style="858" customWidth="1"/>
    <col min="6926" max="6927" width="26" style="858" customWidth="1"/>
    <col min="6928" max="6928" width="36" style="858" customWidth="1"/>
    <col min="6929" max="6929" width="41.140625" style="858" customWidth="1"/>
    <col min="6930" max="6930" width="34.85546875" style="858" customWidth="1"/>
    <col min="6931" max="6931" width="27.7109375" style="858" customWidth="1"/>
    <col min="6932" max="6932" width="43.85546875" style="858" customWidth="1"/>
    <col min="6933" max="6933" width="50" style="858" customWidth="1"/>
    <col min="6934" max="6934" width="51.5703125" style="858" customWidth="1"/>
    <col min="6935" max="6935" width="28" style="858" customWidth="1"/>
    <col min="6936" max="6936" width="30" style="858" customWidth="1"/>
    <col min="6937" max="6937" width="25.140625" style="858" customWidth="1"/>
    <col min="6938" max="6938" width="26.28515625" style="858" customWidth="1"/>
    <col min="6939" max="6939" width="30" style="858" customWidth="1"/>
    <col min="6940" max="6940" width="32.140625" style="858" customWidth="1"/>
    <col min="6941" max="6941" width="33.5703125" style="858" customWidth="1"/>
    <col min="6942" max="6942" width="35.7109375" style="858" customWidth="1"/>
    <col min="6943" max="6943" width="33.28515625" style="858" customWidth="1"/>
    <col min="6944" max="6944" width="29.140625" style="858" customWidth="1"/>
    <col min="6945" max="6945" width="34.28515625" style="858" customWidth="1"/>
    <col min="6946" max="6946" width="40.85546875" style="858" customWidth="1"/>
    <col min="6947" max="6947" width="55.5703125" style="858" customWidth="1"/>
    <col min="6948" max="6948" width="42" style="858" customWidth="1"/>
    <col min="6949" max="6949" width="56.85546875" style="858" customWidth="1"/>
    <col min="6950" max="6950" width="48" style="858" customWidth="1"/>
    <col min="6951" max="6951" width="56.140625" style="858" customWidth="1"/>
    <col min="6952" max="6952" width="48.140625" style="858" customWidth="1"/>
    <col min="6953" max="7170" width="11.42578125" style="858"/>
    <col min="7171" max="7171" width="10.7109375" style="858" customWidth="1"/>
    <col min="7172" max="7172" width="60.5703125" style="858" customWidth="1"/>
    <col min="7173" max="7173" width="73.140625" style="858" customWidth="1"/>
    <col min="7174" max="7174" width="47" style="858" customWidth="1"/>
    <col min="7175" max="7175" width="39.7109375" style="858" customWidth="1"/>
    <col min="7176" max="7176" width="41.42578125" style="858" customWidth="1"/>
    <col min="7177" max="7177" width="42.7109375" style="858" customWidth="1"/>
    <col min="7178" max="7178" width="42.140625" style="858" customWidth="1"/>
    <col min="7179" max="7179" width="44.5703125" style="858" customWidth="1"/>
    <col min="7180" max="7180" width="26" style="858" customWidth="1"/>
    <col min="7181" max="7181" width="33.140625" style="858" customWidth="1"/>
    <col min="7182" max="7183" width="26" style="858" customWidth="1"/>
    <col min="7184" max="7184" width="36" style="858" customWidth="1"/>
    <col min="7185" max="7185" width="41.140625" style="858" customWidth="1"/>
    <col min="7186" max="7186" width="34.85546875" style="858" customWidth="1"/>
    <col min="7187" max="7187" width="27.7109375" style="858" customWidth="1"/>
    <col min="7188" max="7188" width="43.85546875" style="858" customWidth="1"/>
    <col min="7189" max="7189" width="50" style="858" customWidth="1"/>
    <col min="7190" max="7190" width="51.5703125" style="858" customWidth="1"/>
    <col min="7191" max="7191" width="28" style="858" customWidth="1"/>
    <col min="7192" max="7192" width="30" style="858" customWidth="1"/>
    <col min="7193" max="7193" width="25.140625" style="858" customWidth="1"/>
    <col min="7194" max="7194" width="26.28515625" style="858" customWidth="1"/>
    <col min="7195" max="7195" width="30" style="858" customWidth="1"/>
    <col min="7196" max="7196" width="32.140625" style="858" customWidth="1"/>
    <col min="7197" max="7197" width="33.5703125" style="858" customWidth="1"/>
    <col min="7198" max="7198" width="35.7109375" style="858" customWidth="1"/>
    <col min="7199" max="7199" width="33.28515625" style="858" customWidth="1"/>
    <col min="7200" max="7200" width="29.140625" style="858" customWidth="1"/>
    <col min="7201" max="7201" width="34.28515625" style="858" customWidth="1"/>
    <col min="7202" max="7202" width="40.85546875" style="858" customWidth="1"/>
    <col min="7203" max="7203" width="55.5703125" style="858" customWidth="1"/>
    <col min="7204" max="7204" width="42" style="858" customWidth="1"/>
    <col min="7205" max="7205" width="56.85546875" style="858" customWidth="1"/>
    <col min="7206" max="7206" width="48" style="858" customWidth="1"/>
    <col min="7207" max="7207" width="56.140625" style="858" customWidth="1"/>
    <col min="7208" max="7208" width="48.140625" style="858" customWidth="1"/>
    <col min="7209" max="7426" width="11.42578125" style="858"/>
    <col min="7427" max="7427" width="10.7109375" style="858" customWidth="1"/>
    <col min="7428" max="7428" width="60.5703125" style="858" customWidth="1"/>
    <col min="7429" max="7429" width="73.140625" style="858" customWidth="1"/>
    <col min="7430" max="7430" width="47" style="858" customWidth="1"/>
    <col min="7431" max="7431" width="39.7109375" style="858" customWidth="1"/>
    <col min="7432" max="7432" width="41.42578125" style="858" customWidth="1"/>
    <col min="7433" max="7433" width="42.7109375" style="858" customWidth="1"/>
    <col min="7434" max="7434" width="42.140625" style="858" customWidth="1"/>
    <col min="7435" max="7435" width="44.5703125" style="858" customWidth="1"/>
    <col min="7436" max="7436" width="26" style="858" customWidth="1"/>
    <col min="7437" max="7437" width="33.140625" style="858" customWidth="1"/>
    <col min="7438" max="7439" width="26" style="858" customWidth="1"/>
    <col min="7440" max="7440" width="36" style="858" customWidth="1"/>
    <col min="7441" max="7441" width="41.140625" style="858" customWidth="1"/>
    <col min="7442" max="7442" width="34.85546875" style="858" customWidth="1"/>
    <col min="7443" max="7443" width="27.7109375" style="858" customWidth="1"/>
    <col min="7444" max="7444" width="43.85546875" style="858" customWidth="1"/>
    <col min="7445" max="7445" width="50" style="858" customWidth="1"/>
    <col min="7446" max="7446" width="51.5703125" style="858" customWidth="1"/>
    <col min="7447" max="7447" width="28" style="858" customWidth="1"/>
    <col min="7448" max="7448" width="30" style="858" customWidth="1"/>
    <col min="7449" max="7449" width="25.140625" style="858" customWidth="1"/>
    <col min="7450" max="7450" width="26.28515625" style="858" customWidth="1"/>
    <col min="7451" max="7451" width="30" style="858" customWidth="1"/>
    <col min="7452" max="7452" width="32.140625" style="858" customWidth="1"/>
    <col min="7453" max="7453" width="33.5703125" style="858" customWidth="1"/>
    <col min="7454" max="7454" width="35.7109375" style="858" customWidth="1"/>
    <col min="7455" max="7455" width="33.28515625" style="858" customWidth="1"/>
    <col min="7456" max="7456" width="29.140625" style="858" customWidth="1"/>
    <col min="7457" max="7457" width="34.28515625" style="858" customWidth="1"/>
    <col min="7458" max="7458" width="40.85546875" style="858" customWidth="1"/>
    <col min="7459" max="7459" width="55.5703125" style="858" customWidth="1"/>
    <col min="7460" max="7460" width="42" style="858" customWidth="1"/>
    <col min="7461" max="7461" width="56.85546875" style="858" customWidth="1"/>
    <col min="7462" max="7462" width="48" style="858" customWidth="1"/>
    <col min="7463" max="7463" width="56.140625" style="858" customWidth="1"/>
    <col min="7464" max="7464" width="48.140625" style="858" customWidth="1"/>
    <col min="7465" max="7682" width="11.42578125" style="858"/>
    <col min="7683" max="7683" width="10.7109375" style="858" customWidth="1"/>
    <col min="7684" max="7684" width="60.5703125" style="858" customWidth="1"/>
    <col min="7685" max="7685" width="73.140625" style="858" customWidth="1"/>
    <col min="7686" max="7686" width="47" style="858" customWidth="1"/>
    <col min="7687" max="7687" width="39.7109375" style="858" customWidth="1"/>
    <col min="7688" max="7688" width="41.42578125" style="858" customWidth="1"/>
    <col min="7689" max="7689" width="42.7109375" style="858" customWidth="1"/>
    <col min="7690" max="7690" width="42.140625" style="858" customWidth="1"/>
    <col min="7691" max="7691" width="44.5703125" style="858" customWidth="1"/>
    <col min="7692" max="7692" width="26" style="858" customWidth="1"/>
    <col min="7693" max="7693" width="33.140625" style="858" customWidth="1"/>
    <col min="7694" max="7695" width="26" style="858" customWidth="1"/>
    <col min="7696" max="7696" width="36" style="858" customWidth="1"/>
    <col min="7697" max="7697" width="41.140625" style="858" customWidth="1"/>
    <col min="7698" max="7698" width="34.85546875" style="858" customWidth="1"/>
    <col min="7699" max="7699" width="27.7109375" style="858" customWidth="1"/>
    <col min="7700" max="7700" width="43.85546875" style="858" customWidth="1"/>
    <col min="7701" max="7701" width="50" style="858" customWidth="1"/>
    <col min="7702" max="7702" width="51.5703125" style="858" customWidth="1"/>
    <col min="7703" max="7703" width="28" style="858" customWidth="1"/>
    <col min="7704" max="7704" width="30" style="858" customWidth="1"/>
    <col min="7705" max="7705" width="25.140625" style="858" customWidth="1"/>
    <col min="7706" max="7706" width="26.28515625" style="858" customWidth="1"/>
    <col min="7707" max="7707" width="30" style="858" customWidth="1"/>
    <col min="7708" max="7708" width="32.140625" style="858" customWidth="1"/>
    <col min="7709" max="7709" width="33.5703125" style="858" customWidth="1"/>
    <col min="7710" max="7710" width="35.7109375" style="858" customWidth="1"/>
    <col min="7711" max="7711" width="33.28515625" style="858" customWidth="1"/>
    <col min="7712" max="7712" width="29.140625" style="858" customWidth="1"/>
    <col min="7713" max="7713" width="34.28515625" style="858" customWidth="1"/>
    <col min="7714" max="7714" width="40.85546875" style="858" customWidth="1"/>
    <col min="7715" max="7715" width="55.5703125" style="858" customWidth="1"/>
    <col min="7716" max="7716" width="42" style="858" customWidth="1"/>
    <col min="7717" max="7717" width="56.85546875" style="858" customWidth="1"/>
    <col min="7718" max="7718" width="48" style="858" customWidth="1"/>
    <col min="7719" max="7719" width="56.140625" style="858" customWidth="1"/>
    <col min="7720" max="7720" width="48.140625" style="858" customWidth="1"/>
    <col min="7721" max="7938" width="11.42578125" style="858"/>
    <col min="7939" max="7939" width="10.7109375" style="858" customWidth="1"/>
    <col min="7940" max="7940" width="60.5703125" style="858" customWidth="1"/>
    <col min="7941" max="7941" width="73.140625" style="858" customWidth="1"/>
    <col min="7942" max="7942" width="47" style="858" customWidth="1"/>
    <col min="7943" max="7943" width="39.7109375" style="858" customWidth="1"/>
    <col min="7944" max="7944" width="41.42578125" style="858" customWidth="1"/>
    <col min="7945" max="7945" width="42.7109375" style="858" customWidth="1"/>
    <col min="7946" max="7946" width="42.140625" style="858" customWidth="1"/>
    <col min="7947" max="7947" width="44.5703125" style="858" customWidth="1"/>
    <col min="7948" max="7948" width="26" style="858" customWidth="1"/>
    <col min="7949" max="7949" width="33.140625" style="858" customWidth="1"/>
    <col min="7950" max="7951" width="26" style="858" customWidth="1"/>
    <col min="7952" max="7952" width="36" style="858" customWidth="1"/>
    <col min="7953" max="7953" width="41.140625" style="858" customWidth="1"/>
    <col min="7954" max="7954" width="34.85546875" style="858" customWidth="1"/>
    <col min="7955" max="7955" width="27.7109375" style="858" customWidth="1"/>
    <col min="7956" max="7956" width="43.85546875" style="858" customWidth="1"/>
    <col min="7957" max="7957" width="50" style="858" customWidth="1"/>
    <col min="7958" max="7958" width="51.5703125" style="858" customWidth="1"/>
    <col min="7959" max="7959" width="28" style="858" customWidth="1"/>
    <col min="7960" max="7960" width="30" style="858" customWidth="1"/>
    <col min="7961" max="7961" width="25.140625" style="858" customWidth="1"/>
    <col min="7962" max="7962" width="26.28515625" style="858" customWidth="1"/>
    <col min="7963" max="7963" width="30" style="858" customWidth="1"/>
    <col min="7964" max="7964" width="32.140625" style="858" customWidth="1"/>
    <col min="7965" max="7965" width="33.5703125" style="858" customWidth="1"/>
    <col min="7966" max="7966" width="35.7109375" style="858" customWidth="1"/>
    <col min="7967" max="7967" width="33.28515625" style="858" customWidth="1"/>
    <col min="7968" max="7968" width="29.140625" style="858" customWidth="1"/>
    <col min="7969" max="7969" width="34.28515625" style="858" customWidth="1"/>
    <col min="7970" max="7970" width="40.85546875" style="858" customWidth="1"/>
    <col min="7971" max="7971" width="55.5703125" style="858" customWidth="1"/>
    <col min="7972" max="7972" width="42" style="858" customWidth="1"/>
    <col min="7973" max="7973" width="56.85546875" style="858" customWidth="1"/>
    <col min="7974" max="7974" width="48" style="858" customWidth="1"/>
    <col min="7975" max="7975" width="56.140625" style="858" customWidth="1"/>
    <col min="7976" max="7976" width="48.140625" style="858" customWidth="1"/>
    <col min="7977" max="8194" width="11.42578125" style="858"/>
    <col min="8195" max="8195" width="10.7109375" style="858" customWidth="1"/>
    <col min="8196" max="8196" width="60.5703125" style="858" customWidth="1"/>
    <col min="8197" max="8197" width="73.140625" style="858" customWidth="1"/>
    <col min="8198" max="8198" width="47" style="858" customWidth="1"/>
    <col min="8199" max="8199" width="39.7109375" style="858" customWidth="1"/>
    <col min="8200" max="8200" width="41.42578125" style="858" customWidth="1"/>
    <col min="8201" max="8201" width="42.7109375" style="858" customWidth="1"/>
    <col min="8202" max="8202" width="42.140625" style="858" customWidth="1"/>
    <col min="8203" max="8203" width="44.5703125" style="858" customWidth="1"/>
    <col min="8204" max="8204" width="26" style="858" customWidth="1"/>
    <col min="8205" max="8205" width="33.140625" style="858" customWidth="1"/>
    <col min="8206" max="8207" width="26" style="858" customWidth="1"/>
    <col min="8208" max="8208" width="36" style="858" customWidth="1"/>
    <col min="8209" max="8209" width="41.140625" style="858" customWidth="1"/>
    <col min="8210" max="8210" width="34.85546875" style="858" customWidth="1"/>
    <col min="8211" max="8211" width="27.7109375" style="858" customWidth="1"/>
    <col min="8212" max="8212" width="43.85546875" style="858" customWidth="1"/>
    <col min="8213" max="8213" width="50" style="858" customWidth="1"/>
    <col min="8214" max="8214" width="51.5703125" style="858" customWidth="1"/>
    <col min="8215" max="8215" width="28" style="858" customWidth="1"/>
    <col min="8216" max="8216" width="30" style="858" customWidth="1"/>
    <col min="8217" max="8217" width="25.140625" style="858" customWidth="1"/>
    <col min="8218" max="8218" width="26.28515625" style="858" customWidth="1"/>
    <col min="8219" max="8219" width="30" style="858" customWidth="1"/>
    <col min="8220" max="8220" width="32.140625" style="858" customWidth="1"/>
    <col min="8221" max="8221" width="33.5703125" style="858" customWidth="1"/>
    <col min="8222" max="8222" width="35.7109375" style="858" customWidth="1"/>
    <col min="8223" max="8223" width="33.28515625" style="858" customWidth="1"/>
    <col min="8224" max="8224" width="29.140625" style="858" customWidth="1"/>
    <col min="8225" max="8225" width="34.28515625" style="858" customWidth="1"/>
    <col min="8226" max="8226" width="40.85546875" style="858" customWidth="1"/>
    <col min="8227" max="8227" width="55.5703125" style="858" customWidth="1"/>
    <col min="8228" max="8228" width="42" style="858" customWidth="1"/>
    <col min="8229" max="8229" width="56.85546875" style="858" customWidth="1"/>
    <col min="8230" max="8230" width="48" style="858" customWidth="1"/>
    <col min="8231" max="8231" width="56.140625" style="858" customWidth="1"/>
    <col min="8232" max="8232" width="48.140625" style="858" customWidth="1"/>
    <col min="8233" max="8450" width="11.42578125" style="858"/>
    <col min="8451" max="8451" width="10.7109375" style="858" customWidth="1"/>
    <col min="8452" max="8452" width="60.5703125" style="858" customWidth="1"/>
    <col min="8453" max="8453" width="73.140625" style="858" customWidth="1"/>
    <col min="8454" max="8454" width="47" style="858" customWidth="1"/>
    <col min="8455" max="8455" width="39.7109375" style="858" customWidth="1"/>
    <col min="8456" max="8456" width="41.42578125" style="858" customWidth="1"/>
    <col min="8457" max="8457" width="42.7109375" style="858" customWidth="1"/>
    <col min="8458" max="8458" width="42.140625" style="858" customWidth="1"/>
    <col min="8459" max="8459" width="44.5703125" style="858" customWidth="1"/>
    <col min="8460" max="8460" width="26" style="858" customWidth="1"/>
    <col min="8461" max="8461" width="33.140625" style="858" customWidth="1"/>
    <col min="8462" max="8463" width="26" style="858" customWidth="1"/>
    <col min="8464" max="8464" width="36" style="858" customWidth="1"/>
    <col min="8465" max="8465" width="41.140625" style="858" customWidth="1"/>
    <col min="8466" max="8466" width="34.85546875" style="858" customWidth="1"/>
    <col min="8467" max="8467" width="27.7109375" style="858" customWidth="1"/>
    <col min="8468" max="8468" width="43.85546875" style="858" customWidth="1"/>
    <col min="8469" max="8469" width="50" style="858" customWidth="1"/>
    <col min="8470" max="8470" width="51.5703125" style="858" customWidth="1"/>
    <col min="8471" max="8471" width="28" style="858" customWidth="1"/>
    <col min="8472" max="8472" width="30" style="858" customWidth="1"/>
    <col min="8473" max="8473" width="25.140625" style="858" customWidth="1"/>
    <col min="8474" max="8474" width="26.28515625" style="858" customWidth="1"/>
    <col min="8475" max="8475" width="30" style="858" customWidth="1"/>
    <col min="8476" max="8476" width="32.140625" style="858" customWidth="1"/>
    <col min="8477" max="8477" width="33.5703125" style="858" customWidth="1"/>
    <col min="8478" max="8478" width="35.7109375" style="858" customWidth="1"/>
    <col min="8479" max="8479" width="33.28515625" style="858" customWidth="1"/>
    <col min="8480" max="8480" width="29.140625" style="858" customWidth="1"/>
    <col min="8481" max="8481" width="34.28515625" style="858" customWidth="1"/>
    <col min="8482" max="8482" width="40.85546875" style="858" customWidth="1"/>
    <col min="8483" max="8483" width="55.5703125" style="858" customWidth="1"/>
    <col min="8484" max="8484" width="42" style="858" customWidth="1"/>
    <col min="8485" max="8485" width="56.85546875" style="858" customWidth="1"/>
    <col min="8486" max="8486" width="48" style="858" customWidth="1"/>
    <col min="8487" max="8487" width="56.140625" style="858" customWidth="1"/>
    <col min="8488" max="8488" width="48.140625" style="858" customWidth="1"/>
    <col min="8489" max="8706" width="11.42578125" style="858"/>
    <col min="8707" max="8707" width="10.7109375" style="858" customWidth="1"/>
    <col min="8708" max="8708" width="60.5703125" style="858" customWidth="1"/>
    <col min="8709" max="8709" width="73.140625" style="858" customWidth="1"/>
    <col min="8710" max="8710" width="47" style="858" customWidth="1"/>
    <col min="8711" max="8711" width="39.7109375" style="858" customWidth="1"/>
    <col min="8712" max="8712" width="41.42578125" style="858" customWidth="1"/>
    <col min="8713" max="8713" width="42.7109375" style="858" customWidth="1"/>
    <col min="8714" max="8714" width="42.140625" style="858" customWidth="1"/>
    <col min="8715" max="8715" width="44.5703125" style="858" customWidth="1"/>
    <col min="8716" max="8716" width="26" style="858" customWidth="1"/>
    <col min="8717" max="8717" width="33.140625" style="858" customWidth="1"/>
    <col min="8718" max="8719" width="26" style="858" customWidth="1"/>
    <col min="8720" max="8720" width="36" style="858" customWidth="1"/>
    <col min="8721" max="8721" width="41.140625" style="858" customWidth="1"/>
    <col min="8722" max="8722" width="34.85546875" style="858" customWidth="1"/>
    <col min="8723" max="8723" width="27.7109375" style="858" customWidth="1"/>
    <col min="8724" max="8724" width="43.85546875" style="858" customWidth="1"/>
    <col min="8725" max="8725" width="50" style="858" customWidth="1"/>
    <col min="8726" max="8726" width="51.5703125" style="858" customWidth="1"/>
    <col min="8727" max="8727" width="28" style="858" customWidth="1"/>
    <col min="8728" max="8728" width="30" style="858" customWidth="1"/>
    <col min="8729" max="8729" width="25.140625" style="858" customWidth="1"/>
    <col min="8730" max="8730" width="26.28515625" style="858" customWidth="1"/>
    <col min="8731" max="8731" width="30" style="858" customWidth="1"/>
    <col min="8732" max="8732" width="32.140625" style="858" customWidth="1"/>
    <col min="8733" max="8733" width="33.5703125" style="858" customWidth="1"/>
    <col min="8734" max="8734" width="35.7109375" style="858" customWidth="1"/>
    <col min="8735" max="8735" width="33.28515625" style="858" customWidth="1"/>
    <col min="8736" max="8736" width="29.140625" style="858" customWidth="1"/>
    <col min="8737" max="8737" width="34.28515625" style="858" customWidth="1"/>
    <col min="8738" max="8738" width="40.85546875" style="858" customWidth="1"/>
    <col min="8739" max="8739" width="55.5703125" style="858" customWidth="1"/>
    <col min="8740" max="8740" width="42" style="858" customWidth="1"/>
    <col min="8741" max="8741" width="56.85546875" style="858" customWidth="1"/>
    <col min="8742" max="8742" width="48" style="858" customWidth="1"/>
    <col min="8743" max="8743" width="56.140625" style="858" customWidth="1"/>
    <col min="8744" max="8744" width="48.140625" style="858" customWidth="1"/>
    <col min="8745" max="8962" width="11.42578125" style="858"/>
    <col min="8963" max="8963" width="10.7109375" style="858" customWidth="1"/>
    <col min="8964" max="8964" width="60.5703125" style="858" customWidth="1"/>
    <col min="8965" max="8965" width="73.140625" style="858" customWidth="1"/>
    <col min="8966" max="8966" width="47" style="858" customWidth="1"/>
    <col min="8967" max="8967" width="39.7109375" style="858" customWidth="1"/>
    <col min="8968" max="8968" width="41.42578125" style="858" customWidth="1"/>
    <col min="8969" max="8969" width="42.7109375" style="858" customWidth="1"/>
    <col min="8970" max="8970" width="42.140625" style="858" customWidth="1"/>
    <col min="8971" max="8971" width="44.5703125" style="858" customWidth="1"/>
    <col min="8972" max="8972" width="26" style="858" customWidth="1"/>
    <col min="8973" max="8973" width="33.140625" style="858" customWidth="1"/>
    <col min="8974" max="8975" width="26" style="858" customWidth="1"/>
    <col min="8976" max="8976" width="36" style="858" customWidth="1"/>
    <col min="8977" max="8977" width="41.140625" style="858" customWidth="1"/>
    <col min="8978" max="8978" width="34.85546875" style="858" customWidth="1"/>
    <col min="8979" max="8979" width="27.7109375" style="858" customWidth="1"/>
    <col min="8980" max="8980" width="43.85546875" style="858" customWidth="1"/>
    <col min="8981" max="8981" width="50" style="858" customWidth="1"/>
    <col min="8982" max="8982" width="51.5703125" style="858" customWidth="1"/>
    <col min="8983" max="8983" width="28" style="858" customWidth="1"/>
    <col min="8984" max="8984" width="30" style="858" customWidth="1"/>
    <col min="8985" max="8985" width="25.140625" style="858" customWidth="1"/>
    <col min="8986" max="8986" width="26.28515625" style="858" customWidth="1"/>
    <col min="8987" max="8987" width="30" style="858" customWidth="1"/>
    <col min="8988" max="8988" width="32.140625" style="858" customWidth="1"/>
    <col min="8989" max="8989" width="33.5703125" style="858" customWidth="1"/>
    <col min="8990" max="8990" width="35.7109375" style="858" customWidth="1"/>
    <col min="8991" max="8991" width="33.28515625" style="858" customWidth="1"/>
    <col min="8992" max="8992" width="29.140625" style="858" customWidth="1"/>
    <col min="8993" max="8993" width="34.28515625" style="858" customWidth="1"/>
    <col min="8994" max="8994" width="40.85546875" style="858" customWidth="1"/>
    <col min="8995" max="8995" width="55.5703125" style="858" customWidth="1"/>
    <col min="8996" max="8996" width="42" style="858" customWidth="1"/>
    <col min="8997" max="8997" width="56.85546875" style="858" customWidth="1"/>
    <col min="8998" max="8998" width="48" style="858" customWidth="1"/>
    <col min="8999" max="8999" width="56.140625" style="858" customWidth="1"/>
    <col min="9000" max="9000" width="48.140625" style="858" customWidth="1"/>
    <col min="9001" max="9218" width="11.42578125" style="858"/>
    <col min="9219" max="9219" width="10.7109375" style="858" customWidth="1"/>
    <col min="9220" max="9220" width="60.5703125" style="858" customWidth="1"/>
    <col min="9221" max="9221" width="73.140625" style="858" customWidth="1"/>
    <col min="9222" max="9222" width="47" style="858" customWidth="1"/>
    <col min="9223" max="9223" width="39.7109375" style="858" customWidth="1"/>
    <col min="9224" max="9224" width="41.42578125" style="858" customWidth="1"/>
    <col min="9225" max="9225" width="42.7109375" style="858" customWidth="1"/>
    <col min="9226" max="9226" width="42.140625" style="858" customWidth="1"/>
    <col min="9227" max="9227" width="44.5703125" style="858" customWidth="1"/>
    <col min="9228" max="9228" width="26" style="858" customWidth="1"/>
    <col min="9229" max="9229" width="33.140625" style="858" customWidth="1"/>
    <col min="9230" max="9231" width="26" style="858" customWidth="1"/>
    <col min="9232" max="9232" width="36" style="858" customWidth="1"/>
    <col min="9233" max="9233" width="41.140625" style="858" customWidth="1"/>
    <col min="9234" max="9234" width="34.85546875" style="858" customWidth="1"/>
    <col min="9235" max="9235" width="27.7109375" style="858" customWidth="1"/>
    <col min="9236" max="9236" width="43.85546875" style="858" customWidth="1"/>
    <col min="9237" max="9237" width="50" style="858" customWidth="1"/>
    <col min="9238" max="9238" width="51.5703125" style="858" customWidth="1"/>
    <col min="9239" max="9239" width="28" style="858" customWidth="1"/>
    <col min="9240" max="9240" width="30" style="858" customWidth="1"/>
    <col min="9241" max="9241" width="25.140625" style="858" customWidth="1"/>
    <col min="9242" max="9242" width="26.28515625" style="858" customWidth="1"/>
    <col min="9243" max="9243" width="30" style="858" customWidth="1"/>
    <col min="9244" max="9244" width="32.140625" style="858" customWidth="1"/>
    <col min="9245" max="9245" width="33.5703125" style="858" customWidth="1"/>
    <col min="9246" max="9246" width="35.7109375" style="858" customWidth="1"/>
    <col min="9247" max="9247" width="33.28515625" style="858" customWidth="1"/>
    <col min="9248" max="9248" width="29.140625" style="858" customWidth="1"/>
    <col min="9249" max="9249" width="34.28515625" style="858" customWidth="1"/>
    <col min="9250" max="9250" width="40.85546875" style="858" customWidth="1"/>
    <col min="9251" max="9251" width="55.5703125" style="858" customWidth="1"/>
    <col min="9252" max="9252" width="42" style="858" customWidth="1"/>
    <col min="9253" max="9253" width="56.85546875" style="858" customWidth="1"/>
    <col min="9254" max="9254" width="48" style="858" customWidth="1"/>
    <col min="9255" max="9255" width="56.140625" style="858" customWidth="1"/>
    <col min="9256" max="9256" width="48.140625" style="858" customWidth="1"/>
    <col min="9257" max="9474" width="11.42578125" style="858"/>
    <col min="9475" max="9475" width="10.7109375" style="858" customWidth="1"/>
    <col min="9476" max="9476" width="60.5703125" style="858" customWidth="1"/>
    <col min="9477" max="9477" width="73.140625" style="858" customWidth="1"/>
    <col min="9478" max="9478" width="47" style="858" customWidth="1"/>
    <col min="9479" max="9479" width="39.7109375" style="858" customWidth="1"/>
    <col min="9480" max="9480" width="41.42578125" style="858" customWidth="1"/>
    <col min="9481" max="9481" width="42.7109375" style="858" customWidth="1"/>
    <col min="9482" max="9482" width="42.140625" style="858" customWidth="1"/>
    <col min="9483" max="9483" width="44.5703125" style="858" customWidth="1"/>
    <col min="9484" max="9484" width="26" style="858" customWidth="1"/>
    <col min="9485" max="9485" width="33.140625" style="858" customWidth="1"/>
    <col min="9486" max="9487" width="26" style="858" customWidth="1"/>
    <col min="9488" max="9488" width="36" style="858" customWidth="1"/>
    <col min="9489" max="9489" width="41.140625" style="858" customWidth="1"/>
    <col min="9490" max="9490" width="34.85546875" style="858" customWidth="1"/>
    <col min="9491" max="9491" width="27.7109375" style="858" customWidth="1"/>
    <col min="9492" max="9492" width="43.85546875" style="858" customWidth="1"/>
    <col min="9493" max="9493" width="50" style="858" customWidth="1"/>
    <col min="9494" max="9494" width="51.5703125" style="858" customWidth="1"/>
    <col min="9495" max="9495" width="28" style="858" customWidth="1"/>
    <col min="9496" max="9496" width="30" style="858" customWidth="1"/>
    <col min="9497" max="9497" width="25.140625" style="858" customWidth="1"/>
    <col min="9498" max="9498" width="26.28515625" style="858" customWidth="1"/>
    <col min="9499" max="9499" width="30" style="858" customWidth="1"/>
    <col min="9500" max="9500" width="32.140625" style="858" customWidth="1"/>
    <col min="9501" max="9501" width="33.5703125" style="858" customWidth="1"/>
    <col min="9502" max="9502" width="35.7109375" style="858" customWidth="1"/>
    <col min="9503" max="9503" width="33.28515625" style="858" customWidth="1"/>
    <col min="9504" max="9504" width="29.140625" style="858" customWidth="1"/>
    <col min="9505" max="9505" width="34.28515625" style="858" customWidth="1"/>
    <col min="9506" max="9506" width="40.85546875" style="858" customWidth="1"/>
    <col min="9507" max="9507" width="55.5703125" style="858" customWidth="1"/>
    <col min="9508" max="9508" width="42" style="858" customWidth="1"/>
    <col min="9509" max="9509" width="56.85546875" style="858" customWidth="1"/>
    <col min="9510" max="9510" width="48" style="858" customWidth="1"/>
    <col min="9511" max="9511" width="56.140625" style="858" customWidth="1"/>
    <col min="9512" max="9512" width="48.140625" style="858" customWidth="1"/>
    <col min="9513" max="9730" width="11.42578125" style="858"/>
    <col min="9731" max="9731" width="10.7109375" style="858" customWidth="1"/>
    <col min="9732" max="9732" width="60.5703125" style="858" customWidth="1"/>
    <col min="9733" max="9733" width="73.140625" style="858" customWidth="1"/>
    <col min="9734" max="9734" width="47" style="858" customWidth="1"/>
    <col min="9735" max="9735" width="39.7109375" style="858" customWidth="1"/>
    <col min="9736" max="9736" width="41.42578125" style="858" customWidth="1"/>
    <col min="9737" max="9737" width="42.7109375" style="858" customWidth="1"/>
    <col min="9738" max="9738" width="42.140625" style="858" customWidth="1"/>
    <col min="9739" max="9739" width="44.5703125" style="858" customWidth="1"/>
    <col min="9740" max="9740" width="26" style="858" customWidth="1"/>
    <col min="9741" max="9741" width="33.140625" style="858" customWidth="1"/>
    <col min="9742" max="9743" width="26" style="858" customWidth="1"/>
    <col min="9744" max="9744" width="36" style="858" customWidth="1"/>
    <col min="9745" max="9745" width="41.140625" style="858" customWidth="1"/>
    <col min="9746" max="9746" width="34.85546875" style="858" customWidth="1"/>
    <col min="9747" max="9747" width="27.7109375" style="858" customWidth="1"/>
    <col min="9748" max="9748" width="43.85546875" style="858" customWidth="1"/>
    <col min="9749" max="9749" width="50" style="858" customWidth="1"/>
    <col min="9750" max="9750" width="51.5703125" style="858" customWidth="1"/>
    <col min="9751" max="9751" width="28" style="858" customWidth="1"/>
    <col min="9752" max="9752" width="30" style="858" customWidth="1"/>
    <col min="9753" max="9753" width="25.140625" style="858" customWidth="1"/>
    <col min="9754" max="9754" width="26.28515625" style="858" customWidth="1"/>
    <col min="9755" max="9755" width="30" style="858" customWidth="1"/>
    <col min="9756" max="9756" width="32.140625" style="858" customWidth="1"/>
    <col min="9757" max="9757" width="33.5703125" style="858" customWidth="1"/>
    <col min="9758" max="9758" width="35.7109375" style="858" customWidth="1"/>
    <col min="9759" max="9759" width="33.28515625" style="858" customWidth="1"/>
    <col min="9760" max="9760" width="29.140625" style="858" customWidth="1"/>
    <col min="9761" max="9761" width="34.28515625" style="858" customWidth="1"/>
    <col min="9762" max="9762" width="40.85546875" style="858" customWidth="1"/>
    <col min="9763" max="9763" width="55.5703125" style="858" customWidth="1"/>
    <col min="9764" max="9764" width="42" style="858" customWidth="1"/>
    <col min="9765" max="9765" width="56.85546875" style="858" customWidth="1"/>
    <col min="9766" max="9766" width="48" style="858" customWidth="1"/>
    <col min="9767" max="9767" width="56.140625" style="858" customWidth="1"/>
    <col min="9768" max="9768" width="48.140625" style="858" customWidth="1"/>
    <col min="9769" max="9986" width="11.42578125" style="858"/>
    <col min="9987" max="9987" width="10.7109375" style="858" customWidth="1"/>
    <col min="9988" max="9988" width="60.5703125" style="858" customWidth="1"/>
    <col min="9989" max="9989" width="73.140625" style="858" customWidth="1"/>
    <col min="9990" max="9990" width="47" style="858" customWidth="1"/>
    <col min="9991" max="9991" width="39.7109375" style="858" customWidth="1"/>
    <col min="9992" max="9992" width="41.42578125" style="858" customWidth="1"/>
    <col min="9993" max="9993" width="42.7109375" style="858" customWidth="1"/>
    <col min="9994" max="9994" width="42.140625" style="858" customWidth="1"/>
    <col min="9995" max="9995" width="44.5703125" style="858" customWidth="1"/>
    <col min="9996" max="9996" width="26" style="858" customWidth="1"/>
    <col min="9997" max="9997" width="33.140625" style="858" customWidth="1"/>
    <col min="9998" max="9999" width="26" style="858" customWidth="1"/>
    <col min="10000" max="10000" width="36" style="858" customWidth="1"/>
    <col min="10001" max="10001" width="41.140625" style="858" customWidth="1"/>
    <col min="10002" max="10002" width="34.85546875" style="858" customWidth="1"/>
    <col min="10003" max="10003" width="27.7109375" style="858" customWidth="1"/>
    <col min="10004" max="10004" width="43.85546875" style="858" customWidth="1"/>
    <col min="10005" max="10005" width="50" style="858" customWidth="1"/>
    <col min="10006" max="10006" width="51.5703125" style="858" customWidth="1"/>
    <col min="10007" max="10007" width="28" style="858" customWidth="1"/>
    <col min="10008" max="10008" width="30" style="858" customWidth="1"/>
    <col min="10009" max="10009" width="25.140625" style="858" customWidth="1"/>
    <col min="10010" max="10010" width="26.28515625" style="858" customWidth="1"/>
    <col min="10011" max="10011" width="30" style="858" customWidth="1"/>
    <col min="10012" max="10012" width="32.140625" style="858" customWidth="1"/>
    <col min="10013" max="10013" width="33.5703125" style="858" customWidth="1"/>
    <col min="10014" max="10014" width="35.7109375" style="858" customWidth="1"/>
    <col min="10015" max="10015" width="33.28515625" style="858" customWidth="1"/>
    <col min="10016" max="10016" width="29.140625" style="858" customWidth="1"/>
    <col min="10017" max="10017" width="34.28515625" style="858" customWidth="1"/>
    <col min="10018" max="10018" width="40.85546875" style="858" customWidth="1"/>
    <col min="10019" max="10019" width="55.5703125" style="858" customWidth="1"/>
    <col min="10020" max="10020" width="42" style="858" customWidth="1"/>
    <col min="10021" max="10021" width="56.85546875" style="858" customWidth="1"/>
    <col min="10022" max="10022" width="48" style="858" customWidth="1"/>
    <col min="10023" max="10023" width="56.140625" style="858" customWidth="1"/>
    <col min="10024" max="10024" width="48.140625" style="858" customWidth="1"/>
    <col min="10025" max="10242" width="11.42578125" style="858"/>
    <col min="10243" max="10243" width="10.7109375" style="858" customWidth="1"/>
    <col min="10244" max="10244" width="60.5703125" style="858" customWidth="1"/>
    <col min="10245" max="10245" width="73.140625" style="858" customWidth="1"/>
    <col min="10246" max="10246" width="47" style="858" customWidth="1"/>
    <col min="10247" max="10247" width="39.7109375" style="858" customWidth="1"/>
    <col min="10248" max="10248" width="41.42578125" style="858" customWidth="1"/>
    <col min="10249" max="10249" width="42.7109375" style="858" customWidth="1"/>
    <col min="10250" max="10250" width="42.140625" style="858" customWidth="1"/>
    <col min="10251" max="10251" width="44.5703125" style="858" customWidth="1"/>
    <col min="10252" max="10252" width="26" style="858" customWidth="1"/>
    <col min="10253" max="10253" width="33.140625" style="858" customWidth="1"/>
    <col min="10254" max="10255" width="26" style="858" customWidth="1"/>
    <col min="10256" max="10256" width="36" style="858" customWidth="1"/>
    <col min="10257" max="10257" width="41.140625" style="858" customWidth="1"/>
    <col min="10258" max="10258" width="34.85546875" style="858" customWidth="1"/>
    <col min="10259" max="10259" width="27.7109375" style="858" customWidth="1"/>
    <col min="10260" max="10260" width="43.85546875" style="858" customWidth="1"/>
    <col min="10261" max="10261" width="50" style="858" customWidth="1"/>
    <col min="10262" max="10262" width="51.5703125" style="858" customWidth="1"/>
    <col min="10263" max="10263" width="28" style="858" customWidth="1"/>
    <col min="10264" max="10264" width="30" style="858" customWidth="1"/>
    <col min="10265" max="10265" width="25.140625" style="858" customWidth="1"/>
    <col min="10266" max="10266" width="26.28515625" style="858" customWidth="1"/>
    <col min="10267" max="10267" width="30" style="858" customWidth="1"/>
    <col min="10268" max="10268" width="32.140625" style="858" customWidth="1"/>
    <col min="10269" max="10269" width="33.5703125" style="858" customWidth="1"/>
    <col min="10270" max="10270" width="35.7109375" style="858" customWidth="1"/>
    <col min="10271" max="10271" width="33.28515625" style="858" customWidth="1"/>
    <col min="10272" max="10272" width="29.140625" style="858" customWidth="1"/>
    <col min="10273" max="10273" width="34.28515625" style="858" customWidth="1"/>
    <col min="10274" max="10274" width="40.85546875" style="858" customWidth="1"/>
    <col min="10275" max="10275" width="55.5703125" style="858" customWidth="1"/>
    <col min="10276" max="10276" width="42" style="858" customWidth="1"/>
    <col min="10277" max="10277" width="56.85546875" style="858" customWidth="1"/>
    <col min="10278" max="10278" width="48" style="858" customWidth="1"/>
    <col min="10279" max="10279" width="56.140625" style="858" customWidth="1"/>
    <col min="10280" max="10280" width="48.140625" style="858" customWidth="1"/>
    <col min="10281" max="10498" width="11.42578125" style="858"/>
    <col min="10499" max="10499" width="10.7109375" style="858" customWidth="1"/>
    <col min="10500" max="10500" width="60.5703125" style="858" customWidth="1"/>
    <col min="10501" max="10501" width="73.140625" style="858" customWidth="1"/>
    <col min="10502" max="10502" width="47" style="858" customWidth="1"/>
    <col min="10503" max="10503" width="39.7109375" style="858" customWidth="1"/>
    <col min="10504" max="10504" width="41.42578125" style="858" customWidth="1"/>
    <col min="10505" max="10505" width="42.7109375" style="858" customWidth="1"/>
    <col min="10506" max="10506" width="42.140625" style="858" customWidth="1"/>
    <col min="10507" max="10507" width="44.5703125" style="858" customWidth="1"/>
    <col min="10508" max="10508" width="26" style="858" customWidth="1"/>
    <col min="10509" max="10509" width="33.140625" style="858" customWidth="1"/>
    <col min="10510" max="10511" width="26" style="858" customWidth="1"/>
    <col min="10512" max="10512" width="36" style="858" customWidth="1"/>
    <col min="10513" max="10513" width="41.140625" style="858" customWidth="1"/>
    <col min="10514" max="10514" width="34.85546875" style="858" customWidth="1"/>
    <col min="10515" max="10515" width="27.7109375" style="858" customWidth="1"/>
    <col min="10516" max="10516" width="43.85546875" style="858" customWidth="1"/>
    <col min="10517" max="10517" width="50" style="858" customWidth="1"/>
    <col min="10518" max="10518" width="51.5703125" style="858" customWidth="1"/>
    <col min="10519" max="10519" width="28" style="858" customWidth="1"/>
    <col min="10520" max="10520" width="30" style="858" customWidth="1"/>
    <col min="10521" max="10521" width="25.140625" style="858" customWidth="1"/>
    <col min="10522" max="10522" width="26.28515625" style="858" customWidth="1"/>
    <col min="10523" max="10523" width="30" style="858" customWidth="1"/>
    <col min="10524" max="10524" width="32.140625" style="858" customWidth="1"/>
    <col min="10525" max="10525" width="33.5703125" style="858" customWidth="1"/>
    <col min="10526" max="10526" width="35.7109375" style="858" customWidth="1"/>
    <col min="10527" max="10527" width="33.28515625" style="858" customWidth="1"/>
    <col min="10528" max="10528" width="29.140625" style="858" customWidth="1"/>
    <col min="10529" max="10529" width="34.28515625" style="858" customWidth="1"/>
    <col min="10530" max="10530" width="40.85546875" style="858" customWidth="1"/>
    <col min="10531" max="10531" width="55.5703125" style="858" customWidth="1"/>
    <col min="10532" max="10532" width="42" style="858" customWidth="1"/>
    <col min="10533" max="10533" width="56.85546875" style="858" customWidth="1"/>
    <col min="10534" max="10534" width="48" style="858" customWidth="1"/>
    <col min="10535" max="10535" width="56.140625" style="858" customWidth="1"/>
    <col min="10536" max="10536" width="48.140625" style="858" customWidth="1"/>
    <col min="10537" max="10754" width="11.42578125" style="858"/>
    <col min="10755" max="10755" width="10.7109375" style="858" customWidth="1"/>
    <col min="10756" max="10756" width="60.5703125" style="858" customWidth="1"/>
    <col min="10757" max="10757" width="73.140625" style="858" customWidth="1"/>
    <col min="10758" max="10758" width="47" style="858" customWidth="1"/>
    <col min="10759" max="10759" width="39.7109375" style="858" customWidth="1"/>
    <col min="10760" max="10760" width="41.42578125" style="858" customWidth="1"/>
    <col min="10761" max="10761" width="42.7109375" style="858" customWidth="1"/>
    <col min="10762" max="10762" width="42.140625" style="858" customWidth="1"/>
    <col min="10763" max="10763" width="44.5703125" style="858" customWidth="1"/>
    <col min="10764" max="10764" width="26" style="858" customWidth="1"/>
    <col min="10765" max="10765" width="33.140625" style="858" customWidth="1"/>
    <col min="10766" max="10767" width="26" style="858" customWidth="1"/>
    <col min="10768" max="10768" width="36" style="858" customWidth="1"/>
    <col min="10769" max="10769" width="41.140625" style="858" customWidth="1"/>
    <col min="10770" max="10770" width="34.85546875" style="858" customWidth="1"/>
    <col min="10771" max="10771" width="27.7109375" style="858" customWidth="1"/>
    <col min="10772" max="10772" width="43.85546875" style="858" customWidth="1"/>
    <col min="10773" max="10773" width="50" style="858" customWidth="1"/>
    <col min="10774" max="10774" width="51.5703125" style="858" customWidth="1"/>
    <col min="10775" max="10775" width="28" style="858" customWidth="1"/>
    <col min="10776" max="10776" width="30" style="858" customWidth="1"/>
    <col min="10777" max="10777" width="25.140625" style="858" customWidth="1"/>
    <col min="10778" max="10778" width="26.28515625" style="858" customWidth="1"/>
    <col min="10779" max="10779" width="30" style="858" customWidth="1"/>
    <col min="10780" max="10780" width="32.140625" style="858" customWidth="1"/>
    <col min="10781" max="10781" width="33.5703125" style="858" customWidth="1"/>
    <col min="10782" max="10782" width="35.7109375" style="858" customWidth="1"/>
    <col min="10783" max="10783" width="33.28515625" style="858" customWidth="1"/>
    <col min="10784" max="10784" width="29.140625" style="858" customWidth="1"/>
    <col min="10785" max="10785" width="34.28515625" style="858" customWidth="1"/>
    <col min="10786" max="10786" width="40.85546875" style="858" customWidth="1"/>
    <col min="10787" max="10787" width="55.5703125" style="858" customWidth="1"/>
    <col min="10788" max="10788" width="42" style="858" customWidth="1"/>
    <col min="10789" max="10789" width="56.85546875" style="858" customWidth="1"/>
    <col min="10790" max="10790" width="48" style="858" customWidth="1"/>
    <col min="10791" max="10791" width="56.140625" style="858" customWidth="1"/>
    <col min="10792" max="10792" width="48.140625" style="858" customWidth="1"/>
    <col min="10793" max="11010" width="11.42578125" style="858"/>
    <col min="11011" max="11011" width="10.7109375" style="858" customWidth="1"/>
    <col min="11012" max="11012" width="60.5703125" style="858" customWidth="1"/>
    <col min="11013" max="11013" width="73.140625" style="858" customWidth="1"/>
    <col min="11014" max="11014" width="47" style="858" customWidth="1"/>
    <col min="11015" max="11015" width="39.7109375" style="858" customWidth="1"/>
    <col min="11016" max="11016" width="41.42578125" style="858" customWidth="1"/>
    <col min="11017" max="11017" width="42.7109375" style="858" customWidth="1"/>
    <col min="11018" max="11018" width="42.140625" style="858" customWidth="1"/>
    <col min="11019" max="11019" width="44.5703125" style="858" customWidth="1"/>
    <col min="11020" max="11020" width="26" style="858" customWidth="1"/>
    <col min="11021" max="11021" width="33.140625" style="858" customWidth="1"/>
    <col min="11022" max="11023" width="26" style="858" customWidth="1"/>
    <col min="11024" max="11024" width="36" style="858" customWidth="1"/>
    <col min="11025" max="11025" width="41.140625" style="858" customWidth="1"/>
    <col min="11026" max="11026" width="34.85546875" style="858" customWidth="1"/>
    <col min="11027" max="11027" width="27.7109375" style="858" customWidth="1"/>
    <col min="11028" max="11028" width="43.85546875" style="858" customWidth="1"/>
    <col min="11029" max="11029" width="50" style="858" customWidth="1"/>
    <col min="11030" max="11030" width="51.5703125" style="858" customWidth="1"/>
    <col min="11031" max="11031" width="28" style="858" customWidth="1"/>
    <col min="11032" max="11032" width="30" style="858" customWidth="1"/>
    <col min="11033" max="11033" width="25.140625" style="858" customWidth="1"/>
    <col min="11034" max="11034" width="26.28515625" style="858" customWidth="1"/>
    <col min="11035" max="11035" width="30" style="858" customWidth="1"/>
    <col min="11036" max="11036" width="32.140625" style="858" customWidth="1"/>
    <col min="11037" max="11037" width="33.5703125" style="858" customWidth="1"/>
    <col min="11038" max="11038" width="35.7109375" style="858" customWidth="1"/>
    <col min="11039" max="11039" width="33.28515625" style="858" customWidth="1"/>
    <col min="11040" max="11040" width="29.140625" style="858" customWidth="1"/>
    <col min="11041" max="11041" width="34.28515625" style="858" customWidth="1"/>
    <col min="11042" max="11042" width="40.85546875" style="858" customWidth="1"/>
    <col min="11043" max="11043" width="55.5703125" style="858" customWidth="1"/>
    <col min="11044" max="11044" width="42" style="858" customWidth="1"/>
    <col min="11045" max="11045" width="56.85546875" style="858" customWidth="1"/>
    <col min="11046" max="11046" width="48" style="858" customWidth="1"/>
    <col min="11047" max="11047" width="56.140625" style="858" customWidth="1"/>
    <col min="11048" max="11048" width="48.140625" style="858" customWidth="1"/>
    <col min="11049" max="11266" width="11.42578125" style="858"/>
    <col min="11267" max="11267" width="10.7109375" style="858" customWidth="1"/>
    <col min="11268" max="11268" width="60.5703125" style="858" customWidth="1"/>
    <col min="11269" max="11269" width="73.140625" style="858" customWidth="1"/>
    <col min="11270" max="11270" width="47" style="858" customWidth="1"/>
    <col min="11271" max="11271" width="39.7109375" style="858" customWidth="1"/>
    <col min="11272" max="11272" width="41.42578125" style="858" customWidth="1"/>
    <col min="11273" max="11273" width="42.7109375" style="858" customWidth="1"/>
    <col min="11274" max="11274" width="42.140625" style="858" customWidth="1"/>
    <col min="11275" max="11275" width="44.5703125" style="858" customWidth="1"/>
    <col min="11276" max="11276" width="26" style="858" customWidth="1"/>
    <col min="11277" max="11277" width="33.140625" style="858" customWidth="1"/>
    <col min="11278" max="11279" width="26" style="858" customWidth="1"/>
    <col min="11280" max="11280" width="36" style="858" customWidth="1"/>
    <col min="11281" max="11281" width="41.140625" style="858" customWidth="1"/>
    <col min="11282" max="11282" width="34.85546875" style="858" customWidth="1"/>
    <col min="11283" max="11283" width="27.7109375" style="858" customWidth="1"/>
    <col min="11284" max="11284" width="43.85546875" style="858" customWidth="1"/>
    <col min="11285" max="11285" width="50" style="858" customWidth="1"/>
    <col min="11286" max="11286" width="51.5703125" style="858" customWidth="1"/>
    <col min="11287" max="11287" width="28" style="858" customWidth="1"/>
    <col min="11288" max="11288" width="30" style="858" customWidth="1"/>
    <col min="11289" max="11289" width="25.140625" style="858" customWidth="1"/>
    <col min="11290" max="11290" width="26.28515625" style="858" customWidth="1"/>
    <col min="11291" max="11291" width="30" style="858" customWidth="1"/>
    <col min="11292" max="11292" width="32.140625" style="858" customWidth="1"/>
    <col min="11293" max="11293" width="33.5703125" style="858" customWidth="1"/>
    <col min="11294" max="11294" width="35.7109375" style="858" customWidth="1"/>
    <col min="11295" max="11295" width="33.28515625" style="858" customWidth="1"/>
    <col min="11296" max="11296" width="29.140625" style="858" customWidth="1"/>
    <col min="11297" max="11297" width="34.28515625" style="858" customWidth="1"/>
    <col min="11298" max="11298" width="40.85546875" style="858" customWidth="1"/>
    <col min="11299" max="11299" width="55.5703125" style="858" customWidth="1"/>
    <col min="11300" max="11300" width="42" style="858" customWidth="1"/>
    <col min="11301" max="11301" width="56.85546875" style="858" customWidth="1"/>
    <col min="11302" max="11302" width="48" style="858" customWidth="1"/>
    <col min="11303" max="11303" width="56.140625" style="858" customWidth="1"/>
    <col min="11304" max="11304" width="48.140625" style="858" customWidth="1"/>
    <col min="11305" max="11522" width="11.42578125" style="858"/>
    <col min="11523" max="11523" width="10.7109375" style="858" customWidth="1"/>
    <col min="11524" max="11524" width="60.5703125" style="858" customWidth="1"/>
    <col min="11525" max="11525" width="73.140625" style="858" customWidth="1"/>
    <col min="11526" max="11526" width="47" style="858" customWidth="1"/>
    <col min="11527" max="11527" width="39.7109375" style="858" customWidth="1"/>
    <col min="11528" max="11528" width="41.42578125" style="858" customWidth="1"/>
    <col min="11529" max="11529" width="42.7109375" style="858" customWidth="1"/>
    <col min="11530" max="11530" width="42.140625" style="858" customWidth="1"/>
    <col min="11531" max="11531" width="44.5703125" style="858" customWidth="1"/>
    <col min="11532" max="11532" width="26" style="858" customWidth="1"/>
    <col min="11533" max="11533" width="33.140625" style="858" customWidth="1"/>
    <col min="11534" max="11535" width="26" style="858" customWidth="1"/>
    <col min="11536" max="11536" width="36" style="858" customWidth="1"/>
    <col min="11537" max="11537" width="41.140625" style="858" customWidth="1"/>
    <col min="11538" max="11538" width="34.85546875" style="858" customWidth="1"/>
    <col min="11539" max="11539" width="27.7109375" style="858" customWidth="1"/>
    <col min="11540" max="11540" width="43.85546875" style="858" customWidth="1"/>
    <col min="11541" max="11541" width="50" style="858" customWidth="1"/>
    <col min="11542" max="11542" width="51.5703125" style="858" customWidth="1"/>
    <col min="11543" max="11543" width="28" style="858" customWidth="1"/>
    <col min="11544" max="11544" width="30" style="858" customWidth="1"/>
    <col min="11545" max="11545" width="25.140625" style="858" customWidth="1"/>
    <col min="11546" max="11546" width="26.28515625" style="858" customWidth="1"/>
    <col min="11547" max="11547" width="30" style="858" customWidth="1"/>
    <col min="11548" max="11548" width="32.140625" style="858" customWidth="1"/>
    <col min="11549" max="11549" width="33.5703125" style="858" customWidth="1"/>
    <col min="11550" max="11550" width="35.7109375" style="858" customWidth="1"/>
    <col min="11551" max="11551" width="33.28515625" style="858" customWidth="1"/>
    <col min="11552" max="11552" width="29.140625" style="858" customWidth="1"/>
    <col min="11553" max="11553" width="34.28515625" style="858" customWidth="1"/>
    <col min="11554" max="11554" width="40.85546875" style="858" customWidth="1"/>
    <col min="11555" max="11555" width="55.5703125" style="858" customWidth="1"/>
    <col min="11556" max="11556" width="42" style="858" customWidth="1"/>
    <col min="11557" max="11557" width="56.85546875" style="858" customWidth="1"/>
    <col min="11558" max="11558" width="48" style="858" customWidth="1"/>
    <col min="11559" max="11559" width="56.140625" style="858" customWidth="1"/>
    <col min="11560" max="11560" width="48.140625" style="858" customWidth="1"/>
    <col min="11561" max="11778" width="11.42578125" style="858"/>
    <col min="11779" max="11779" width="10.7109375" style="858" customWidth="1"/>
    <col min="11780" max="11780" width="60.5703125" style="858" customWidth="1"/>
    <col min="11781" max="11781" width="73.140625" style="858" customWidth="1"/>
    <col min="11782" max="11782" width="47" style="858" customWidth="1"/>
    <col min="11783" max="11783" width="39.7109375" style="858" customWidth="1"/>
    <col min="11784" max="11784" width="41.42578125" style="858" customWidth="1"/>
    <col min="11785" max="11785" width="42.7109375" style="858" customWidth="1"/>
    <col min="11786" max="11786" width="42.140625" style="858" customWidth="1"/>
    <col min="11787" max="11787" width="44.5703125" style="858" customWidth="1"/>
    <col min="11788" max="11788" width="26" style="858" customWidth="1"/>
    <col min="11789" max="11789" width="33.140625" style="858" customWidth="1"/>
    <col min="11790" max="11791" width="26" style="858" customWidth="1"/>
    <col min="11792" max="11792" width="36" style="858" customWidth="1"/>
    <col min="11793" max="11793" width="41.140625" style="858" customWidth="1"/>
    <col min="11794" max="11794" width="34.85546875" style="858" customWidth="1"/>
    <col min="11795" max="11795" width="27.7109375" style="858" customWidth="1"/>
    <col min="11796" max="11796" width="43.85546875" style="858" customWidth="1"/>
    <col min="11797" max="11797" width="50" style="858" customWidth="1"/>
    <col min="11798" max="11798" width="51.5703125" style="858" customWidth="1"/>
    <col min="11799" max="11799" width="28" style="858" customWidth="1"/>
    <col min="11800" max="11800" width="30" style="858" customWidth="1"/>
    <col min="11801" max="11801" width="25.140625" style="858" customWidth="1"/>
    <col min="11802" max="11802" width="26.28515625" style="858" customWidth="1"/>
    <col min="11803" max="11803" width="30" style="858" customWidth="1"/>
    <col min="11804" max="11804" width="32.140625" style="858" customWidth="1"/>
    <col min="11805" max="11805" width="33.5703125" style="858" customWidth="1"/>
    <col min="11806" max="11806" width="35.7109375" style="858" customWidth="1"/>
    <col min="11807" max="11807" width="33.28515625" style="858" customWidth="1"/>
    <col min="11808" max="11808" width="29.140625" style="858" customWidth="1"/>
    <col min="11809" max="11809" width="34.28515625" style="858" customWidth="1"/>
    <col min="11810" max="11810" width="40.85546875" style="858" customWidth="1"/>
    <col min="11811" max="11811" width="55.5703125" style="858" customWidth="1"/>
    <col min="11812" max="11812" width="42" style="858" customWidth="1"/>
    <col min="11813" max="11813" width="56.85546875" style="858" customWidth="1"/>
    <col min="11814" max="11814" width="48" style="858" customWidth="1"/>
    <col min="11815" max="11815" width="56.140625" style="858" customWidth="1"/>
    <col min="11816" max="11816" width="48.140625" style="858" customWidth="1"/>
    <col min="11817" max="12034" width="11.42578125" style="858"/>
    <col min="12035" max="12035" width="10.7109375" style="858" customWidth="1"/>
    <col min="12036" max="12036" width="60.5703125" style="858" customWidth="1"/>
    <col min="12037" max="12037" width="73.140625" style="858" customWidth="1"/>
    <col min="12038" max="12038" width="47" style="858" customWidth="1"/>
    <col min="12039" max="12039" width="39.7109375" style="858" customWidth="1"/>
    <col min="12040" max="12040" width="41.42578125" style="858" customWidth="1"/>
    <col min="12041" max="12041" width="42.7109375" style="858" customWidth="1"/>
    <col min="12042" max="12042" width="42.140625" style="858" customWidth="1"/>
    <col min="12043" max="12043" width="44.5703125" style="858" customWidth="1"/>
    <col min="12044" max="12044" width="26" style="858" customWidth="1"/>
    <col min="12045" max="12045" width="33.140625" style="858" customWidth="1"/>
    <col min="12046" max="12047" width="26" style="858" customWidth="1"/>
    <col min="12048" max="12048" width="36" style="858" customWidth="1"/>
    <col min="12049" max="12049" width="41.140625" style="858" customWidth="1"/>
    <col min="12050" max="12050" width="34.85546875" style="858" customWidth="1"/>
    <col min="12051" max="12051" width="27.7109375" style="858" customWidth="1"/>
    <col min="12052" max="12052" width="43.85546875" style="858" customWidth="1"/>
    <col min="12053" max="12053" width="50" style="858" customWidth="1"/>
    <col min="12054" max="12054" width="51.5703125" style="858" customWidth="1"/>
    <col min="12055" max="12055" width="28" style="858" customWidth="1"/>
    <col min="12056" max="12056" width="30" style="858" customWidth="1"/>
    <col min="12057" max="12057" width="25.140625" style="858" customWidth="1"/>
    <col min="12058" max="12058" width="26.28515625" style="858" customWidth="1"/>
    <col min="12059" max="12059" width="30" style="858" customWidth="1"/>
    <col min="12060" max="12060" width="32.140625" style="858" customWidth="1"/>
    <col min="12061" max="12061" width="33.5703125" style="858" customWidth="1"/>
    <col min="12062" max="12062" width="35.7109375" style="858" customWidth="1"/>
    <col min="12063" max="12063" width="33.28515625" style="858" customWidth="1"/>
    <col min="12064" max="12064" width="29.140625" style="858" customWidth="1"/>
    <col min="12065" max="12065" width="34.28515625" style="858" customWidth="1"/>
    <col min="12066" max="12066" width="40.85546875" style="858" customWidth="1"/>
    <col min="12067" max="12067" width="55.5703125" style="858" customWidth="1"/>
    <col min="12068" max="12068" width="42" style="858" customWidth="1"/>
    <col min="12069" max="12069" width="56.85546875" style="858" customWidth="1"/>
    <col min="12070" max="12070" width="48" style="858" customWidth="1"/>
    <col min="12071" max="12071" width="56.140625" style="858" customWidth="1"/>
    <col min="12072" max="12072" width="48.140625" style="858" customWidth="1"/>
    <col min="12073" max="12290" width="11.42578125" style="858"/>
    <col min="12291" max="12291" width="10.7109375" style="858" customWidth="1"/>
    <col min="12292" max="12292" width="60.5703125" style="858" customWidth="1"/>
    <col min="12293" max="12293" width="73.140625" style="858" customWidth="1"/>
    <col min="12294" max="12294" width="47" style="858" customWidth="1"/>
    <col min="12295" max="12295" width="39.7109375" style="858" customWidth="1"/>
    <col min="12296" max="12296" width="41.42578125" style="858" customWidth="1"/>
    <col min="12297" max="12297" width="42.7109375" style="858" customWidth="1"/>
    <col min="12298" max="12298" width="42.140625" style="858" customWidth="1"/>
    <col min="12299" max="12299" width="44.5703125" style="858" customWidth="1"/>
    <col min="12300" max="12300" width="26" style="858" customWidth="1"/>
    <col min="12301" max="12301" width="33.140625" style="858" customWidth="1"/>
    <col min="12302" max="12303" width="26" style="858" customWidth="1"/>
    <col min="12304" max="12304" width="36" style="858" customWidth="1"/>
    <col min="12305" max="12305" width="41.140625" style="858" customWidth="1"/>
    <col min="12306" max="12306" width="34.85546875" style="858" customWidth="1"/>
    <col min="12307" max="12307" width="27.7109375" style="858" customWidth="1"/>
    <col min="12308" max="12308" width="43.85546875" style="858" customWidth="1"/>
    <col min="12309" max="12309" width="50" style="858" customWidth="1"/>
    <col min="12310" max="12310" width="51.5703125" style="858" customWidth="1"/>
    <col min="12311" max="12311" width="28" style="858" customWidth="1"/>
    <col min="12312" max="12312" width="30" style="858" customWidth="1"/>
    <col min="12313" max="12313" width="25.140625" style="858" customWidth="1"/>
    <col min="12314" max="12314" width="26.28515625" style="858" customWidth="1"/>
    <col min="12315" max="12315" width="30" style="858" customWidth="1"/>
    <col min="12316" max="12316" width="32.140625" style="858" customWidth="1"/>
    <col min="12317" max="12317" width="33.5703125" style="858" customWidth="1"/>
    <col min="12318" max="12318" width="35.7109375" style="858" customWidth="1"/>
    <col min="12319" max="12319" width="33.28515625" style="858" customWidth="1"/>
    <col min="12320" max="12320" width="29.140625" style="858" customWidth="1"/>
    <col min="12321" max="12321" width="34.28515625" style="858" customWidth="1"/>
    <col min="12322" max="12322" width="40.85546875" style="858" customWidth="1"/>
    <col min="12323" max="12323" width="55.5703125" style="858" customWidth="1"/>
    <col min="12324" max="12324" width="42" style="858" customWidth="1"/>
    <col min="12325" max="12325" width="56.85546875" style="858" customWidth="1"/>
    <col min="12326" max="12326" width="48" style="858" customWidth="1"/>
    <col min="12327" max="12327" width="56.140625" style="858" customWidth="1"/>
    <col min="12328" max="12328" width="48.140625" style="858" customWidth="1"/>
    <col min="12329" max="12546" width="11.42578125" style="858"/>
    <col min="12547" max="12547" width="10.7109375" style="858" customWidth="1"/>
    <col min="12548" max="12548" width="60.5703125" style="858" customWidth="1"/>
    <col min="12549" max="12549" width="73.140625" style="858" customWidth="1"/>
    <col min="12550" max="12550" width="47" style="858" customWidth="1"/>
    <col min="12551" max="12551" width="39.7109375" style="858" customWidth="1"/>
    <col min="12552" max="12552" width="41.42578125" style="858" customWidth="1"/>
    <col min="12553" max="12553" width="42.7109375" style="858" customWidth="1"/>
    <col min="12554" max="12554" width="42.140625" style="858" customWidth="1"/>
    <col min="12555" max="12555" width="44.5703125" style="858" customWidth="1"/>
    <col min="12556" max="12556" width="26" style="858" customWidth="1"/>
    <col min="12557" max="12557" width="33.140625" style="858" customWidth="1"/>
    <col min="12558" max="12559" width="26" style="858" customWidth="1"/>
    <col min="12560" max="12560" width="36" style="858" customWidth="1"/>
    <col min="12561" max="12561" width="41.140625" style="858" customWidth="1"/>
    <col min="12562" max="12562" width="34.85546875" style="858" customWidth="1"/>
    <col min="12563" max="12563" width="27.7109375" style="858" customWidth="1"/>
    <col min="12564" max="12564" width="43.85546875" style="858" customWidth="1"/>
    <col min="12565" max="12565" width="50" style="858" customWidth="1"/>
    <col min="12566" max="12566" width="51.5703125" style="858" customWidth="1"/>
    <col min="12567" max="12567" width="28" style="858" customWidth="1"/>
    <col min="12568" max="12568" width="30" style="858" customWidth="1"/>
    <col min="12569" max="12569" width="25.140625" style="858" customWidth="1"/>
    <col min="12570" max="12570" width="26.28515625" style="858" customWidth="1"/>
    <col min="12571" max="12571" width="30" style="858" customWidth="1"/>
    <col min="12572" max="12572" width="32.140625" style="858" customWidth="1"/>
    <col min="12573" max="12573" width="33.5703125" style="858" customWidth="1"/>
    <col min="12574" max="12574" width="35.7109375" style="858" customWidth="1"/>
    <col min="12575" max="12575" width="33.28515625" style="858" customWidth="1"/>
    <col min="12576" max="12576" width="29.140625" style="858" customWidth="1"/>
    <col min="12577" max="12577" width="34.28515625" style="858" customWidth="1"/>
    <col min="12578" max="12578" width="40.85546875" style="858" customWidth="1"/>
    <col min="12579" max="12579" width="55.5703125" style="858" customWidth="1"/>
    <col min="12580" max="12580" width="42" style="858" customWidth="1"/>
    <col min="12581" max="12581" width="56.85546875" style="858" customWidth="1"/>
    <col min="12582" max="12582" width="48" style="858" customWidth="1"/>
    <col min="12583" max="12583" width="56.140625" style="858" customWidth="1"/>
    <col min="12584" max="12584" width="48.140625" style="858" customWidth="1"/>
    <col min="12585" max="12802" width="11.42578125" style="858"/>
    <col min="12803" max="12803" width="10.7109375" style="858" customWidth="1"/>
    <col min="12804" max="12804" width="60.5703125" style="858" customWidth="1"/>
    <col min="12805" max="12805" width="73.140625" style="858" customWidth="1"/>
    <col min="12806" max="12806" width="47" style="858" customWidth="1"/>
    <col min="12807" max="12807" width="39.7109375" style="858" customWidth="1"/>
    <col min="12808" max="12808" width="41.42578125" style="858" customWidth="1"/>
    <col min="12809" max="12809" width="42.7109375" style="858" customWidth="1"/>
    <col min="12810" max="12810" width="42.140625" style="858" customWidth="1"/>
    <col min="12811" max="12811" width="44.5703125" style="858" customWidth="1"/>
    <col min="12812" max="12812" width="26" style="858" customWidth="1"/>
    <col min="12813" max="12813" width="33.140625" style="858" customWidth="1"/>
    <col min="12814" max="12815" width="26" style="858" customWidth="1"/>
    <col min="12816" max="12816" width="36" style="858" customWidth="1"/>
    <col min="12817" max="12817" width="41.140625" style="858" customWidth="1"/>
    <col min="12818" max="12818" width="34.85546875" style="858" customWidth="1"/>
    <col min="12819" max="12819" width="27.7109375" style="858" customWidth="1"/>
    <col min="12820" max="12820" width="43.85546875" style="858" customWidth="1"/>
    <col min="12821" max="12821" width="50" style="858" customWidth="1"/>
    <col min="12822" max="12822" width="51.5703125" style="858" customWidth="1"/>
    <col min="12823" max="12823" width="28" style="858" customWidth="1"/>
    <col min="12824" max="12824" width="30" style="858" customWidth="1"/>
    <col min="12825" max="12825" width="25.140625" style="858" customWidth="1"/>
    <col min="12826" max="12826" width="26.28515625" style="858" customWidth="1"/>
    <col min="12827" max="12827" width="30" style="858" customWidth="1"/>
    <col min="12828" max="12828" width="32.140625" style="858" customWidth="1"/>
    <col min="12829" max="12829" width="33.5703125" style="858" customWidth="1"/>
    <col min="12830" max="12830" width="35.7109375" style="858" customWidth="1"/>
    <col min="12831" max="12831" width="33.28515625" style="858" customWidth="1"/>
    <col min="12832" max="12832" width="29.140625" style="858" customWidth="1"/>
    <col min="12833" max="12833" width="34.28515625" style="858" customWidth="1"/>
    <col min="12834" max="12834" width="40.85546875" style="858" customWidth="1"/>
    <col min="12835" max="12835" width="55.5703125" style="858" customWidth="1"/>
    <col min="12836" max="12836" width="42" style="858" customWidth="1"/>
    <col min="12837" max="12837" width="56.85546875" style="858" customWidth="1"/>
    <col min="12838" max="12838" width="48" style="858" customWidth="1"/>
    <col min="12839" max="12839" width="56.140625" style="858" customWidth="1"/>
    <col min="12840" max="12840" width="48.140625" style="858" customWidth="1"/>
    <col min="12841" max="13058" width="11.42578125" style="858"/>
    <col min="13059" max="13059" width="10.7109375" style="858" customWidth="1"/>
    <col min="13060" max="13060" width="60.5703125" style="858" customWidth="1"/>
    <col min="13061" max="13061" width="73.140625" style="858" customWidth="1"/>
    <col min="13062" max="13062" width="47" style="858" customWidth="1"/>
    <col min="13063" max="13063" width="39.7109375" style="858" customWidth="1"/>
    <col min="13064" max="13064" width="41.42578125" style="858" customWidth="1"/>
    <col min="13065" max="13065" width="42.7109375" style="858" customWidth="1"/>
    <col min="13066" max="13066" width="42.140625" style="858" customWidth="1"/>
    <col min="13067" max="13067" width="44.5703125" style="858" customWidth="1"/>
    <col min="13068" max="13068" width="26" style="858" customWidth="1"/>
    <col min="13069" max="13069" width="33.140625" style="858" customWidth="1"/>
    <col min="13070" max="13071" width="26" style="858" customWidth="1"/>
    <col min="13072" max="13072" width="36" style="858" customWidth="1"/>
    <col min="13073" max="13073" width="41.140625" style="858" customWidth="1"/>
    <col min="13074" max="13074" width="34.85546875" style="858" customWidth="1"/>
    <col min="13075" max="13075" width="27.7109375" style="858" customWidth="1"/>
    <col min="13076" max="13076" width="43.85546875" style="858" customWidth="1"/>
    <col min="13077" max="13077" width="50" style="858" customWidth="1"/>
    <col min="13078" max="13078" width="51.5703125" style="858" customWidth="1"/>
    <col min="13079" max="13079" width="28" style="858" customWidth="1"/>
    <col min="13080" max="13080" width="30" style="858" customWidth="1"/>
    <col min="13081" max="13081" width="25.140625" style="858" customWidth="1"/>
    <col min="13082" max="13082" width="26.28515625" style="858" customWidth="1"/>
    <col min="13083" max="13083" width="30" style="858" customWidth="1"/>
    <col min="13084" max="13084" width="32.140625" style="858" customWidth="1"/>
    <col min="13085" max="13085" width="33.5703125" style="858" customWidth="1"/>
    <col min="13086" max="13086" width="35.7109375" style="858" customWidth="1"/>
    <col min="13087" max="13087" width="33.28515625" style="858" customWidth="1"/>
    <col min="13088" max="13088" width="29.140625" style="858" customWidth="1"/>
    <col min="13089" max="13089" width="34.28515625" style="858" customWidth="1"/>
    <col min="13090" max="13090" width="40.85546875" style="858" customWidth="1"/>
    <col min="13091" max="13091" width="55.5703125" style="858" customWidth="1"/>
    <col min="13092" max="13092" width="42" style="858" customWidth="1"/>
    <col min="13093" max="13093" width="56.85546875" style="858" customWidth="1"/>
    <col min="13094" max="13094" width="48" style="858" customWidth="1"/>
    <col min="13095" max="13095" width="56.140625" style="858" customWidth="1"/>
    <col min="13096" max="13096" width="48.140625" style="858" customWidth="1"/>
    <col min="13097" max="13314" width="11.42578125" style="858"/>
    <col min="13315" max="13315" width="10.7109375" style="858" customWidth="1"/>
    <col min="13316" max="13316" width="60.5703125" style="858" customWidth="1"/>
    <col min="13317" max="13317" width="73.140625" style="858" customWidth="1"/>
    <col min="13318" max="13318" width="47" style="858" customWidth="1"/>
    <col min="13319" max="13319" width="39.7109375" style="858" customWidth="1"/>
    <col min="13320" max="13320" width="41.42578125" style="858" customWidth="1"/>
    <col min="13321" max="13321" width="42.7109375" style="858" customWidth="1"/>
    <col min="13322" max="13322" width="42.140625" style="858" customWidth="1"/>
    <col min="13323" max="13323" width="44.5703125" style="858" customWidth="1"/>
    <col min="13324" max="13324" width="26" style="858" customWidth="1"/>
    <col min="13325" max="13325" width="33.140625" style="858" customWidth="1"/>
    <col min="13326" max="13327" width="26" style="858" customWidth="1"/>
    <col min="13328" max="13328" width="36" style="858" customWidth="1"/>
    <col min="13329" max="13329" width="41.140625" style="858" customWidth="1"/>
    <col min="13330" max="13330" width="34.85546875" style="858" customWidth="1"/>
    <col min="13331" max="13331" width="27.7109375" style="858" customWidth="1"/>
    <col min="13332" max="13332" width="43.85546875" style="858" customWidth="1"/>
    <col min="13333" max="13333" width="50" style="858" customWidth="1"/>
    <col min="13334" max="13334" width="51.5703125" style="858" customWidth="1"/>
    <col min="13335" max="13335" width="28" style="858" customWidth="1"/>
    <col min="13336" max="13336" width="30" style="858" customWidth="1"/>
    <col min="13337" max="13337" width="25.140625" style="858" customWidth="1"/>
    <col min="13338" max="13338" width="26.28515625" style="858" customWidth="1"/>
    <col min="13339" max="13339" width="30" style="858" customWidth="1"/>
    <col min="13340" max="13340" width="32.140625" style="858" customWidth="1"/>
    <col min="13341" max="13341" width="33.5703125" style="858" customWidth="1"/>
    <col min="13342" max="13342" width="35.7109375" style="858" customWidth="1"/>
    <col min="13343" max="13343" width="33.28515625" style="858" customWidth="1"/>
    <col min="13344" max="13344" width="29.140625" style="858" customWidth="1"/>
    <col min="13345" max="13345" width="34.28515625" style="858" customWidth="1"/>
    <col min="13346" max="13346" width="40.85546875" style="858" customWidth="1"/>
    <col min="13347" max="13347" width="55.5703125" style="858" customWidth="1"/>
    <col min="13348" max="13348" width="42" style="858" customWidth="1"/>
    <col min="13349" max="13349" width="56.85546875" style="858" customWidth="1"/>
    <col min="13350" max="13350" width="48" style="858" customWidth="1"/>
    <col min="13351" max="13351" width="56.140625" style="858" customWidth="1"/>
    <col min="13352" max="13352" width="48.140625" style="858" customWidth="1"/>
    <col min="13353" max="13570" width="11.42578125" style="858"/>
    <col min="13571" max="13571" width="10.7109375" style="858" customWidth="1"/>
    <col min="13572" max="13572" width="60.5703125" style="858" customWidth="1"/>
    <col min="13573" max="13573" width="73.140625" style="858" customWidth="1"/>
    <col min="13574" max="13574" width="47" style="858" customWidth="1"/>
    <col min="13575" max="13575" width="39.7109375" style="858" customWidth="1"/>
    <col min="13576" max="13576" width="41.42578125" style="858" customWidth="1"/>
    <col min="13577" max="13577" width="42.7109375" style="858" customWidth="1"/>
    <col min="13578" max="13578" width="42.140625" style="858" customWidth="1"/>
    <col min="13579" max="13579" width="44.5703125" style="858" customWidth="1"/>
    <col min="13580" max="13580" width="26" style="858" customWidth="1"/>
    <col min="13581" max="13581" width="33.140625" style="858" customWidth="1"/>
    <col min="13582" max="13583" width="26" style="858" customWidth="1"/>
    <col min="13584" max="13584" width="36" style="858" customWidth="1"/>
    <col min="13585" max="13585" width="41.140625" style="858" customWidth="1"/>
    <col min="13586" max="13586" width="34.85546875" style="858" customWidth="1"/>
    <col min="13587" max="13587" width="27.7109375" style="858" customWidth="1"/>
    <col min="13588" max="13588" width="43.85546875" style="858" customWidth="1"/>
    <col min="13589" max="13589" width="50" style="858" customWidth="1"/>
    <col min="13590" max="13590" width="51.5703125" style="858" customWidth="1"/>
    <col min="13591" max="13591" width="28" style="858" customWidth="1"/>
    <col min="13592" max="13592" width="30" style="858" customWidth="1"/>
    <col min="13593" max="13593" width="25.140625" style="858" customWidth="1"/>
    <col min="13594" max="13594" width="26.28515625" style="858" customWidth="1"/>
    <col min="13595" max="13595" width="30" style="858" customWidth="1"/>
    <col min="13596" max="13596" width="32.140625" style="858" customWidth="1"/>
    <col min="13597" max="13597" width="33.5703125" style="858" customWidth="1"/>
    <col min="13598" max="13598" width="35.7109375" style="858" customWidth="1"/>
    <col min="13599" max="13599" width="33.28515625" style="858" customWidth="1"/>
    <col min="13600" max="13600" width="29.140625" style="858" customWidth="1"/>
    <col min="13601" max="13601" width="34.28515625" style="858" customWidth="1"/>
    <col min="13602" max="13602" width="40.85546875" style="858" customWidth="1"/>
    <col min="13603" max="13603" width="55.5703125" style="858" customWidth="1"/>
    <col min="13604" max="13604" width="42" style="858" customWidth="1"/>
    <col min="13605" max="13605" width="56.85546875" style="858" customWidth="1"/>
    <col min="13606" max="13606" width="48" style="858" customWidth="1"/>
    <col min="13607" max="13607" width="56.140625" style="858" customWidth="1"/>
    <col min="13608" max="13608" width="48.140625" style="858" customWidth="1"/>
    <col min="13609" max="13826" width="11.42578125" style="858"/>
    <col min="13827" max="13827" width="10.7109375" style="858" customWidth="1"/>
    <col min="13828" max="13828" width="60.5703125" style="858" customWidth="1"/>
    <col min="13829" max="13829" width="73.140625" style="858" customWidth="1"/>
    <col min="13830" max="13830" width="47" style="858" customWidth="1"/>
    <col min="13831" max="13831" width="39.7109375" style="858" customWidth="1"/>
    <col min="13832" max="13832" width="41.42578125" style="858" customWidth="1"/>
    <col min="13833" max="13833" width="42.7109375" style="858" customWidth="1"/>
    <col min="13834" max="13834" width="42.140625" style="858" customWidth="1"/>
    <col min="13835" max="13835" width="44.5703125" style="858" customWidth="1"/>
    <col min="13836" max="13836" width="26" style="858" customWidth="1"/>
    <col min="13837" max="13837" width="33.140625" style="858" customWidth="1"/>
    <col min="13838" max="13839" width="26" style="858" customWidth="1"/>
    <col min="13840" max="13840" width="36" style="858" customWidth="1"/>
    <col min="13841" max="13841" width="41.140625" style="858" customWidth="1"/>
    <col min="13842" max="13842" width="34.85546875" style="858" customWidth="1"/>
    <col min="13843" max="13843" width="27.7109375" style="858" customWidth="1"/>
    <col min="13844" max="13844" width="43.85546875" style="858" customWidth="1"/>
    <col min="13845" max="13845" width="50" style="858" customWidth="1"/>
    <col min="13846" max="13846" width="51.5703125" style="858" customWidth="1"/>
    <col min="13847" max="13847" width="28" style="858" customWidth="1"/>
    <col min="13848" max="13848" width="30" style="858" customWidth="1"/>
    <col min="13849" max="13849" width="25.140625" style="858" customWidth="1"/>
    <col min="13850" max="13850" width="26.28515625" style="858" customWidth="1"/>
    <col min="13851" max="13851" width="30" style="858" customWidth="1"/>
    <col min="13852" max="13852" width="32.140625" style="858" customWidth="1"/>
    <col min="13853" max="13853" width="33.5703125" style="858" customWidth="1"/>
    <col min="13854" max="13854" width="35.7109375" style="858" customWidth="1"/>
    <col min="13855" max="13855" width="33.28515625" style="858" customWidth="1"/>
    <col min="13856" max="13856" width="29.140625" style="858" customWidth="1"/>
    <col min="13857" max="13857" width="34.28515625" style="858" customWidth="1"/>
    <col min="13858" max="13858" width="40.85546875" style="858" customWidth="1"/>
    <col min="13859" max="13859" width="55.5703125" style="858" customWidth="1"/>
    <col min="13860" max="13860" width="42" style="858" customWidth="1"/>
    <col min="13861" max="13861" width="56.85546875" style="858" customWidth="1"/>
    <col min="13862" max="13862" width="48" style="858" customWidth="1"/>
    <col min="13863" max="13863" width="56.140625" style="858" customWidth="1"/>
    <col min="13864" max="13864" width="48.140625" style="858" customWidth="1"/>
    <col min="13865" max="14082" width="11.42578125" style="858"/>
    <col min="14083" max="14083" width="10.7109375" style="858" customWidth="1"/>
    <col min="14084" max="14084" width="60.5703125" style="858" customWidth="1"/>
    <col min="14085" max="14085" width="73.140625" style="858" customWidth="1"/>
    <col min="14086" max="14086" width="47" style="858" customWidth="1"/>
    <col min="14087" max="14087" width="39.7109375" style="858" customWidth="1"/>
    <col min="14088" max="14088" width="41.42578125" style="858" customWidth="1"/>
    <col min="14089" max="14089" width="42.7109375" style="858" customWidth="1"/>
    <col min="14090" max="14090" width="42.140625" style="858" customWidth="1"/>
    <col min="14091" max="14091" width="44.5703125" style="858" customWidth="1"/>
    <col min="14092" max="14092" width="26" style="858" customWidth="1"/>
    <col min="14093" max="14093" width="33.140625" style="858" customWidth="1"/>
    <col min="14094" max="14095" width="26" style="858" customWidth="1"/>
    <col min="14096" max="14096" width="36" style="858" customWidth="1"/>
    <col min="14097" max="14097" width="41.140625" style="858" customWidth="1"/>
    <col min="14098" max="14098" width="34.85546875" style="858" customWidth="1"/>
    <col min="14099" max="14099" width="27.7109375" style="858" customWidth="1"/>
    <col min="14100" max="14100" width="43.85546875" style="858" customWidth="1"/>
    <col min="14101" max="14101" width="50" style="858" customWidth="1"/>
    <col min="14102" max="14102" width="51.5703125" style="858" customWidth="1"/>
    <col min="14103" max="14103" width="28" style="858" customWidth="1"/>
    <col min="14104" max="14104" width="30" style="858" customWidth="1"/>
    <col min="14105" max="14105" width="25.140625" style="858" customWidth="1"/>
    <col min="14106" max="14106" width="26.28515625" style="858" customWidth="1"/>
    <col min="14107" max="14107" width="30" style="858" customWidth="1"/>
    <col min="14108" max="14108" width="32.140625" style="858" customWidth="1"/>
    <col min="14109" max="14109" width="33.5703125" style="858" customWidth="1"/>
    <col min="14110" max="14110" width="35.7109375" style="858" customWidth="1"/>
    <col min="14111" max="14111" width="33.28515625" style="858" customWidth="1"/>
    <col min="14112" max="14112" width="29.140625" style="858" customWidth="1"/>
    <col min="14113" max="14113" width="34.28515625" style="858" customWidth="1"/>
    <col min="14114" max="14114" width="40.85546875" style="858" customWidth="1"/>
    <col min="14115" max="14115" width="55.5703125" style="858" customWidth="1"/>
    <col min="14116" max="14116" width="42" style="858" customWidth="1"/>
    <col min="14117" max="14117" width="56.85546875" style="858" customWidth="1"/>
    <col min="14118" max="14118" width="48" style="858" customWidth="1"/>
    <col min="14119" max="14119" width="56.140625" style="858" customWidth="1"/>
    <col min="14120" max="14120" width="48.140625" style="858" customWidth="1"/>
    <col min="14121" max="14338" width="11.42578125" style="858"/>
    <col min="14339" max="14339" width="10.7109375" style="858" customWidth="1"/>
    <col min="14340" max="14340" width="60.5703125" style="858" customWidth="1"/>
    <col min="14341" max="14341" width="73.140625" style="858" customWidth="1"/>
    <col min="14342" max="14342" width="47" style="858" customWidth="1"/>
    <col min="14343" max="14343" width="39.7109375" style="858" customWidth="1"/>
    <col min="14344" max="14344" width="41.42578125" style="858" customWidth="1"/>
    <col min="14345" max="14345" width="42.7109375" style="858" customWidth="1"/>
    <col min="14346" max="14346" width="42.140625" style="858" customWidth="1"/>
    <col min="14347" max="14347" width="44.5703125" style="858" customWidth="1"/>
    <col min="14348" max="14348" width="26" style="858" customWidth="1"/>
    <col min="14349" max="14349" width="33.140625" style="858" customWidth="1"/>
    <col min="14350" max="14351" width="26" style="858" customWidth="1"/>
    <col min="14352" max="14352" width="36" style="858" customWidth="1"/>
    <col min="14353" max="14353" width="41.140625" style="858" customWidth="1"/>
    <col min="14354" max="14354" width="34.85546875" style="858" customWidth="1"/>
    <col min="14355" max="14355" width="27.7109375" style="858" customWidth="1"/>
    <col min="14356" max="14356" width="43.85546875" style="858" customWidth="1"/>
    <col min="14357" max="14357" width="50" style="858" customWidth="1"/>
    <col min="14358" max="14358" width="51.5703125" style="858" customWidth="1"/>
    <col min="14359" max="14359" width="28" style="858" customWidth="1"/>
    <col min="14360" max="14360" width="30" style="858" customWidth="1"/>
    <col min="14361" max="14361" width="25.140625" style="858" customWidth="1"/>
    <col min="14362" max="14362" width="26.28515625" style="858" customWidth="1"/>
    <col min="14363" max="14363" width="30" style="858" customWidth="1"/>
    <col min="14364" max="14364" width="32.140625" style="858" customWidth="1"/>
    <col min="14365" max="14365" width="33.5703125" style="858" customWidth="1"/>
    <col min="14366" max="14366" width="35.7109375" style="858" customWidth="1"/>
    <col min="14367" max="14367" width="33.28515625" style="858" customWidth="1"/>
    <col min="14368" max="14368" width="29.140625" style="858" customWidth="1"/>
    <col min="14369" max="14369" width="34.28515625" style="858" customWidth="1"/>
    <col min="14370" max="14370" width="40.85546875" style="858" customWidth="1"/>
    <col min="14371" max="14371" width="55.5703125" style="858" customWidth="1"/>
    <col min="14372" max="14372" width="42" style="858" customWidth="1"/>
    <col min="14373" max="14373" width="56.85546875" style="858" customWidth="1"/>
    <col min="14374" max="14374" width="48" style="858" customWidth="1"/>
    <col min="14375" max="14375" width="56.140625" style="858" customWidth="1"/>
    <col min="14376" max="14376" width="48.140625" style="858" customWidth="1"/>
    <col min="14377" max="14594" width="11.42578125" style="858"/>
    <col min="14595" max="14595" width="10.7109375" style="858" customWidth="1"/>
    <col min="14596" max="14596" width="60.5703125" style="858" customWidth="1"/>
    <col min="14597" max="14597" width="73.140625" style="858" customWidth="1"/>
    <col min="14598" max="14598" width="47" style="858" customWidth="1"/>
    <col min="14599" max="14599" width="39.7109375" style="858" customWidth="1"/>
    <col min="14600" max="14600" width="41.42578125" style="858" customWidth="1"/>
    <col min="14601" max="14601" width="42.7109375" style="858" customWidth="1"/>
    <col min="14602" max="14602" width="42.140625" style="858" customWidth="1"/>
    <col min="14603" max="14603" width="44.5703125" style="858" customWidth="1"/>
    <col min="14604" max="14604" width="26" style="858" customWidth="1"/>
    <col min="14605" max="14605" width="33.140625" style="858" customWidth="1"/>
    <col min="14606" max="14607" width="26" style="858" customWidth="1"/>
    <col min="14608" max="14608" width="36" style="858" customWidth="1"/>
    <col min="14609" max="14609" width="41.140625" style="858" customWidth="1"/>
    <col min="14610" max="14610" width="34.85546875" style="858" customWidth="1"/>
    <col min="14611" max="14611" width="27.7109375" style="858" customWidth="1"/>
    <col min="14612" max="14612" width="43.85546875" style="858" customWidth="1"/>
    <col min="14613" max="14613" width="50" style="858" customWidth="1"/>
    <col min="14614" max="14614" width="51.5703125" style="858" customWidth="1"/>
    <col min="14615" max="14615" width="28" style="858" customWidth="1"/>
    <col min="14616" max="14616" width="30" style="858" customWidth="1"/>
    <col min="14617" max="14617" width="25.140625" style="858" customWidth="1"/>
    <col min="14618" max="14618" width="26.28515625" style="858" customWidth="1"/>
    <col min="14619" max="14619" width="30" style="858" customWidth="1"/>
    <col min="14620" max="14620" width="32.140625" style="858" customWidth="1"/>
    <col min="14621" max="14621" width="33.5703125" style="858" customWidth="1"/>
    <col min="14622" max="14622" width="35.7109375" style="858" customWidth="1"/>
    <col min="14623" max="14623" width="33.28515625" style="858" customWidth="1"/>
    <col min="14624" max="14624" width="29.140625" style="858" customWidth="1"/>
    <col min="14625" max="14625" width="34.28515625" style="858" customWidth="1"/>
    <col min="14626" max="14626" width="40.85546875" style="858" customWidth="1"/>
    <col min="14627" max="14627" width="55.5703125" style="858" customWidth="1"/>
    <col min="14628" max="14628" width="42" style="858" customWidth="1"/>
    <col min="14629" max="14629" width="56.85546875" style="858" customWidth="1"/>
    <col min="14630" max="14630" width="48" style="858" customWidth="1"/>
    <col min="14631" max="14631" width="56.140625" style="858" customWidth="1"/>
    <col min="14632" max="14632" width="48.140625" style="858" customWidth="1"/>
    <col min="14633" max="14850" width="11.42578125" style="858"/>
    <col min="14851" max="14851" width="10.7109375" style="858" customWidth="1"/>
    <col min="14852" max="14852" width="60.5703125" style="858" customWidth="1"/>
    <col min="14853" max="14853" width="73.140625" style="858" customWidth="1"/>
    <col min="14854" max="14854" width="47" style="858" customWidth="1"/>
    <col min="14855" max="14855" width="39.7109375" style="858" customWidth="1"/>
    <col min="14856" max="14856" width="41.42578125" style="858" customWidth="1"/>
    <col min="14857" max="14857" width="42.7109375" style="858" customWidth="1"/>
    <col min="14858" max="14858" width="42.140625" style="858" customWidth="1"/>
    <col min="14859" max="14859" width="44.5703125" style="858" customWidth="1"/>
    <col min="14860" max="14860" width="26" style="858" customWidth="1"/>
    <col min="14861" max="14861" width="33.140625" style="858" customWidth="1"/>
    <col min="14862" max="14863" width="26" style="858" customWidth="1"/>
    <col min="14864" max="14864" width="36" style="858" customWidth="1"/>
    <col min="14865" max="14865" width="41.140625" style="858" customWidth="1"/>
    <col min="14866" max="14866" width="34.85546875" style="858" customWidth="1"/>
    <col min="14867" max="14867" width="27.7109375" style="858" customWidth="1"/>
    <col min="14868" max="14868" width="43.85546875" style="858" customWidth="1"/>
    <col min="14869" max="14869" width="50" style="858" customWidth="1"/>
    <col min="14870" max="14870" width="51.5703125" style="858" customWidth="1"/>
    <col min="14871" max="14871" width="28" style="858" customWidth="1"/>
    <col min="14872" max="14872" width="30" style="858" customWidth="1"/>
    <col min="14873" max="14873" width="25.140625" style="858" customWidth="1"/>
    <col min="14874" max="14874" width="26.28515625" style="858" customWidth="1"/>
    <col min="14875" max="14875" width="30" style="858" customWidth="1"/>
    <col min="14876" max="14876" width="32.140625" style="858" customWidth="1"/>
    <col min="14877" max="14877" width="33.5703125" style="858" customWidth="1"/>
    <col min="14878" max="14878" width="35.7109375" style="858" customWidth="1"/>
    <col min="14879" max="14879" width="33.28515625" style="858" customWidth="1"/>
    <col min="14880" max="14880" width="29.140625" style="858" customWidth="1"/>
    <col min="14881" max="14881" width="34.28515625" style="858" customWidth="1"/>
    <col min="14882" max="14882" width="40.85546875" style="858" customWidth="1"/>
    <col min="14883" max="14883" width="55.5703125" style="858" customWidth="1"/>
    <col min="14884" max="14884" width="42" style="858" customWidth="1"/>
    <col min="14885" max="14885" width="56.85546875" style="858" customWidth="1"/>
    <col min="14886" max="14886" width="48" style="858" customWidth="1"/>
    <col min="14887" max="14887" width="56.140625" style="858" customWidth="1"/>
    <col min="14888" max="14888" width="48.140625" style="858" customWidth="1"/>
    <col min="14889" max="15106" width="11.42578125" style="858"/>
    <col min="15107" max="15107" width="10.7109375" style="858" customWidth="1"/>
    <col min="15108" max="15108" width="60.5703125" style="858" customWidth="1"/>
    <col min="15109" max="15109" width="73.140625" style="858" customWidth="1"/>
    <col min="15110" max="15110" width="47" style="858" customWidth="1"/>
    <col min="15111" max="15111" width="39.7109375" style="858" customWidth="1"/>
    <col min="15112" max="15112" width="41.42578125" style="858" customWidth="1"/>
    <col min="15113" max="15113" width="42.7109375" style="858" customWidth="1"/>
    <col min="15114" max="15114" width="42.140625" style="858" customWidth="1"/>
    <col min="15115" max="15115" width="44.5703125" style="858" customWidth="1"/>
    <col min="15116" max="15116" width="26" style="858" customWidth="1"/>
    <col min="15117" max="15117" width="33.140625" style="858" customWidth="1"/>
    <col min="15118" max="15119" width="26" style="858" customWidth="1"/>
    <col min="15120" max="15120" width="36" style="858" customWidth="1"/>
    <col min="15121" max="15121" width="41.140625" style="858" customWidth="1"/>
    <col min="15122" max="15122" width="34.85546875" style="858" customWidth="1"/>
    <col min="15123" max="15123" width="27.7109375" style="858" customWidth="1"/>
    <col min="15124" max="15124" width="43.85546875" style="858" customWidth="1"/>
    <col min="15125" max="15125" width="50" style="858" customWidth="1"/>
    <col min="15126" max="15126" width="51.5703125" style="858" customWidth="1"/>
    <col min="15127" max="15127" width="28" style="858" customWidth="1"/>
    <col min="15128" max="15128" width="30" style="858" customWidth="1"/>
    <col min="15129" max="15129" width="25.140625" style="858" customWidth="1"/>
    <col min="15130" max="15130" width="26.28515625" style="858" customWidth="1"/>
    <col min="15131" max="15131" width="30" style="858" customWidth="1"/>
    <col min="15132" max="15132" width="32.140625" style="858" customWidth="1"/>
    <col min="15133" max="15133" width="33.5703125" style="858" customWidth="1"/>
    <col min="15134" max="15134" width="35.7109375" style="858" customWidth="1"/>
    <col min="15135" max="15135" width="33.28515625" style="858" customWidth="1"/>
    <col min="15136" max="15136" width="29.140625" style="858" customWidth="1"/>
    <col min="15137" max="15137" width="34.28515625" style="858" customWidth="1"/>
    <col min="15138" max="15138" width="40.85546875" style="858" customWidth="1"/>
    <col min="15139" max="15139" width="55.5703125" style="858" customWidth="1"/>
    <col min="15140" max="15140" width="42" style="858" customWidth="1"/>
    <col min="15141" max="15141" width="56.85546875" style="858" customWidth="1"/>
    <col min="15142" max="15142" width="48" style="858" customWidth="1"/>
    <col min="15143" max="15143" width="56.140625" style="858" customWidth="1"/>
    <col min="15144" max="15144" width="48.140625" style="858" customWidth="1"/>
    <col min="15145" max="15362" width="11.42578125" style="858"/>
    <col min="15363" max="15363" width="10.7109375" style="858" customWidth="1"/>
    <col min="15364" max="15364" width="60.5703125" style="858" customWidth="1"/>
    <col min="15365" max="15365" width="73.140625" style="858" customWidth="1"/>
    <col min="15366" max="15366" width="47" style="858" customWidth="1"/>
    <col min="15367" max="15367" width="39.7109375" style="858" customWidth="1"/>
    <col min="15368" max="15368" width="41.42578125" style="858" customWidth="1"/>
    <col min="15369" max="15369" width="42.7109375" style="858" customWidth="1"/>
    <col min="15370" max="15370" width="42.140625" style="858" customWidth="1"/>
    <col min="15371" max="15371" width="44.5703125" style="858" customWidth="1"/>
    <col min="15372" max="15372" width="26" style="858" customWidth="1"/>
    <col min="15373" max="15373" width="33.140625" style="858" customWidth="1"/>
    <col min="15374" max="15375" width="26" style="858" customWidth="1"/>
    <col min="15376" max="15376" width="36" style="858" customWidth="1"/>
    <col min="15377" max="15377" width="41.140625" style="858" customWidth="1"/>
    <col min="15378" max="15378" width="34.85546875" style="858" customWidth="1"/>
    <col min="15379" max="15379" width="27.7109375" style="858" customWidth="1"/>
    <col min="15380" max="15380" width="43.85546875" style="858" customWidth="1"/>
    <col min="15381" max="15381" width="50" style="858" customWidth="1"/>
    <col min="15382" max="15382" width="51.5703125" style="858" customWidth="1"/>
    <col min="15383" max="15383" width="28" style="858" customWidth="1"/>
    <col min="15384" max="15384" width="30" style="858" customWidth="1"/>
    <col min="15385" max="15385" width="25.140625" style="858" customWidth="1"/>
    <col min="15386" max="15386" width="26.28515625" style="858" customWidth="1"/>
    <col min="15387" max="15387" width="30" style="858" customWidth="1"/>
    <col min="15388" max="15388" width="32.140625" style="858" customWidth="1"/>
    <col min="15389" max="15389" width="33.5703125" style="858" customWidth="1"/>
    <col min="15390" max="15390" width="35.7109375" style="858" customWidth="1"/>
    <col min="15391" max="15391" width="33.28515625" style="858" customWidth="1"/>
    <col min="15392" max="15392" width="29.140625" style="858" customWidth="1"/>
    <col min="15393" max="15393" width="34.28515625" style="858" customWidth="1"/>
    <col min="15394" max="15394" width="40.85546875" style="858" customWidth="1"/>
    <col min="15395" max="15395" width="55.5703125" style="858" customWidth="1"/>
    <col min="15396" max="15396" width="42" style="858" customWidth="1"/>
    <col min="15397" max="15397" width="56.85546875" style="858" customWidth="1"/>
    <col min="15398" max="15398" width="48" style="858" customWidth="1"/>
    <col min="15399" max="15399" width="56.140625" style="858" customWidth="1"/>
    <col min="15400" max="15400" width="48.140625" style="858" customWidth="1"/>
    <col min="15401" max="15618" width="11.42578125" style="858"/>
    <col min="15619" max="15619" width="10.7109375" style="858" customWidth="1"/>
    <col min="15620" max="15620" width="60.5703125" style="858" customWidth="1"/>
    <col min="15621" max="15621" width="73.140625" style="858" customWidth="1"/>
    <col min="15622" max="15622" width="47" style="858" customWidth="1"/>
    <col min="15623" max="15623" width="39.7109375" style="858" customWidth="1"/>
    <col min="15624" max="15624" width="41.42578125" style="858" customWidth="1"/>
    <col min="15625" max="15625" width="42.7109375" style="858" customWidth="1"/>
    <col min="15626" max="15626" width="42.140625" style="858" customWidth="1"/>
    <col min="15627" max="15627" width="44.5703125" style="858" customWidth="1"/>
    <col min="15628" max="15628" width="26" style="858" customWidth="1"/>
    <col min="15629" max="15629" width="33.140625" style="858" customWidth="1"/>
    <col min="15630" max="15631" width="26" style="858" customWidth="1"/>
    <col min="15632" max="15632" width="36" style="858" customWidth="1"/>
    <col min="15633" max="15633" width="41.140625" style="858" customWidth="1"/>
    <col min="15634" max="15634" width="34.85546875" style="858" customWidth="1"/>
    <col min="15635" max="15635" width="27.7109375" style="858" customWidth="1"/>
    <col min="15636" max="15636" width="43.85546875" style="858" customWidth="1"/>
    <col min="15637" max="15637" width="50" style="858" customWidth="1"/>
    <col min="15638" max="15638" width="51.5703125" style="858" customWidth="1"/>
    <col min="15639" max="15639" width="28" style="858" customWidth="1"/>
    <col min="15640" max="15640" width="30" style="858" customWidth="1"/>
    <col min="15641" max="15641" width="25.140625" style="858" customWidth="1"/>
    <col min="15642" max="15642" width="26.28515625" style="858" customWidth="1"/>
    <col min="15643" max="15643" width="30" style="858" customWidth="1"/>
    <col min="15644" max="15644" width="32.140625" style="858" customWidth="1"/>
    <col min="15645" max="15645" width="33.5703125" style="858" customWidth="1"/>
    <col min="15646" max="15646" width="35.7109375" style="858" customWidth="1"/>
    <col min="15647" max="15647" width="33.28515625" style="858" customWidth="1"/>
    <col min="15648" max="15648" width="29.140625" style="858" customWidth="1"/>
    <col min="15649" max="15649" width="34.28515625" style="858" customWidth="1"/>
    <col min="15650" max="15650" width="40.85546875" style="858" customWidth="1"/>
    <col min="15651" max="15651" width="55.5703125" style="858" customWidth="1"/>
    <col min="15652" max="15652" width="42" style="858" customWidth="1"/>
    <col min="15653" max="15653" width="56.85546875" style="858" customWidth="1"/>
    <col min="15654" max="15654" width="48" style="858" customWidth="1"/>
    <col min="15655" max="15655" width="56.140625" style="858" customWidth="1"/>
    <col min="15656" max="15656" width="48.140625" style="858" customWidth="1"/>
    <col min="15657" max="15874" width="11.42578125" style="858"/>
    <col min="15875" max="15875" width="10.7109375" style="858" customWidth="1"/>
    <col min="15876" max="15876" width="60.5703125" style="858" customWidth="1"/>
    <col min="15877" max="15877" width="73.140625" style="858" customWidth="1"/>
    <col min="15878" max="15878" width="47" style="858" customWidth="1"/>
    <col min="15879" max="15879" width="39.7109375" style="858" customWidth="1"/>
    <col min="15880" max="15880" width="41.42578125" style="858" customWidth="1"/>
    <col min="15881" max="15881" width="42.7109375" style="858" customWidth="1"/>
    <col min="15882" max="15882" width="42.140625" style="858" customWidth="1"/>
    <col min="15883" max="15883" width="44.5703125" style="858" customWidth="1"/>
    <col min="15884" max="15884" width="26" style="858" customWidth="1"/>
    <col min="15885" max="15885" width="33.140625" style="858" customWidth="1"/>
    <col min="15886" max="15887" width="26" style="858" customWidth="1"/>
    <col min="15888" max="15888" width="36" style="858" customWidth="1"/>
    <col min="15889" max="15889" width="41.140625" style="858" customWidth="1"/>
    <col min="15890" max="15890" width="34.85546875" style="858" customWidth="1"/>
    <col min="15891" max="15891" width="27.7109375" style="858" customWidth="1"/>
    <col min="15892" max="15892" width="43.85546875" style="858" customWidth="1"/>
    <col min="15893" max="15893" width="50" style="858" customWidth="1"/>
    <col min="15894" max="15894" width="51.5703125" style="858" customWidth="1"/>
    <col min="15895" max="15895" width="28" style="858" customWidth="1"/>
    <col min="15896" max="15896" width="30" style="858" customWidth="1"/>
    <col min="15897" max="15897" width="25.140625" style="858" customWidth="1"/>
    <col min="15898" max="15898" width="26.28515625" style="858" customWidth="1"/>
    <col min="15899" max="15899" width="30" style="858" customWidth="1"/>
    <col min="15900" max="15900" width="32.140625" style="858" customWidth="1"/>
    <col min="15901" max="15901" width="33.5703125" style="858" customWidth="1"/>
    <col min="15902" max="15902" width="35.7109375" style="858" customWidth="1"/>
    <col min="15903" max="15903" width="33.28515625" style="858" customWidth="1"/>
    <col min="15904" max="15904" width="29.140625" style="858" customWidth="1"/>
    <col min="15905" max="15905" width="34.28515625" style="858" customWidth="1"/>
    <col min="15906" max="15906" width="40.85546875" style="858" customWidth="1"/>
    <col min="15907" max="15907" width="55.5703125" style="858" customWidth="1"/>
    <col min="15908" max="15908" width="42" style="858" customWidth="1"/>
    <col min="15909" max="15909" width="56.85546875" style="858" customWidth="1"/>
    <col min="15910" max="15910" width="48" style="858" customWidth="1"/>
    <col min="15911" max="15911" width="56.140625" style="858" customWidth="1"/>
    <col min="15912" max="15912" width="48.140625" style="858" customWidth="1"/>
    <col min="15913" max="16130" width="11.42578125" style="858"/>
    <col min="16131" max="16131" width="10.7109375" style="858" customWidth="1"/>
    <col min="16132" max="16132" width="60.5703125" style="858" customWidth="1"/>
    <col min="16133" max="16133" width="73.140625" style="858" customWidth="1"/>
    <col min="16134" max="16134" width="47" style="858" customWidth="1"/>
    <col min="16135" max="16135" width="39.7109375" style="858" customWidth="1"/>
    <col min="16136" max="16136" width="41.42578125" style="858" customWidth="1"/>
    <col min="16137" max="16137" width="42.7109375" style="858" customWidth="1"/>
    <col min="16138" max="16138" width="42.140625" style="858" customWidth="1"/>
    <col min="16139" max="16139" width="44.5703125" style="858" customWidth="1"/>
    <col min="16140" max="16140" width="26" style="858" customWidth="1"/>
    <col min="16141" max="16141" width="33.140625" style="858" customWidth="1"/>
    <col min="16142" max="16143" width="26" style="858" customWidth="1"/>
    <col min="16144" max="16144" width="36" style="858" customWidth="1"/>
    <col min="16145" max="16145" width="41.140625" style="858" customWidth="1"/>
    <col min="16146" max="16146" width="34.85546875" style="858" customWidth="1"/>
    <col min="16147" max="16147" width="27.7109375" style="858" customWidth="1"/>
    <col min="16148" max="16148" width="43.85546875" style="858" customWidth="1"/>
    <col min="16149" max="16149" width="50" style="858" customWidth="1"/>
    <col min="16150" max="16150" width="51.5703125" style="858" customWidth="1"/>
    <col min="16151" max="16151" width="28" style="858" customWidth="1"/>
    <col min="16152" max="16152" width="30" style="858" customWidth="1"/>
    <col min="16153" max="16153" width="25.140625" style="858" customWidth="1"/>
    <col min="16154" max="16154" width="26.28515625" style="858" customWidth="1"/>
    <col min="16155" max="16155" width="30" style="858" customWidth="1"/>
    <col min="16156" max="16156" width="32.140625" style="858" customWidth="1"/>
    <col min="16157" max="16157" width="33.5703125" style="858" customWidth="1"/>
    <col min="16158" max="16158" width="35.7109375" style="858" customWidth="1"/>
    <col min="16159" max="16159" width="33.28515625" style="858" customWidth="1"/>
    <col min="16160" max="16160" width="29.140625" style="858" customWidth="1"/>
    <col min="16161" max="16161" width="34.28515625" style="858" customWidth="1"/>
    <col min="16162" max="16162" width="40.85546875" style="858" customWidth="1"/>
    <col min="16163" max="16163" width="55.5703125" style="858" customWidth="1"/>
    <col min="16164" max="16164" width="42" style="858" customWidth="1"/>
    <col min="16165" max="16165" width="56.85546875" style="858" customWidth="1"/>
    <col min="16166" max="16166" width="48" style="858" customWidth="1"/>
    <col min="16167" max="16167" width="56.140625" style="858" customWidth="1"/>
    <col min="16168" max="16168" width="48.140625" style="858" customWidth="1"/>
    <col min="16169" max="16384" width="11.42578125" style="858"/>
  </cols>
  <sheetData>
    <row r="1" spans="1:44" ht="17.25" customHeight="1">
      <c r="B1" s="5" t="s">
        <v>2</v>
      </c>
      <c r="C1" s="856">
        <v>18</v>
      </c>
      <c r="H1" s="860"/>
      <c r="I1" s="861"/>
    </row>
    <row r="2" spans="1:44" ht="18" customHeight="1">
      <c r="B2" s="5" t="s">
        <v>4</v>
      </c>
      <c r="C2" s="856" t="s">
        <v>1451</v>
      </c>
      <c r="D2" s="863"/>
      <c r="E2" s="5"/>
      <c r="F2" s="861" t="s">
        <v>1318</v>
      </c>
      <c r="G2" s="864"/>
      <c r="H2" s="1"/>
      <c r="I2" s="861"/>
      <c r="J2" s="864"/>
      <c r="K2" s="864"/>
      <c r="L2" s="864"/>
      <c r="M2" s="864"/>
      <c r="N2" s="864"/>
      <c r="O2" s="864"/>
      <c r="P2" s="864"/>
      <c r="Q2" s="864"/>
      <c r="R2" s="864"/>
      <c r="S2" s="864"/>
      <c r="T2" s="864"/>
      <c r="U2" s="864"/>
      <c r="V2" s="864"/>
      <c r="W2" s="864"/>
      <c r="X2" s="864"/>
      <c r="Y2" s="864"/>
      <c r="Z2" s="864"/>
      <c r="AA2" s="864"/>
      <c r="AB2" s="865"/>
      <c r="AC2" s="865"/>
      <c r="AD2" s="865"/>
      <c r="AE2" s="865"/>
      <c r="AF2" s="865"/>
      <c r="AG2" s="865"/>
      <c r="AH2" s="865"/>
      <c r="AI2" s="865"/>
      <c r="AJ2" s="865"/>
      <c r="AK2" s="865"/>
      <c r="AL2" s="609"/>
    </row>
    <row r="3" spans="1:44" ht="15" customHeight="1">
      <c r="B3" s="5" t="s">
        <v>6</v>
      </c>
      <c r="C3" s="5" t="s">
        <v>7</v>
      </c>
      <c r="D3" s="864"/>
      <c r="E3" s="864"/>
      <c r="F3" s="866" t="s">
        <v>1279</v>
      </c>
      <c r="G3" s="864"/>
      <c r="H3" s="1"/>
      <c r="I3" s="867"/>
      <c r="J3" s="864"/>
      <c r="K3" s="864"/>
      <c r="L3" s="864"/>
      <c r="M3" s="864"/>
      <c r="N3" s="864"/>
      <c r="O3" s="864"/>
      <c r="P3" s="864"/>
      <c r="Q3" s="864"/>
      <c r="R3" s="864"/>
      <c r="S3" s="864"/>
      <c r="T3" s="864"/>
      <c r="U3" s="864"/>
      <c r="V3" s="864"/>
      <c r="W3" s="864"/>
      <c r="X3" s="864"/>
      <c r="Y3" s="864"/>
      <c r="Z3" s="864"/>
      <c r="AA3" s="864"/>
      <c r="AB3" s="865"/>
      <c r="AC3" s="865"/>
      <c r="AD3" s="865"/>
      <c r="AE3" s="865"/>
      <c r="AF3" s="865"/>
      <c r="AG3" s="865"/>
      <c r="AH3" s="865"/>
      <c r="AI3" s="865"/>
      <c r="AJ3" s="865"/>
      <c r="AK3" s="865"/>
      <c r="AL3" s="609"/>
    </row>
    <row r="4" spans="1:44" ht="15.75" customHeight="1">
      <c r="B4" s="5" t="s">
        <v>8</v>
      </c>
      <c r="C4" s="5" t="s">
        <v>9</v>
      </c>
      <c r="D4" s="864"/>
      <c r="E4" s="868"/>
      <c r="F4" s="868"/>
      <c r="G4" s="864"/>
      <c r="H4" s="860"/>
      <c r="I4" s="867"/>
      <c r="J4" s="864"/>
      <c r="K4" s="864"/>
      <c r="L4" s="864"/>
      <c r="M4" s="864"/>
      <c r="N4" s="864"/>
      <c r="O4" s="864"/>
      <c r="P4" s="864"/>
      <c r="Q4" s="864"/>
      <c r="R4" s="864"/>
      <c r="S4" s="864"/>
      <c r="T4" s="864"/>
      <c r="U4" s="864"/>
      <c r="V4" s="864"/>
      <c r="W4" s="864"/>
      <c r="X4" s="864"/>
      <c r="Y4" s="864"/>
      <c r="Z4" s="864"/>
      <c r="AA4" s="864"/>
      <c r="AB4" s="865"/>
      <c r="AC4" s="865"/>
      <c r="AD4" s="865"/>
      <c r="AE4" s="865"/>
      <c r="AF4" s="865"/>
      <c r="AG4" s="865"/>
      <c r="AH4" s="865"/>
      <c r="AI4" s="865"/>
      <c r="AJ4" s="865"/>
      <c r="AK4" s="865"/>
      <c r="AL4" s="609"/>
    </row>
    <row r="5" spans="1:44" ht="16.5" customHeight="1">
      <c r="B5" s="5" t="s">
        <v>10</v>
      </c>
      <c r="C5" s="5" t="s">
        <v>11</v>
      </c>
      <c r="D5" s="864"/>
      <c r="E5" s="864"/>
      <c r="F5" s="864"/>
      <c r="G5" s="864"/>
      <c r="I5" s="869"/>
      <c r="J5" s="864"/>
      <c r="K5" s="864"/>
      <c r="L5" s="864"/>
      <c r="M5" s="864"/>
      <c r="N5" s="864"/>
      <c r="O5" s="864"/>
      <c r="P5" s="864"/>
      <c r="Q5" s="864"/>
      <c r="R5" s="864"/>
      <c r="S5" s="864"/>
      <c r="T5" s="864"/>
      <c r="U5" s="864"/>
      <c r="V5" s="864"/>
      <c r="W5" s="864"/>
      <c r="X5" s="864"/>
      <c r="Y5" s="864"/>
      <c r="Z5" s="864"/>
      <c r="AA5" s="864"/>
      <c r="AB5" s="865"/>
      <c r="AC5" s="865"/>
      <c r="AD5" s="865"/>
      <c r="AE5" s="865"/>
      <c r="AF5" s="865"/>
      <c r="AG5" s="865"/>
      <c r="AH5" s="865"/>
      <c r="AI5" s="865"/>
      <c r="AJ5" s="865"/>
      <c r="AK5" s="865"/>
      <c r="AL5" s="609"/>
    </row>
    <row r="6" spans="1:44" ht="9" customHeight="1" thickBot="1">
      <c r="B6" s="870"/>
      <c r="C6" s="871"/>
      <c r="D6" s="871"/>
      <c r="E6" s="864"/>
      <c r="F6" s="864"/>
      <c r="G6" s="864"/>
      <c r="H6" s="864"/>
      <c r="I6" s="864"/>
      <c r="J6" s="864"/>
      <c r="K6" s="864"/>
      <c r="L6" s="864"/>
      <c r="M6" s="864"/>
      <c r="N6" s="864"/>
      <c r="O6" s="864"/>
      <c r="P6" s="864"/>
      <c r="Q6" s="864"/>
      <c r="R6" s="864"/>
      <c r="S6" s="864"/>
      <c r="T6" s="864"/>
      <c r="U6" s="864"/>
      <c r="V6" s="864"/>
      <c r="W6" s="864"/>
      <c r="X6" s="864"/>
      <c r="Y6" s="864"/>
      <c r="Z6" s="864"/>
      <c r="AA6" s="864"/>
      <c r="AB6" s="865"/>
      <c r="AC6" s="865"/>
      <c r="AD6" s="865"/>
      <c r="AE6" s="865"/>
      <c r="AF6" s="865"/>
      <c r="AG6" s="865"/>
      <c r="AH6" s="865"/>
      <c r="AI6" s="865"/>
      <c r="AJ6" s="865"/>
      <c r="AK6" s="865"/>
      <c r="AL6" s="609"/>
    </row>
    <row r="7" spans="1:44" s="880" customFormat="1" ht="24">
      <c r="A7" s="872"/>
      <c r="B7" s="873"/>
      <c r="C7" s="2647" t="s">
        <v>1319</v>
      </c>
      <c r="D7" s="2650" t="s">
        <v>1455</v>
      </c>
      <c r="E7" s="2651"/>
      <c r="F7" s="2652"/>
      <c r="G7" s="874" t="s">
        <v>1317</v>
      </c>
      <c r="H7" s="2647" t="s">
        <v>1320</v>
      </c>
      <c r="I7" s="2647" t="s">
        <v>1457</v>
      </c>
      <c r="J7" s="2651" t="s">
        <v>1458</v>
      </c>
      <c r="K7" s="2651"/>
      <c r="L7" s="2651"/>
      <c r="M7" s="2652"/>
      <c r="N7" s="2647" t="s">
        <v>1459</v>
      </c>
      <c r="O7" s="2647" t="s">
        <v>1543</v>
      </c>
      <c r="P7" s="2649" t="s">
        <v>1286</v>
      </c>
      <c r="Q7" s="875"/>
      <c r="R7" s="2659" t="s">
        <v>1432</v>
      </c>
      <c r="S7" s="876"/>
      <c r="T7" s="2649" t="s">
        <v>1287</v>
      </c>
      <c r="U7" s="875"/>
      <c r="V7" s="877"/>
      <c r="W7" s="2650" t="s">
        <v>1462</v>
      </c>
      <c r="X7" s="2651"/>
      <c r="Y7" s="2651"/>
      <c r="Z7" s="2651"/>
      <c r="AA7" s="2651"/>
      <c r="AB7" s="2652"/>
      <c r="AC7" s="2647" t="s">
        <v>1443</v>
      </c>
      <c r="AD7" s="2649" t="s">
        <v>1544</v>
      </c>
      <c r="AE7" s="878"/>
      <c r="AF7" s="2647" t="s">
        <v>1464</v>
      </c>
      <c r="AG7" s="2647" t="s">
        <v>1445</v>
      </c>
      <c r="AH7" s="2647" t="s">
        <v>1446</v>
      </c>
      <c r="AI7" s="2647" t="s">
        <v>1447</v>
      </c>
      <c r="AJ7" s="2647" t="s">
        <v>1448</v>
      </c>
      <c r="AK7" s="2647" t="s">
        <v>1449</v>
      </c>
      <c r="AL7" s="2644" t="s">
        <v>1450</v>
      </c>
      <c r="AM7" s="879"/>
      <c r="AN7" s="879"/>
      <c r="AO7" s="879"/>
      <c r="AP7" s="879"/>
      <c r="AQ7" s="879"/>
      <c r="AR7" s="879"/>
    </row>
    <row r="8" spans="1:44" s="880" customFormat="1" ht="24">
      <c r="A8" s="881"/>
      <c r="B8" s="882"/>
      <c r="C8" s="2648"/>
      <c r="D8" s="2663" t="s">
        <v>1321</v>
      </c>
      <c r="E8" s="883" t="s">
        <v>1322</v>
      </c>
      <c r="F8" s="2663" t="s">
        <v>1466</v>
      </c>
      <c r="G8" s="2663" t="s">
        <v>1467</v>
      </c>
      <c r="H8" s="2648"/>
      <c r="I8" s="2648"/>
      <c r="J8" s="2664" t="s">
        <v>1468</v>
      </c>
      <c r="K8" s="2663" t="s">
        <v>1469</v>
      </c>
      <c r="L8" s="2661" t="s">
        <v>1470</v>
      </c>
      <c r="M8" s="2662"/>
      <c r="N8" s="2648"/>
      <c r="O8" s="2648"/>
      <c r="P8" s="2648"/>
      <c r="Q8" s="2657" t="s">
        <v>1471</v>
      </c>
      <c r="R8" s="2658"/>
      <c r="S8" s="2658" t="s">
        <v>1545</v>
      </c>
      <c r="T8" s="2648"/>
      <c r="U8" s="2654" t="s">
        <v>1433</v>
      </c>
      <c r="V8" s="2648" t="s">
        <v>1434</v>
      </c>
      <c r="W8" s="2656" t="s">
        <v>1436</v>
      </c>
      <c r="X8" s="2656"/>
      <c r="Y8" s="2656"/>
      <c r="Z8" s="2656"/>
      <c r="AA8" s="2656"/>
      <c r="AB8" s="2656"/>
      <c r="AC8" s="2648"/>
      <c r="AD8" s="2648"/>
      <c r="AE8" s="2648" t="s">
        <v>1444</v>
      </c>
      <c r="AF8" s="2648"/>
      <c r="AG8" s="2648"/>
      <c r="AH8" s="2648"/>
      <c r="AI8" s="2648"/>
      <c r="AJ8" s="2648"/>
      <c r="AK8" s="2648"/>
      <c r="AL8" s="2645"/>
      <c r="AM8" s="879"/>
      <c r="AN8" s="879"/>
      <c r="AO8" s="879"/>
      <c r="AP8" s="879"/>
      <c r="AQ8" s="879"/>
      <c r="AR8" s="879"/>
    </row>
    <row r="9" spans="1:44" s="880" customFormat="1" ht="81" customHeight="1">
      <c r="A9" s="881"/>
      <c r="B9" s="882"/>
      <c r="C9" s="2653"/>
      <c r="D9" s="2648"/>
      <c r="E9" s="883" t="s">
        <v>1498</v>
      </c>
      <c r="F9" s="2648"/>
      <c r="G9" s="2653"/>
      <c r="H9" s="2653"/>
      <c r="I9" s="2653"/>
      <c r="J9" s="2665"/>
      <c r="K9" s="2653"/>
      <c r="L9" s="884" t="s">
        <v>1293</v>
      </c>
      <c r="M9" s="884" t="s">
        <v>1323</v>
      </c>
      <c r="N9" s="2648"/>
      <c r="O9" s="2648"/>
      <c r="P9" s="2648"/>
      <c r="Q9" s="2658"/>
      <c r="R9" s="2660"/>
      <c r="S9" s="2660"/>
      <c r="T9" s="2648"/>
      <c r="U9" s="2655"/>
      <c r="V9" s="2653"/>
      <c r="W9" s="885" t="s">
        <v>1437</v>
      </c>
      <c r="X9" s="885" t="s">
        <v>1438</v>
      </c>
      <c r="Y9" s="885" t="s">
        <v>1439</v>
      </c>
      <c r="Z9" s="885" t="s">
        <v>1440</v>
      </c>
      <c r="AA9" s="885" t="s">
        <v>1441</v>
      </c>
      <c r="AB9" s="885" t="s">
        <v>1442</v>
      </c>
      <c r="AC9" s="2653"/>
      <c r="AD9" s="2653"/>
      <c r="AE9" s="2653"/>
      <c r="AF9" s="2653"/>
      <c r="AG9" s="2653"/>
      <c r="AH9" s="2653"/>
      <c r="AI9" s="2653"/>
      <c r="AJ9" s="2653"/>
      <c r="AK9" s="2653"/>
      <c r="AL9" s="2646"/>
      <c r="AM9" s="879"/>
      <c r="AN9" s="879"/>
      <c r="AO9" s="879"/>
      <c r="AP9" s="879"/>
      <c r="AQ9" s="879"/>
      <c r="AR9" s="879"/>
    </row>
    <row r="10" spans="1:44" s="880" customFormat="1" ht="20.25">
      <c r="A10" s="881"/>
      <c r="B10" s="886"/>
      <c r="C10" s="887" t="s">
        <v>659</v>
      </c>
      <c r="D10" s="887" t="s">
        <v>664</v>
      </c>
      <c r="E10" s="887" t="s">
        <v>667</v>
      </c>
      <c r="F10" s="887" t="s">
        <v>670</v>
      </c>
      <c r="G10" s="887" t="s">
        <v>672</v>
      </c>
      <c r="H10" s="888" t="s">
        <v>675</v>
      </c>
      <c r="I10" s="884" t="s">
        <v>1324</v>
      </c>
      <c r="J10" s="889" t="s">
        <v>680</v>
      </c>
      <c r="K10" s="889" t="s">
        <v>683</v>
      </c>
      <c r="L10" s="889">
        <v>100</v>
      </c>
      <c r="M10" s="889">
        <v>110</v>
      </c>
      <c r="N10" s="887">
        <v>120</v>
      </c>
      <c r="O10" s="887">
        <v>130</v>
      </c>
      <c r="P10" s="887">
        <v>140</v>
      </c>
      <c r="Q10" s="887">
        <v>150</v>
      </c>
      <c r="R10" s="887">
        <v>160</v>
      </c>
      <c r="S10" s="887">
        <v>170</v>
      </c>
      <c r="T10" s="887">
        <v>180</v>
      </c>
      <c r="U10" s="887">
        <v>190</v>
      </c>
      <c r="V10" s="883" t="s">
        <v>1435</v>
      </c>
      <c r="W10" s="887">
        <v>210</v>
      </c>
      <c r="X10" s="887">
        <v>220</v>
      </c>
      <c r="Y10" s="887">
        <v>230</v>
      </c>
      <c r="Z10" s="887">
        <v>240</v>
      </c>
      <c r="AA10" s="887">
        <v>250</v>
      </c>
      <c r="AB10" s="887">
        <v>260</v>
      </c>
      <c r="AC10" s="887">
        <v>270</v>
      </c>
      <c r="AD10" s="887">
        <v>280</v>
      </c>
      <c r="AE10" s="887">
        <v>290</v>
      </c>
      <c r="AF10" s="887">
        <v>300</v>
      </c>
      <c r="AG10" s="887">
        <v>310</v>
      </c>
      <c r="AH10" s="887">
        <v>320</v>
      </c>
      <c r="AI10" s="883">
        <v>330</v>
      </c>
      <c r="AJ10" s="883">
        <v>340</v>
      </c>
      <c r="AK10" s="883">
        <v>350</v>
      </c>
      <c r="AL10" s="890">
        <v>360</v>
      </c>
      <c r="AM10" s="891"/>
      <c r="AN10" s="891"/>
      <c r="AO10" s="891"/>
      <c r="AP10" s="891"/>
      <c r="AQ10" s="891"/>
      <c r="AR10" s="891"/>
    </row>
    <row r="11" spans="1:44" s="898" customFormat="1" ht="22.5">
      <c r="A11" s="892" t="s">
        <v>659</v>
      </c>
      <c r="B11" s="893" t="s">
        <v>1299</v>
      </c>
      <c r="C11" s="894"/>
      <c r="D11" s="894"/>
      <c r="E11" s="894"/>
      <c r="F11" s="894"/>
      <c r="G11" s="894"/>
      <c r="H11" s="894"/>
      <c r="I11" s="895">
        <f>G11-H11</f>
        <v>0</v>
      </c>
      <c r="J11" s="894"/>
      <c r="K11" s="894"/>
      <c r="L11" s="894"/>
      <c r="M11" s="894"/>
      <c r="N11" s="894"/>
      <c r="O11" s="894"/>
      <c r="P11" s="894"/>
      <c r="Q11" s="894"/>
      <c r="R11" s="894"/>
      <c r="S11" s="894"/>
      <c r="T11" s="894"/>
      <c r="U11" s="894"/>
      <c r="V11" s="895">
        <f>T11-U11</f>
        <v>0</v>
      </c>
      <c r="W11" s="894"/>
      <c r="X11" s="894"/>
      <c r="Y11" s="894"/>
      <c r="Z11" s="894"/>
      <c r="AA11" s="894"/>
      <c r="AB11" s="894"/>
      <c r="AC11" s="894"/>
      <c r="AD11" s="894"/>
      <c r="AE11" s="894"/>
      <c r="AF11" s="894"/>
      <c r="AG11" s="894"/>
      <c r="AH11" s="894"/>
      <c r="AI11" s="894"/>
      <c r="AJ11" s="894"/>
      <c r="AK11" s="894"/>
      <c r="AL11" s="896"/>
      <c r="AM11" s="897"/>
      <c r="AN11" s="897"/>
      <c r="AO11" s="897"/>
      <c r="AP11" s="897"/>
      <c r="AQ11" s="897"/>
      <c r="AR11" s="897"/>
    </row>
    <row r="12" spans="1:44" s="898" customFormat="1" ht="22.5">
      <c r="A12" s="899" t="s">
        <v>664</v>
      </c>
      <c r="B12" s="900" t="s">
        <v>1546</v>
      </c>
      <c r="C12" s="894"/>
      <c r="D12" s="894"/>
      <c r="E12" s="894"/>
      <c r="F12" s="894"/>
      <c r="G12" s="894"/>
      <c r="H12" s="894"/>
      <c r="I12" s="895">
        <f t="shared" ref="I12:I25" si="0">G12-H12</f>
        <v>0</v>
      </c>
      <c r="J12" s="894"/>
      <c r="K12" s="894"/>
      <c r="L12" s="894"/>
      <c r="M12" s="894"/>
      <c r="N12" s="894"/>
      <c r="O12" s="894"/>
      <c r="P12" s="894"/>
      <c r="Q12" s="894"/>
      <c r="R12" s="894"/>
      <c r="S12" s="894"/>
      <c r="T12" s="894"/>
      <c r="U12" s="894"/>
      <c r="V12" s="895">
        <f t="shared" ref="V12:V25" si="1">T12-U12</f>
        <v>0</v>
      </c>
      <c r="W12" s="894"/>
      <c r="X12" s="894"/>
      <c r="Y12" s="894"/>
      <c r="Z12" s="894"/>
      <c r="AA12" s="894"/>
      <c r="AB12" s="894"/>
      <c r="AC12" s="894"/>
      <c r="AD12" s="894"/>
      <c r="AE12" s="894"/>
      <c r="AF12" s="894"/>
      <c r="AG12" s="894"/>
      <c r="AH12" s="894"/>
      <c r="AI12" s="894"/>
      <c r="AJ12" s="894"/>
      <c r="AK12" s="894"/>
      <c r="AL12" s="896"/>
      <c r="AM12" s="897"/>
      <c r="AN12" s="897"/>
      <c r="AO12" s="897"/>
      <c r="AP12" s="897"/>
      <c r="AQ12" s="897"/>
      <c r="AR12" s="897"/>
    </row>
    <row r="13" spans="1:44" s="898" customFormat="1" ht="22.5">
      <c r="A13" s="899" t="s">
        <v>667</v>
      </c>
      <c r="B13" s="900" t="s">
        <v>1547</v>
      </c>
      <c r="C13" s="894"/>
      <c r="D13" s="894"/>
      <c r="E13" s="894"/>
      <c r="F13" s="894"/>
      <c r="G13" s="894"/>
      <c r="H13" s="894"/>
      <c r="I13" s="895">
        <f t="shared" si="0"/>
        <v>0</v>
      </c>
      <c r="J13" s="894"/>
      <c r="K13" s="894"/>
      <c r="L13" s="894"/>
      <c r="M13" s="894"/>
      <c r="N13" s="894"/>
      <c r="O13" s="894"/>
      <c r="P13" s="894"/>
      <c r="Q13" s="894"/>
      <c r="R13" s="894"/>
      <c r="S13" s="894"/>
      <c r="T13" s="894"/>
      <c r="U13" s="894"/>
      <c r="V13" s="895">
        <f t="shared" si="1"/>
        <v>0</v>
      </c>
      <c r="W13" s="894"/>
      <c r="X13" s="894"/>
      <c r="Y13" s="894"/>
      <c r="Z13" s="894"/>
      <c r="AA13" s="894"/>
      <c r="AB13" s="894"/>
      <c r="AC13" s="894"/>
      <c r="AD13" s="894"/>
      <c r="AE13" s="894"/>
      <c r="AF13" s="894"/>
      <c r="AG13" s="894"/>
      <c r="AH13" s="894"/>
      <c r="AI13" s="894"/>
      <c r="AJ13" s="894"/>
      <c r="AK13" s="894"/>
      <c r="AL13" s="896"/>
      <c r="AM13" s="897"/>
      <c r="AN13" s="897"/>
      <c r="AO13" s="897"/>
      <c r="AP13" s="897"/>
      <c r="AQ13" s="897"/>
      <c r="AR13" s="897"/>
    </row>
    <row r="14" spans="1:44" s="898" customFormat="1" ht="12.75">
      <c r="A14" s="899" t="s">
        <v>670</v>
      </c>
      <c r="B14" s="901" t="s">
        <v>1325</v>
      </c>
      <c r="C14" s="902"/>
      <c r="D14" s="902"/>
      <c r="E14" s="902"/>
      <c r="F14" s="902"/>
      <c r="G14" s="894"/>
      <c r="H14" s="902"/>
      <c r="I14" s="895">
        <f t="shared" si="0"/>
        <v>0</v>
      </c>
      <c r="J14" s="902"/>
      <c r="K14" s="902"/>
      <c r="L14" s="902"/>
      <c r="M14" s="902"/>
      <c r="N14" s="894"/>
      <c r="O14" s="902"/>
      <c r="P14" s="902"/>
      <c r="Q14" s="902"/>
      <c r="R14" s="902"/>
      <c r="S14" s="902"/>
      <c r="T14" s="894"/>
      <c r="U14" s="894"/>
      <c r="V14" s="895">
        <f t="shared" si="1"/>
        <v>0</v>
      </c>
      <c r="W14" s="894"/>
      <c r="X14" s="894"/>
      <c r="Y14" s="894"/>
      <c r="Z14" s="894"/>
      <c r="AA14" s="894"/>
      <c r="AB14" s="894"/>
      <c r="AC14" s="894"/>
      <c r="AD14" s="903"/>
      <c r="AE14" s="903"/>
      <c r="AF14" s="903"/>
      <c r="AG14" s="903"/>
      <c r="AH14" s="903"/>
      <c r="AI14" s="903"/>
      <c r="AJ14" s="903"/>
      <c r="AK14" s="903"/>
      <c r="AL14" s="903"/>
      <c r="AM14" s="904"/>
      <c r="AN14" s="897"/>
      <c r="AO14" s="897"/>
      <c r="AP14" s="897"/>
      <c r="AQ14" s="897"/>
      <c r="AR14" s="897"/>
    </row>
    <row r="15" spans="1:44" s="898" customFormat="1" ht="12.75">
      <c r="A15" s="899" t="s">
        <v>672</v>
      </c>
      <c r="B15" s="900" t="s">
        <v>1548</v>
      </c>
      <c r="C15" s="902"/>
      <c r="D15" s="902"/>
      <c r="E15" s="902"/>
      <c r="F15" s="902"/>
      <c r="G15" s="894"/>
      <c r="H15" s="902"/>
      <c r="I15" s="895">
        <f t="shared" si="0"/>
        <v>0</v>
      </c>
      <c r="J15" s="902"/>
      <c r="K15" s="902"/>
      <c r="L15" s="902"/>
      <c r="M15" s="902"/>
      <c r="N15" s="902"/>
      <c r="O15" s="902"/>
      <c r="P15" s="902"/>
      <c r="Q15" s="905"/>
      <c r="R15" s="902"/>
      <c r="S15" s="902"/>
      <c r="T15" s="894"/>
      <c r="U15" s="894"/>
      <c r="V15" s="895">
        <f t="shared" si="1"/>
        <v>0</v>
      </c>
      <c r="W15" s="894"/>
      <c r="X15" s="894"/>
      <c r="Y15" s="894"/>
      <c r="Z15" s="894"/>
      <c r="AA15" s="894"/>
      <c r="AB15" s="894"/>
      <c r="AC15" s="894"/>
      <c r="AD15" s="903"/>
      <c r="AE15" s="903"/>
      <c r="AF15" s="906"/>
      <c r="AG15" s="903"/>
      <c r="AH15" s="903"/>
      <c r="AI15" s="907"/>
      <c r="AJ15" s="907"/>
      <c r="AK15" s="907"/>
      <c r="AL15" s="907"/>
      <c r="AM15" s="897"/>
      <c r="AN15" s="897"/>
      <c r="AO15" s="897"/>
      <c r="AP15" s="897"/>
      <c r="AQ15" s="897"/>
      <c r="AR15" s="897"/>
    </row>
    <row r="16" spans="1:44" s="898" customFormat="1" ht="24">
      <c r="A16" s="899" t="s">
        <v>675</v>
      </c>
      <c r="B16" s="900" t="s">
        <v>1549</v>
      </c>
      <c r="C16" s="902"/>
      <c r="D16" s="902"/>
      <c r="E16" s="902"/>
      <c r="F16" s="902"/>
      <c r="G16" s="894"/>
      <c r="H16" s="902"/>
      <c r="I16" s="895">
        <f t="shared" si="0"/>
        <v>0</v>
      </c>
      <c r="J16" s="902"/>
      <c r="K16" s="902"/>
      <c r="L16" s="902"/>
      <c r="M16" s="902"/>
      <c r="N16" s="902"/>
      <c r="O16" s="902"/>
      <c r="P16" s="902"/>
      <c r="Q16" s="902"/>
      <c r="R16" s="902"/>
      <c r="S16" s="902"/>
      <c r="T16" s="894"/>
      <c r="U16" s="894"/>
      <c r="V16" s="895">
        <f t="shared" si="1"/>
        <v>0</v>
      </c>
      <c r="W16" s="894"/>
      <c r="X16" s="894"/>
      <c r="Y16" s="894"/>
      <c r="Z16" s="894"/>
      <c r="AA16" s="894"/>
      <c r="AB16" s="894"/>
      <c r="AC16" s="894"/>
      <c r="AD16" s="903"/>
      <c r="AE16" s="903"/>
      <c r="AF16" s="903"/>
      <c r="AG16" s="903"/>
      <c r="AH16" s="903"/>
      <c r="AI16" s="907"/>
      <c r="AJ16" s="907"/>
      <c r="AK16" s="907"/>
      <c r="AL16" s="907"/>
      <c r="AM16" s="897"/>
      <c r="AN16" s="897"/>
      <c r="AO16" s="897"/>
      <c r="AP16" s="897"/>
      <c r="AQ16" s="897"/>
      <c r="AR16" s="897"/>
    </row>
    <row r="17" spans="1:52" s="898" customFormat="1" ht="12.75">
      <c r="A17" s="899" t="s">
        <v>677</v>
      </c>
      <c r="B17" s="900" t="s">
        <v>1550</v>
      </c>
      <c r="C17" s="902"/>
      <c r="D17" s="902"/>
      <c r="E17" s="902"/>
      <c r="F17" s="902"/>
      <c r="G17" s="894"/>
      <c r="H17" s="902"/>
      <c r="I17" s="895">
        <f t="shared" si="0"/>
        <v>0</v>
      </c>
      <c r="J17" s="902"/>
      <c r="K17" s="902"/>
      <c r="L17" s="902"/>
      <c r="M17" s="902"/>
      <c r="N17" s="902"/>
      <c r="O17" s="902"/>
      <c r="P17" s="902"/>
      <c r="Q17" s="902"/>
      <c r="R17" s="902"/>
      <c r="S17" s="902"/>
      <c r="T17" s="894"/>
      <c r="U17" s="894"/>
      <c r="V17" s="895">
        <f t="shared" si="1"/>
        <v>0</v>
      </c>
      <c r="W17" s="894"/>
      <c r="X17" s="894"/>
      <c r="Y17" s="894"/>
      <c r="Z17" s="894"/>
      <c r="AA17" s="894"/>
      <c r="AB17" s="894"/>
      <c r="AC17" s="894"/>
      <c r="AD17" s="903"/>
      <c r="AE17" s="903"/>
      <c r="AF17" s="903"/>
      <c r="AG17" s="903"/>
      <c r="AH17" s="903"/>
      <c r="AI17" s="907"/>
      <c r="AJ17" s="907"/>
      <c r="AK17" s="907"/>
      <c r="AL17" s="907"/>
      <c r="AM17" s="897"/>
      <c r="AN17" s="897"/>
      <c r="AO17" s="897"/>
      <c r="AP17" s="897"/>
      <c r="AQ17" s="897"/>
      <c r="AR17" s="897"/>
    </row>
    <row r="18" spans="1:52" s="898" customFormat="1" ht="12.75">
      <c r="A18" s="899" t="s">
        <v>680</v>
      </c>
      <c r="B18" s="901" t="s">
        <v>1326</v>
      </c>
      <c r="C18" s="908"/>
      <c r="D18" s="908"/>
      <c r="E18" s="908"/>
      <c r="F18" s="908"/>
      <c r="G18" s="894"/>
      <c r="H18" s="909"/>
      <c r="I18" s="895">
        <f t="shared" si="0"/>
        <v>0</v>
      </c>
      <c r="J18" s="909"/>
      <c r="K18" s="909"/>
      <c r="L18" s="909"/>
      <c r="M18" s="909"/>
      <c r="N18" s="894"/>
      <c r="O18" s="909"/>
      <c r="P18" s="909"/>
      <c r="Q18" s="909"/>
      <c r="R18" s="908"/>
      <c r="S18" s="908"/>
      <c r="T18" s="894"/>
      <c r="U18" s="894"/>
      <c r="V18" s="895">
        <f t="shared" si="1"/>
        <v>0</v>
      </c>
      <c r="W18" s="894"/>
      <c r="X18" s="894"/>
      <c r="Y18" s="894"/>
      <c r="Z18" s="894"/>
      <c r="AA18" s="894"/>
      <c r="AB18" s="894"/>
      <c r="AC18" s="894"/>
      <c r="AD18" s="903"/>
      <c r="AE18" s="903"/>
      <c r="AF18" s="903"/>
      <c r="AG18" s="903"/>
      <c r="AH18" s="903"/>
      <c r="AI18" s="907"/>
      <c r="AJ18" s="907"/>
      <c r="AK18" s="907"/>
      <c r="AL18" s="907"/>
      <c r="AM18" s="897"/>
      <c r="AN18" s="897"/>
      <c r="AO18" s="897"/>
      <c r="AP18" s="897"/>
      <c r="AQ18" s="897"/>
      <c r="AR18" s="897"/>
    </row>
    <row r="19" spans="1:52" s="898" customFormat="1" ht="12.75">
      <c r="A19" s="899" t="s">
        <v>683</v>
      </c>
      <c r="B19" s="900" t="s">
        <v>1548</v>
      </c>
      <c r="C19" s="908"/>
      <c r="D19" s="908"/>
      <c r="E19" s="908"/>
      <c r="F19" s="908"/>
      <c r="G19" s="909"/>
      <c r="H19" s="909"/>
      <c r="I19" s="895">
        <f t="shared" si="0"/>
        <v>0</v>
      </c>
      <c r="J19" s="909"/>
      <c r="K19" s="909"/>
      <c r="L19" s="909"/>
      <c r="M19" s="909"/>
      <c r="N19" s="909"/>
      <c r="O19" s="909"/>
      <c r="P19" s="909"/>
      <c r="Q19" s="908"/>
      <c r="R19" s="908"/>
      <c r="S19" s="908"/>
      <c r="T19" s="894"/>
      <c r="U19" s="894"/>
      <c r="V19" s="895">
        <f t="shared" si="1"/>
        <v>0</v>
      </c>
      <c r="W19" s="894"/>
      <c r="X19" s="894"/>
      <c r="Y19" s="894"/>
      <c r="Z19" s="894"/>
      <c r="AA19" s="894"/>
      <c r="AB19" s="894"/>
      <c r="AC19" s="894"/>
      <c r="AD19" s="903"/>
      <c r="AE19" s="903"/>
      <c r="AF19" s="906"/>
      <c r="AG19" s="903"/>
      <c r="AH19" s="903"/>
      <c r="AI19" s="907"/>
      <c r="AJ19" s="907"/>
      <c r="AK19" s="907"/>
      <c r="AL19" s="907"/>
      <c r="AM19" s="897"/>
      <c r="AN19" s="897"/>
      <c r="AO19" s="897"/>
      <c r="AP19" s="897"/>
      <c r="AQ19" s="897"/>
      <c r="AR19" s="897"/>
    </row>
    <row r="20" spans="1:52" s="898" customFormat="1" ht="24">
      <c r="A20" s="899" t="s">
        <v>1500</v>
      </c>
      <c r="B20" s="900" t="s">
        <v>1551</v>
      </c>
      <c r="C20" s="908"/>
      <c r="D20" s="908"/>
      <c r="E20" s="908"/>
      <c r="F20" s="908"/>
      <c r="G20" s="909"/>
      <c r="H20" s="909"/>
      <c r="I20" s="895">
        <f t="shared" si="0"/>
        <v>0</v>
      </c>
      <c r="J20" s="909"/>
      <c r="K20" s="909"/>
      <c r="L20" s="909"/>
      <c r="M20" s="909"/>
      <c r="N20" s="909"/>
      <c r="O20" s="909"/>
      <c r="P20" s="909"/>
      <c r="Q20" s="909"/>
      <c r="R20" s="908"/>
      <c r="S20" s="908"/>
      <c r="T20" s="894"/>
      <c r="U20" s="894"/>
      <c r="V20" s="895">
        <f t="shared" si="1"/>
        <v>0</v>
      </c>
      <c r="W20" s="894"/>
      <c r="X20" s="894"/>
      <c r="Y20" s="894"/>
      <c r="Z20" s="894"/>
      <c r="AA20" s="894"/>
      <c r="AB20" s="894"/>
      <c r="AC20" s="894"/>
      <c r="AD20" s="903"/>
      <c r="AE20" s="903"/>
      <c r="AF20" s="903"/>
      <c r="AG20" s="903"/>
      <c r="AH20" s="903"/>
      <c r="AI20" s="907"/>
      <c r="AJ20" s="907"/>
      <c r="AK20" s="907"/>
      <c r="AL20" s="907"/>
      <c r="AM20" s="897"/>
      <c r="AN20" s="897"/>
      <c r="AO20" s="897"/>
      <c r="AP20" s="897"/>
      <c r="AQ20" s="897"/>
      <c r="AR20" s="897"/>
    </row>
    <row r="21" spans="1:52" s="898" customFormat="1" ht="12.75">
      <c r="A21" s="899" t="s">
        <v>1501</v>
      </c>
      <c r="B21" s="900" t="s">
        <v>1550</v>
      </c>
      <c r="C21" s="908"/>
      <c r="D21" s="908"/>
      <c r="E21" s="908"/>
      <c r="F21" s="908"/>
      <c r="G21" s="909"/>
      <c r="H21" s="909"/>
      <c r="I21" s="895">
        <f t="shared" si="0"/>
        <v>0</v>
      </c>
      <c r="J21" s="909"/>
      <c r="K21" s="909"/>
      <c r="L21" s="909"/>
      <c r="M21" s="909"/>
      <c r="N21" s="909"/>
      <c r="O21" s="909"/>
      <c r="P21" s="909"/>
      <c r="Q21" s="909"/>
      <c r="R21" s="908"/>
      <c r="S21" s="908"/>
      <c r="T21" s="894"/>
      <c r="U21" s="894"/>
      <c r="V21" s="895">
        <f t="shared" si="1"/>
        <v>0</v>
      </c>
      <c r="W21" s="894"/>
      <c r="X21" s="894"/>
      <c r="Y21" s="894"/>
      <c r="Z21" s="894"/>
      <c r="AA21" s="894"/>
      <c r="AB21" s="894"/>
      <c r="AC21" s="894"/>
      <c r="AD21" s="903"/>
      <c r="AE21" s="903"/>
      <c r="AF21" s="903"/>
      <c r="AG21" s="903"/>
      <c r="AH21" s="903"/>
      <c r="AI21" s="907"/>
      <c r="AJ21" s="907"/>
      <c r="AK21" s="907"/>
      <c r="AL21" s="907"/>
      <c r="AM21" s="897"/>
      <c r="AN21" s="897"/>
      <c r="AO21" s="897"/>
      <c r="AP21" s="897"/>
      <c r="AQ21" s="897"/>
      <c r="AR21" s="897"/>
    </row>
    <row r="22" spans="1:52" s="898" customFormat="1" ht="12.75">
      <c r="A22" s="899" t="s">
        <v>1502</v>
      </c>
      <c r="B22" s="901" t="s">
        <v>1552</v>
      </c>
      <c r="C22" s="776"/>
      <c r="D22" s="910"/>
      <c r="E22" s="910"/>
      <c r="F22" s="910"/>
      <c r="G22" s="894"/>
      <c r="H22" s="894"/>
      <c r="I22" s="895">
        <f t="shared" si="0"/>
        <v>0</v>
      </c>
      <c r="J22" s="894"/>
      <c r="K22" s="894"/>
      <c r="L22" s="894"/>
      <c r="M22" s="894"/>
      <c r="N22" s="894"/>
      <c r="O22" s="894"/>
      <c r="P22" s="894"/>
      <c r="Q22" s="894"/>
      <c r="R22" s="910"/>
      <c r="S22" s="910"/>
      <c r="T22" s="894"/>
      <c r="U22" s="894"/>
      <c r="V22" s="895">
        <f t="shared" si="1"/>
        <v>0</v>
      </c>
      <c r="W22" s="894"/>
      <c r="X22" s="894"/>
      <c r="Y22" s="894"/>
      <c r="Z22" s="894"/>
      <c r="AA22" s="894"/>
      <c r="AB22" s="894"/>
      <c r="AC22" s="894"/>
      <c r="AD22" s="903"/>
      <c r="AE22" s="903"/>
      <c r="AF22" s="903"/>
      <c r="AG22" s="903"/>
      <c r="AH22" s="903"/>
      <c r="AI22" s="907"/>
      <c r="AJ22" s="907"/>
      <c r="AK22" s="907"/>
      <c r="AL22" s="907"/>
      <c r="AM22" s="897"/>
      <c r="AN22" s="897"/>
      <c r="AO22" s="897"/>
      <c r="AP22" s="897"/>
      <c r="AQ22" s="897"/>
      <c r="AR22" s="897"/>
    </row>
    <row r="23" spans="1:52" s="898" customFormat="1" ht="12.75">
      <c r="A23" s="899" t="s">
        <v>1503</v>
      </c>
      <c r="B23" s="900" t="s">
        <v>1548</v>
      </c>
      <c r="C23" s="776"/>
      <c r="D23" s="910"/>
      <c r="E23" s="910"/>
      <c r="F23" s="910"/>
      <c r="G23" s="894"/>
      <c r="H23" s="894"/>
      <c r="I23" s="895">
        <f t="shared" si="0"/>
        <v>0</v>
      </c>
      <c r="J23" s="894"/>
      <c r="K23" s="894"/>
      <c r="L23" s="894"/>
      <c r="M23" s="894"/>
      <c r="N23" s="894"/>
      <c r="O23" s="894"/>
      <c r="P23" s="894"/>
      <c r="Q23" s="910"/>
      <c r="R23" s="910"/>
      <c r="S23" s="910"/>
      <c r="T23" s="894"/>
      <c r="U23" s="894"/>
      <c r="V23" s="895">
        <f t="shared" si="1"/>
        <v>0</v>
      </c>
      <c r="W23" s="894"/>
      <c r="X23" s="894"/>
      <c r="Y23" s="894"/>
      <c r="Z23" s="894"/>
      <c r="AA23" s="894"/>
      <c r="AB23" s="894"/>
      <c r="AC23" s="894"/>
      <c r="AD23" s="903"/>
      <c r="AE23" s="903"/>
      <c r="AF23" s="906"/>
      <c r="AG23" s="903"/>
      <c r="AH23" s="903"/>
      <c r="AI23" s="907"/>
      <c r="AJ23" s="907"/>
      <c r="AK23" s="907"/>
      <c r="AL23" s="907"/>
      <c r="AM23" s="897"/>
      <c r="AN23" s="897"/>
      <c r="AO23" s="897"/>
      <c r="AP23" s="897"/>
      <c r="AQ23" s="897"/>
      <c r="AR23" s="897"/>
    </row>
    <row r="24" spans="1:52" s="898" customFormat="1" ht="24">
      <c r="A24" s="899" t="s">
        <v>1504</v>
      </c>
      <c r="B24" s="911" t="s">
        <v>1574</v>
      </c>
      <c r="C24" s="776"/>
      <c r="D24" s="910"/>
      <c r="E24" s="910"/>
      <c r="F24" s="910"/>
      <c r="G24" s="894"/>
      <c r="H24" s="894"/>
      <c r="I24" s="895">
        <f t="shared" si="0"/>
        <v>0</v>
      </c>
      <c r="J24" s="894"/>
      <c r="K24" s="894"/>
      <c r="L24" s="894"/>
      <c r="M24" s="894"/>
      <c r="N24" s="894"/>
      <c r="O24" s="894"/>
      <c r="P24" s="894"/>
      <c r="Q24" s="894"/>
      <c r="R24" s="910"/>
      <c r="S24" s="910"/>
      <c r="T24" s="894"/>
      <c r="U24" s="894"/>
      <c r="V24" s="895">
        <f t="shared" si="1"/>
        <v>0</v>
      </c>
      <c r="W24" s="894"/>
      <c r="X24" s="894"/>
      <c r="Y24" s="894"/>
      <c r="Z24" s="894"/>
      <c r="AA24" s="894"/>
      <c r="AB24" s="894"/>
      <c r="AC24" s="894"/>
      <c r="AD24" s="903"/>
      <c r="AE24" s="903"/>
      <c r="AF24" s="903"/>
      <c r="AG24" s="903"/>
      <c r="AH24" s="903"/>
      <c r="AI24" s="907"/>
      <c r="AJ24" s="907"/>
      <c r="AK24" s="907"/>
      <c r="AL24" s="907"/>
      <c r="AM24" s="897"/>
      <c r="AN24" s="897"/>
      <c r="AO24" s="897"/>
      <c r="AP24" s="897"/>
      <c r="AQ24" s="897"/>
      <c r="AR24" s="897"/>
    </row>
    <row r="25" spans="1:52" s="898" customFormat="1" ht="12.75">
      <c r="A25" s="899" t="s">
        <v>1505</v>
      </c>
      <c r="B25" s="900" t="s">
        <v>1550</v>
      </c>
      <c r="C25" s="776"/>
      <c r="D25" s="910"/>
      <c r="E25" s="910"/>
      <c r="F25" s="910"/>
      <c r="G25" s="894"/>
      <c r="H25" s="894"/>
      <c r="I25" s="895">
        <f t="shared" si="0"/>
        <v>0</v>
      </c>
      <c r="J25" s="894"/>
      <c r="K25" s="894"/>
      <c r="L25" s="894"/>
      <c r="M25" s="894"/>
      <c r="N25" s="894"/>
      <c r="O25" s="894"/>
      <c r="P25" s="894"/>
      <c r="Q25" s="894"/>
      <c r="R25" s="910"/>
      <c r="S25" s="910"/>
      <c r="T25" s="894"/>
      <c r="U25" s="894"/>
      <c r="V25" s="895">
        <f t="shared" si="1"/>
        <v>0</v>
      </c>
      <c r="W25" s="894"/>
      <c r="X25" s="894"/>
      <c r="Y25" s="894"/>
      <c r="Z25" s="894"/>
      <c r="AA25" s="894"/>
      <c r="AB25" s="894"/>
      <c r="AC25" s="894"/>
      <c r="AD25" s="903"/>
      <c r="AE25" s="903"/>
      <c r="AF25" s="903"/>
      <c r="AG25" s="903"/>
      <c r="AH25" s="903"/>
      <c r="AI25" s="907"/>
      <c r="AJ25" s="907"/>
      <c r="AK25" s="907"/>
      <c r="AL25" s="907"/>
      <c r="AM25" s="897"/>
      <c r="AN25" s="897"/>
      <c r="AO25" s="897"/>
      <c r="AP25" s="897"/>
      <c r="AQ25" s="897"/>
      <c r="AR25" s="897"/>
    </row>
    <row r="26" spans="1:52" s="912" customFormat="1" ht="27">
      <c r="B26" s="913"/>
      <c r="C26" s="914"/>
      <c r="D26" s="914"/>
      <c r="E26" s="914"/>
      <c r="F26" s="914"/>
      <c r="G26" s="914"/>
      <c r="H26" s="914"/>
      <c r="I26" s="914"/>
      <c r="J26" s="914"/>
      <c r="K26" s="914"/>
      <c r="L26" s="914"/>
      <c r="M26" s="914"/>
      <c r="N26" s="914"/>
      <c r="O26" s="914"/>
      <c r="P26" s="914"/>
      <c r="Q26" s="914"/>
      <c r="R26" s="914"/>
      <c r="S26" s="914"/>
      <c r="T26" s="914"/>
      <c r="U26" s="914"/>
      <c r="V26" s="914"/>
      <c r="W26" s="914"/>
      <c r="X26" s="914"/>
      <c r="Y26" s="914"/>
      <c r="Z26" s="914"/>
      <c r="AA26" s="914"/>
      <c r="AB26" s="914"/>
      <c r="AC26" s="914"/>
      <c r="AD26" s="914"/>
      <c r="AE26" s="914"/>
      <c r="AF26" s="914"/>
      <c r="AG26" s="914"/>
      <c r="AH26" s="914"/>
      <c r="AI26" s="914"/>
      <c r="AJ26" s="914"/>
      <c r="AK26" s="914"/>
      <c r="AL26" s="914"/>
      <c r="AM26" s="914"/>
      <c r="AN26" s="914"/>
      <c r="AO26" s="914"/>
      <c r="AP26" s="914"/>
      <c r="AQ26" s="914"/>
      <c r="AR26" s="914"/>
      <c r="AS26" s="914"/>
      <c r="AT26" s="914"/>
      <c r="AU26" s="914"/>
      <c r="AV26" s="914"/>
      <c r="AW26" s="914"/>
      <c r="AX26" s="914"/>
      <c r="AY26" s="914"/>
      <c r="AZ26" s="914"/>
    </row>
    <row r="27" spans="1:52" s="3" customFormat="1" ht="15">
      <c r="B27" s="3" t="s">
        <v>1312</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row>
    <row r="28" spans="1:52" s="3" customFormat="1" ht="15">
      <c r="B28" s="915"/>
      <c r="C28" s="869"/>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row>
  </sheetData>
  <mergeCells count="32">
    <mergeCell ref="C7:C9"/>
    <mergeCell ref="D7:F7"/>
    <mergeCell ref="H7:H9"/>
    <mergeCell ref="I7:I9"/>
    <mergeCell ref="J7:M7"/>
    <mergeCell ref="L8:M8"/>
    <mergeCell ref="D8:D9"/>
    <mergeCell ref="F8:F9"/>
    <mergeCell ref="G8:G9"/>
    <mergeCell ref="J8:J9"/>
    <mergeCell ref="K8:K9"/>
    <mergeCell ref="N7:N9"/>
    <mergeCell ref="Q8:Q9"/>
    <mergeCell ref="R7:R9"/>
    <mergeCell ref="T7:T9"/>
    <mergeCell ref="S8:S9"/>
    <mergeCell ref="AL7:AL9"/>
    <mergeCell ref="O7:O9"/>
    <mergeCell ref="P7:P9"/>
    <mergeCell ref="W7:AB7"/>
    <mergeCell ref="AF7:AF9"/>
    <mergeCell ref="U8:U9"/>
    <mergeCell ref="V8:V9"/>
    <mergeCell ref="W8:AB8"/>
    <mergeCell ref="AC7:AC9"/>
    <mergeCell ref="AD7:AD9"/>
    <mergeCell ref="AE8:AE9"/>
    <mergeCell ref="AG7:AG9"/>
    <mergeCell ref="AH7:AH9"/>
    <mergeCell ref="AI7:AI9"/>
    <mergeCell ref="AJ7:AJ9"/>
    <mergeCell ref="AK7:AK9"/>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0"/>
  <sheetViews>
    <sheetView zoomScaleNormal="100" workbookViewId="0">
      <selection activeCell="C98" sqref="C98"/>
    </sheetView>
  </sheetViews>
  <sheetFormatPr defaultRowHeight="15"/>
  <cols>
    <col min="2" max="2" width="30.5703125" customWidth="1"/>
    <col min="3" max="3" width="12.28515625" customWidth="1"/>
    <col min="4" max="4" width="13.42578125" customWidth="1"/>
    <col min="5" max="5" width="14.42578125" customWidth="1"/>
    <col min="6" max="6" width="14" customWidth="1"/>
    <col min="7" max="7" width="12" customWidth="1"/>
    <col min="8" max="8" width="14.42578125" customWidth="1"/>
    <col min="9" max="9" width="14.5703125" customWidth="1"/>
    <col min="10" max="10" width="13.7109375" customWidth="1"/>
    <col min="11" max="11" width="11.42578125" customWidth="1"/>
    <col min="12" max="12" width="13.5703125" bestFit="1" customWidth="1"/>
    <col min="13" max="13" width="14.140625" customWidth="1"/>
    <col min="14" max="14" width="15.85546875" customWidth="1"/>
    <col min="15" max="15" width="18.140625" customWidth="1"/>
    <col min="16" max="16" width="10.28515625" customWidth="1"/>
    <col min="18" max="18" width="12.85546875" customWidth="1"/>
    <col min="19" max="19" width="12" customWidth="1"/>
    <col min="48" max="48" width="12" customWidth="1"/>
    <col min="52" max="53" width="14" customWidth="1"/>
    <col min="56" max="56" width="11" customWidth="1"/>
    <col min="57" max="57" width="14.42578125" customWidth="1"/>
    <col min="58" max="58" width="24.42578125" customWidth="1"/>
  </cols>
  <sheetData>
    <row r="1" spans="1:58">
      <c r="A1" s="858"/>
      <c r="B1" s="5" t="s">
        <v>1452</v>
      </c>
      <c r="C1" s="856">
        <v>19</v>
      </c>
      <c r="D1" s="859"/>
      <c r="E1" s="859"/>
      <c r="F1" s="859"/>
      <c r="G1" s="859"/>
      <c r="H1" s="860"/>
      <c r="I1" s="861"/>
      <c r="J1" s="859"/>
      <c r="K1" s="859"/>
      <c r="L1" s="859"/>
      <c r="M1" s="859"/>
      <c r="N1" s="859"/>
      <c r="O1" s="859"/>
      <c r="P1" s="859"/>
      <c r="Q1" s="859"/>
      <c r="R1" s="859"/>
      <c r="S1" s="859"/>
      <c r="T1" s="862"/>
      <c r="U1" s="916"/>
      <c r="V1" s="916"/>
      <c r="W1" s="862"/>
      <c r="X1" s="858"/>
      <c r="Y1" s="858"/>
      <c r="Z1" s="858"/>
      <c r="AA1" s="858"/>
      <c r="AB1" s="858"/>
      <c r="AC1" s="858"/>
      <c r="AD1" s="858"/>
      <c r="AE1" s="858"/>
      <c r="AF1" s="858"/>
      <c r="AG1" s="858"/>
      <c r="AH1" s="858"/>
      <c r="AI1" s="858"/>
      <c r="AJ1" s="858"/>
      <c r="AK1" s="858"/>
      <c r="AL1" s="858"/>
      <c r="AM1" s="858"/>
      <c r="AN1" s="858"/>
      <c r="AO1" s="858"/>
      <c r="AP1" s="858"/>
      <c r="AQ1" s="858"/>
      <c r="AR1" s="858"/>
      <c r="AS1" s="858"/>
      <c r="AT1" s="858"/>
      <c r="AU1" s="858"/>
      <c r="AV1" s="858"/>
      <c r="AW1" s="858"/>
      <c r="AX1" s="858"/>
      <c r="AY1" s="858"/>
      <c r="AZ1" s="858"/>
      <c r="BA1" s="858"/>
      <c r="BB1" s="858"/>
      <c r="BC1" s="858"/>
      <c r="BD1" s="858"/>
      <c r="BE1" s="858"/>
      <c r="BF1" s="858"/>
    </row>
    <row r="2" spans="1:58" s="935" customFormat="1" ht="19.5" customHeight="1">
      <c r="A2" s="931"/>
      <c r="B2" s="932" t="s">
        <v>4</v>
      </c>
      <c r="C2" s="933" t="s">
        <v>1533</v>
      </c>
      <c r="D2" s="863"/>
      <c r="E2" s="932"/>
      <c r="F2" s="861" t="s">
        <v>1453</v>
      </c>
      <c r="G2" s="865"/>
      <c r="H2" s="934"/>
      <c r="I2" s="861"/>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57"/>
      <c r="BC2" s="857"/>
      <c r="BD2" s="857"/>
      <c r="BE2" s="857"/>
      <c r="BF2" s="857"/>
    </row>
    <row r="3" spans="1:58" ht="12" customHeight="1">
      <c r="A3" s="858"/>
      <c r="B3" s="5" t="s">
        <v>6</v>
      </c>
      <c r="C3" t="s">
        <v>7</v>
      </c>
      <c r="D3" s="864"/>
      <c r="E3" s="864"/>
      <c r="F3" s="866" t="s">
        <v>1454</v>
      </c>
      <c r="G3" s="864"/>
      <c r="H3" s="1"/>
      <c r="I3" s="867"/>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864"/>
      <c r="AZ3" s="864"/>
      <c r="BA3" s="864"/>
      <c r="BB3" s="609"/>
      <c r="BC3" s="609"/>
      <c r="BD3" s="609"/>
      <c r="BE3" s="609"/>
      <c r="BF3" s="609"/>
    </row>
    <row r="4" spans="1:58" ht="15.75" customHeight="1">
      <c r="A4" s="858"/>
      <c r="B4" s="5" t="s">
        <v>8</v>
      </c>
      <c r="C4" t="s">
        <v>9</v>
      </c>
      <c r="D4" s="864"/>
      <c r="E4" s="868"/>
      <c r="F4" s="868"/>
      <c r="G4" s="864"/>
      <c r="H4" s="860"/>
      <c r="I4" s="867"/>
      <c r="J4" s="864"/>
      <c r="K4" s="864"/>
      <c r="L4" s="864"/>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4"/>
      <c r="BB4" s="609"/>
      <c r="BC4" s="609"/>
      <c r="BD4" s="609"/>
      <c r="BE4" s="609"/>
      <c r="BF4" s="609"/>
    </row>
    <row r="5" spans="1:58" ht="17.25" customHeight="1">
      <c r="A5" s="858"/>
      <c r="B5" s="5" t="s">
        <v>10</v>
      </c>
      <c r="C5" t="s">
        <v>1330</v>
      </c>
      <c r="D5" s="864"/>
      <c r="E5" s="864"/>
      <c r="F5" s="864"/>
      <c r="G5" s="864"/>
      <c r="H5" s="859"/>
      <c r="I5" s="869"/>
      <c r="J5" s="864"/>
      <c r="K5" s="864"/>
      <c r="L5" s="864"/>
      <c r="M5" s="864"/>
      <c r="N5" s="864"/>
      <c r="O5" s="864"/>
      <c r="P5" s="864"/>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609"/>
      <c r="BC5" s="609"/>
      <c r="BD5" s="609"/>
      <c r="BE5" s="609"/>
      <c r="BF5" s="609"/>
    </row>
    <row r="6" spans="1:58" s="918" customFormat="1" ht="13.5" thickBot="1">
      <c r="A6" s="917"/>
      <c r="B6" s="772"/>
      <c r="D6" s="919"/>
      <c r="F6" s="919"/>
      <c r="H6" s="919"/>
      <c r="J6" s="919"/>
      <c r="L6" s="919"/>
      <c r="N6" s="919"/>
      <c r="P6" s="919"/>
      <c r="R6" s="919"/>
      <c r="T6" s="919"/>
      <c r="V6" s="919"/>
      <c r="X6" s="919"/>
      <c r="Z6" s="919"/>
      <c r="AB6" s="919"/>
      <c r="AD6" s="919"/>
      <c r="AF6" s="919"/>
      <c r="AH6" s="919"/>
      <c r="AJ6" s="919"/>
      <c r="AL6" s="919"/>
      <c r="AN6" s="919"/>
      <c r="AP6" s="919"/>
      <c r="AR6" s="919"/>
      <c r="AS6" s="919"/>
      <c r="AU6" s="919"/>
      <c r="AW6" s="919"/>
      <c r="AY6" s="919"/>
      <c r="BA6" s="919"/>
      <c r="BC6" s="919"/>
      <c r="BE6" s="919"/>
    </row>
    <row r="7" spans="1:58" ht="24" customHeight="1">
      <c r="A7" s="920"/>
      <c r="B7" s="921"/>
      <c r="C7" s="2647" t="s">
        <v>1319</v>
      </c>
      <c r="D7" s="2650" t="s">
        <v>1455</v>
      </c>
      <c r="E7" s="2651"/>
      <c r="F7" s="2652"/>
      <c r="G7" s="874" t="s">
        <v>1317</v>
      </c>
      <c r="H7" s="2647" t="s">
        <v>1456</v>
      </c>
      <c r="I7" s="2647" t="s">
        <v>1457</v>
      </c>
      <c r="J7" s="2650" t="s">
        <v>1458</v>
      </c>
      <c r="K7" s="2651"/>
      <c r="L7" s="2651"/>
      <c r="M7" s="2652"/>
      <c r="N7" s="2647" t="s">
        <v>1459</v>
      </c>
      <c r="O7" s="2647" t="s">
        <v>1543</v>
      </c>
      <c r="P7" s="2649" t="s">
        <v>1286</v>
      </c>
      <c r="Q7" s="922"/>
      <c r="R7" s="2659" t="s">
        <v>1432</v>
      </c>
      <c r="S7" s="2659" t="s">
        <v>1460</v>
      </c>
      <c r="T7" s="2649" t="s">
        <v>1461</v>
      </c>
      <c r="U7" s="875"/>
      <c r="V7" s="877"/>
      <c r="W7" s="2650" t="s">
        <v>1462</v>
      </c>
      <c r="X7" s="2651"/>
      <c r="Y7" s="2651"/>
      <c r="Z7" s="2651"/>
      <c r="AA7" s="2651"/>
      <c r="AB7" s="2651"/>
      <c r="AC7" s="2651"/>
      <c r="AD7" s="2651"/>
      <c r="AE7" s="2651"/>
      <c r="AF7" s="2651"/>
      <c r="AG7" s="2651"/>
      <c r="AH7" s="2651"/>
      <c r="AI7" s="2651"/>
      <c r="AJ7" s="2651"/>
      <c r="AK7" s="2651"/>
      <c r="AL7" s="2651"/>
      <c r="AM7" s="2651"/>
      <c r="AN7" s="2651"/>
      <c r="AO7" s="2651"/>
      <c r="AP7" s="2651"/>
      <c r="AQ7" s="2651"/>
      <c r="AR7" s="2652"/>
      <c r="AS7" s="2672" t="s">
        <v>1463</v>
      </c>
      <c r="AT7" s="2673"/>
      <c r="AU7" s="2673"/>
      <c r="AV7" s="2673"/>
      <c r="AW7" s="2673"/>
      <c r="AX7" s="2673"/>
      <c r="AY7" s="2674"/>
      <c r="AZ7" s="2647" t="s">
        <v>1464</v>
      </c>
      <c r="BA7" s="2647" t="s">
        <v>1445</v>
      </c>
      <c r="BB7" s="2647" t="s">
        <v>1446</v>
      </c>
      <c r="BC7" s="2647" t="s">
        <v>1447</v>
      </c>
      <c r="BD7" s="2647" t="s">
        <v>1448</v>
      </c>
      <c r="BE7" s="2647" t="s">
        <v>1449</v>
      </c>
      <c r="BF7" s="2647" t="s">
        <v>1450</v>
      </c>
    </row>
    <row r="8" spans="1:58" ht="34.5" customHeight="1">
      <c r="A8" s="923"/>
      <c r="B8" s="924"/>
      <c r="C8" s="2648"/>
      <c r="D8" s="2663" t="s">
        <v>1321</v>
      </c>
      <c r="E8" s="2663" t="s">
        <v>1465</v>
      </c>
      <c r="F8" s="2663" t="s">
        <v>1466</v>
      </c>
      <c r="G8" s="2663" t="s">
        <v>1467</v>
      </c>
      <c r="H8" s="2648"/>
      <c r="I8" s="2648"/>
      <c r="J8" s="2663" t="s">
        <v>1468</v>
      </c>
      <c r="K8" s="2663" t="s">
        <v>1469</v>
      </c>
      <c r="L8" s="2654" t="s">
        <v>1470</v>
      </c>
      <c r="M8" s="2664"/>
      <c r="N8" s="2648"/>
      <c r="O8" s="2648"/>
      <c r="P8" s="2676"/>
      <c r="Q8" s="2657" t="s">
        <v>1471</v>
      </c>
      <c r="R8" s="2658"/>
      <c r="S8" s="2658"/>
      <c r="T8" s="2676"/>
      <c r="U8" s="2663" t="s">
        <v>1433</v>
      </c>
      <c r="V8" s="2663" t="s">
        <v>1434</v>
      </c>
      <c r="W8" s="2661" t="s">
        <v>1472</v>
      </c>
      <c r="X8" s="2675"/>
      <c r="Y8" s="2675"/>
      <c r="Z8" s="2662"/>
      <c r="AA8" s="2677" t="s">
        <v>1473</v>
      </c>
      <c r="AB8" s="2678"/>
      <c r="AC8" s="2678"/>
      <c r="AD8" s="2678"/>
      <c r="AE8" s="2678"/>
      <c r="AF8" s="2678"/>
      <c r="AG8" s="2678"/>
      <c r="AH8" s="2678"/>
      <c r="AI8" s="2678"/>
      <c r="AJ8" s="2678"/>
      <c r="AK8" s="2678"/>
      <c r="AL8" s="2678"/>
      <c r="AM8" s="2678"/>
      <c r="AN8" s="2678"/>
      <c r="AO8" s="2678"/>
      <c r="AP8" s="2678"/>
      <c r="AQ8" s="2678"/>
      <c r="AR8" s="2679"/>
      <c r="AS8" s="2663" t="s">
        <v>1463</v>
      </c>
      <c r="AT8" s="2661" t="s">
        <v>1474</v>
      </c>
      <c r="AU8" s="2675"/>
      <c r="AV8" s="2675"/>
      <c r="AW8" s="2675"/>
      <c r="AX8" s="2662"/>
      <c r="AY8" s="2663" t="s">
        <v>1444</v>
      </c>
      <c r="AZ8" s="2648"/>
      <c r="BA8" s="2648"/>
      <c r="BB8" s="2648"/>
      <c r="BC8" s="2648"/>
      <c r="BD8" s="2648"/>
      <c r="BE8" s="2648"/>
      <c r="BF8" s="2648"/>
    </row>
    <row r="9" spans="1:58" ht="15" customHeight="1">
      <c r="A9" s="923"/>
      <c r="B9" s="924"/>
      <c r="C9" s="2648"/>
      <c r="D9" s="2648"/>
      <c r="E9" s="2653"/>
      <c r="F9" s="2648"/>
      <c r="G9" s="2648"/>
      <c r="H9" s="2648"/>
      <c r="I9" s="2648"/>
      <c r="J9" s="2648"/>
      <c r="K9" s="2648"/>
      <c r="L9" s="2655"/>
      <c r="M9" s="2665"/>
      <c r="N9" s="2648"/>
      <c r="O9" s="2648"/>
      <c r="P9" s="2676"/>
      <c r="Q9" s="2658"/>
      <c r="R9" s="2658"/>
      <c r="S9" s="2658"/>
      <c r="T9" s="2676"/>
      <c r="U9" s="2648"/>
      <c r="V9" s="2648"/>
      <c r="W9" s="2657" t="s">
        <v>1475</v>
      </c>
      <c r="X9" s="2657" t="s">
        <v>1476</v>
      </c>
      <c r="Y9" s="2657" t="s">
        <v>1477</v>
      </c>
      <c r="Z9" s="2657" t="s">
        <v>1478</v>
      </c>
      <c r="AA9" s="2657" t="s">
        <v>1475</v>
      </c>
      <c r="AB9" s="2657" t="s">
        <v>1476</v>
      </c>
      <c r="AC9" s="2657" t="s">
        <v>1477</v>
      </c>
      <c r="AD9" s="2657" t="s">
        <v>1479</v>
      </c>
      <c r="AE9" s="2657" t="s">
        <v>1480</v>
      </c>
      <c r="AF9" s="2657" t="s">
        <v>1481</v>
      </c>
      <c r="AG9" s="2657" t="s">
        <v>1482</v>
      </c>
      <c r="AH9" s="2657" t="s">
        <v>1483</v>
      </c>
      <c r="AI9" s="2657" t="s">
        <v>1484</v>
      </c>
      <c r="AJ9" s="2657" t="s">
        <v>1485</v>
      </c>
      <c r="AK9" s="2657" t="s">
        <v>1486</v>
      </c>
      <c r="AL9" s="2657" t="s">
        <v>1487</v>
      </c>
      <c r="AM9" s="2657" t="s">
        <v>1488</v>
      </c>
      <c r="AN9" s="2657" t="s">
        <v>1489</v>
      </c>
      <c r="AO9" s="2657" t="s">
        <v>1490</v>
      </c>
      <c r="AP9" s="2657" t="s">
        <v>1491</v>
      </c>
      <c r="AQ9" s="2657" t="s">
        <v>1492</v>
      </c>
      <c r="AR9" s="2657" t="s">
        <v>1478</v>
      </c>
      <c r="AS9" s="2648"/>
      <c r="AT9" s="2663" t="s">
        <v>1493</v>
      </c>
      <c r="AU9" s="2663" t="s">
        <v>1494</v>
      </c>
      <c r="AV9" s="2663" t="s">
        <v>1495</v>
      </c>
      <c r="AW9" s="2666" t="s">
        <v>1496</v>
      </c>
      <c r="AX9" s="2666" t="s">
        <v>1497</v>
      </c>
      <c r="AY9" s="2648"/>
      <c r="AZ9" s="2648"/>
      <c r="BA9" s="2648"/>
      <c r="BB9" s="2648"/>
      <c r="BC9" s="2648"/>
      <c r="BD9" s="2648"/>
      <c r="BE9" s="2648"/>
      <c r="BF9" s="2648"/>
    </row>
    <row r="10" spans="1:58" ht="72" customHeight="1">
      <c r="A10" s="923"/>
      <c r="B10" s="924"/>
      <c r="C10" s="2653"/>
      <c r="D10" s="2653"/>
      <c r="E10" s="883" t="s">
        <v>1498</v>
      </c>
      <c r="F10" s="2653"/>
      <c r="G10" s="2653"/>
      <c r="H10" s="2653"/>
      <c r="I10" s="2653"/>
      <c r="J10" s="2653"/>
      <c r="K10" s="2653"/>
      <c r="L10" s="884" t="s">
        <v>1293</v>
      </c>
      <c r="M10" s="884" t="s">
        <v>1323</v>
      </c>
      <c r="N10" s="2653"/>
      <c r="O10" s="2653"/>
      <c r="P10" s="2655"/>
      <c r="Q10" s="2660"/>
      <c r="R10" s="2660"/>
      <c r="S10" s="2660"/>
      <c r="T10" s="2655"/>
      <c r="U10" s="2653"/>
      <c r="V10" s="2653"/>
      <c r="W10" s="2660"/>
      <c r="X10" s="2660"/>
      <c r="Y10" s="2660"/>
      <c r="Z10" s="2660"/>
      <c r="AA10" s="2660"/>
      <c r="AB10" s="2660"/>
      <c r="AC10" s="2660"/>
      <c r="AD10" s="2660"/>
      <c r="AE10" s="2660"/>
      <c r="AF10" s="2660"/>
      <c r="AG10" s="2660"/>
      <c r="AH10" s="2660"/>
      <c r="AI10" s="2660"/>
      <c r="AJ10" s="2660"/>
      <c r="AK10" s="2660"/>
      <c r="AL10" s="2660"/>
      <c r="AM10" s="2660"/>
      <c r="AN10" s="2660"/>
      <c r="AO10" s="2660"/>
      <c r="AP10" s="2660"/>
      <c r="AQ10" s="2660"/>
      <c r="AR10" s="2660"/>
      <c r="AS10" s="2653"/>
      <c r="AT10" s="2653"/>
      <c r="AU10" s="2653"/>
      <c r="AV10" s="2653"/>
      <c r="AW10" s="2667"/>
      <c r="AX10" s="2667"/>
      <c r="AY10" s="2653"/>
      <c r="AZ10" s="2653"/>
      <c r="BA10" s="2653"/>
      <c r="BB10" s="2653"/>
      <c r="BC10" s="2653"/>
      <c r="BD10" s="2653"/>
      <c r="BE10" s="2653"/>
      <c r="BF10" s="2653"/>
    </row>
    <row r="11" spans="1:58" ht="24">
      <c r="A11" s="923"/>
      <c r="B11" s="925"/>
      <c r="C11" s="887" t="s">
        <v>659</v>
      </c>
      <c r="D11" s="887" t="s">
        <v>664</v>
      </c>
      <c r="E11" s="887" t="s">
        <v>667</v>
      </c>
      <c r="F11" s="887" t="s">
        <v>670</v>
      </c>
      <c r="G11" s="887" t="s">
        <v>672</v>
      </c>
      <c r="H11" s="888" t="s">
        <v>675</v>
      </c>
      <c r="I11" s="884" t="s">
        <v>1324</v>
      </c>
      <c r="J11" s="889" t="s">
        <v>680</v>
      </c>
      <c r="K11" s="889" t="s">
        <v>683</v>
      </c>
      <c r="L11" s="889">
        <v>100</v>
      </c>
      <c r="M11" s="889">
        <v>110</v>
      </c>
      <c r="N11" s="887">
        <v>120</v>
      </c>
      <c r="O11" s="887">
        <v>130</v>
      </c>
      <c r="P11" s="887">
        <v>140</v>
      </c>
      <c r="Q11" s="887">
        <v>150</v>
      </c>
      <c r="R11" s="887">
        <v>160</v>
      </c>
      <c r="S11" s="887">
        <v>170</v>
      </c>
      <c r="T11" s="887">
        <v>180</v>
      </c>
      <c r="U11" s="887">
        <v>190</v>
      </c>
      <c r="V11" s="883" t="s">
        <v>1499</v>
      </c>
      <c r="W11" s="887">
        <v>210</v>
      </c>
      <c r="X11" s="887">
        <v>220</v>
      </c>
      <c r="Y11" s="887">
        <v>230</v>
      </c>
      <c r="Z11" s="887">
        <v>240</v>
      </c>
      <c r="AA11" s="887">
        <v>250</v>
      </c>
      <c r="AB11" s="887">
        <v>260</v>
      </c>
      <c r="AC11" s="887">
        <v>270</v>
      </c>
      <c r="AD11" s="887">
        <v>280</v>
      </c>
      <c r="AE11" s="887">
        <v>290</v>
      </c>
      <c r="AF11" s="887">
        <v>300</v>
      </c>
      <c r="AG11" s="887">
        <v>310</v>
      </c>
      <c r="AH11" s="887">
        <v>320</v>
      </c>
      <c r="AI11" s="887">
        <v>330</v>
      </c>
      <c r="AJ11" s="887">
        <v>340</v>
      </c>
      <c r="AK11" s="887">
        <v>350</v>
      </c>
      <c r="AL11" s="887">
        <v>360</v>
      </c>
      <c r="AM11" s="887">
        <v>370</v>
      </c>
      <c r="AN11" s="887">
        <v>380</v>
      </c>
      <c r="AO11" s="887">
        <v>390</v>
      </c>
      <c r="AP11" s="887">
        <v>400</v>
      </c>
      <c r="AQ11" s="887">
        <v>410</v>
      </c>
      <c r="AR11" s="887">
        <v>420</v>
      </c>
      <c r="AS11" s="887">
        <v>430</v>
      </c>
      <c r="AT11" s="887">
        <v>440</v>
      </c>
      <c r="AU11" s="887">
        <v>450</v>
      </c>
      <c r="AV11" s="887">
        <v>460</v>
      </c>
      <c r="AW11" s="887">
        <v>470</v>
      </c>
      <c r="AX11" s="887">
        <v>480</v>
      </c>
      <c r="AY11" s="887">
        <v>490</v>
      </c>
      <c r="AZ11" s="887">
        <v>500</v>
      </c>
      <c r="BA11" s="887">
        <v>510</v>
      </c>
      <c r="BB11" s="887">
        <v>520</v>
      </c>
      <c r="BC11" s="883">
        <v>530</v>
      </c>
      <c r="BD11" s="883">
        <v>540</v>
      </c>
      <c r="BE11" s="883">
        <v>550</v>
      </c>
      <c r="BF11" s="883">
        <v>560</v>
      </c>
    </row>
    <row r="12" spans="1:58">
      <c r="A12" s="892" t="s">
        <v>659</v>
      </c>
      <c r="B12" s="893" t="s">
        <v>1299</v>
      </c>
      <c r="C12" s="894"/>
      <c r="D12" s="894"/>
      <c r="E12" s="894"/>
      <c r="F12" s="894"/>
      <c r="G12" s="894"/>
      <c r="H12" s="894"/>
      <c r="I12" s="926">
        <f>G12-H12</f>
        <v>0</v>
      </c>
      <c r="J12" s="894"/>
      <c r="K12" s="894"/>
      <c r="L12" s="894"/>
      <c r="M12" s="894"/>
      <c r="N12" s="894"/>
      <c r="O12" s="894"/>
      <c r="P12" s="894"/>
      <c r="Q12" s="894"/>
      <c r="R12" s="894"/>
      <c r="S12" s="894"/>
      <c r="T12" s="894"/>
      <c r="U12" s="894"/>
      <c r="V12" s="926">
        <f>T12-U12</f>
        <v>0</v>
      </c>
      <c r="W12" s="894"/>
      <c r="X12" s="894"/>
      <c r="Y12" s="894"/>
      <c r="Z12" s="894"/>
      <c r="AA12" s="894"/>
      <c r="AB12" s="894"/>
      <c r="AC12" s="894"/>
      <c r="AD12" s="894"/>
      <c r="AE12" s="894"/>
      <c r="AF12" s="894"/>
      <c r="AG12" s="894"/>
      <c r="AH12" s="894"/>
      <c r="AI12" s="894"/>
      <c r="AJ12" s="894"/>
      <c r="AK12" s="894"/>
      <c r="AL12" s="894"/>
      <c r="AM12" s="894"/>
      <c r="AN12" s="894"/>
      <c r="AO12" s="894"/>
      <c r="AP12" s="894"/>
      <c r="AQ12" s="894"/>
      <c r="AR12" s="894"/>
      <c r="AS12" s="894"/>
      <c r="AT12" s="894"/>
      <c r="AU12" s="894"/>
      <c r="AV12" s="894"/>
      <c r="AW12" s="894"/>
      <c r="AX12" s="894"/>
      <c r="AY12" s="894"/>
      <c r="AZ12" s="894"/>
      <c r="BA12" s="894"/>
      <c r="BB12" s="894"/>
      <c r="BC12" s="894"/>
      <c r="BD12" s="894"/>
      <c r="BE12" s="894"/>
      <c r="BF12" s="907"/>
    </row>
    <row r="13" spans="1:58">
      <c r="A13" s="899" t="s">
        <v>664</v>
      </c>
      <c r="B13" s="900" t="s">
        <v>1553</v>
      </c>
      <c r="C13" s="894"/>
      <c r="D13" s="894"/>
      <c r="E13" s="894"/>
      <c r="F13" s="894"/>
      <c r="G13" s="894"/>
      <c r="H13" s="894"/>
      <c r="I13" s="926">
        <f t="shared" ref="I13:I26" si="0">G13-H13</f>
        <v>0</v>
      </c>
      <c r="J13" s="894"/>
      <c r="K13" s="894"/>
      <c r="L13" s="894"/>
      <c r="M13" s="894"/>
      <c r="N13" s="894"/>
      <c r="O13" s="894"/>
      <c r="P13" s="894"/>
      <c r="Q13" s="894"/>
      <c r="R13" s="894"/>
      <c r="S13" s="894"/>
      <c r="T13" s="894"/>
      <c r="U13" s="894"/>
      <c r="V13" s="926">
        <f t="shared" ref="V13:V26" si="1">T13-U13</f>
        <v>0</v>
      </c>
      <c r="W13" s="894"/>
      <c r="X13" s="894"/>
      <c r="Y13" s="894"/>
      <c r="Z13" s="894"/>
      <c r="AA13" s="894"/>
      <c r="AB13" s="894"/>
      <c r="AC13" s="894"/>
      <c r="AD13" s="894"/>
      <c r="AE13" s="894"/>
      <c r="AF13" s="894"/>
      <c r="AG13" s="894"/>
      <c r="AH13" s="894"/>
      <c r="AI13" s="894"/>
      <c r="AJ13" s="894"/>
      <c r="AK13" s="894"/>
      <c r="AL13" s="894"/>
      <c r="AM13" s="894"/>
      <c r="AN13" s="894"/>
      <c r="AO13" s="894"/>
      <c r="AP13" s="894"/>
      <c r="AQ13" s="894"/>
      <c r="AR13" s="894"/>
      <c r="AS13" s="894"/>
      <c r="AT13" s="894"/>
      <c r="AU13" s="894"/>
      <c r="AV13" s="894"/>
      <c r="AW13" s="894"/>
      <c r="AX13" s="894"/>
      <c r="AY13" s="894"/>
      <c r="AZ13" s="894"/>
      <c r="BA13" s="894"/>
      <c r="BB13" s="894"/>
      <c r="BC13" s="894"/>
      <c r="BD13" s="894"/>
      <c r="BE13" s="894"/>
      <c r="BF13" s="907"/>
    </row>
    <row r="14" spans="1:58">
      <c r="A14" s="899" t="s">
        <v>667</v>
      </c>
      <c r="B14" s="900" t="s">
        <v>1547</v>
      </c>
      <c r="C14" s="894"/>
      <c r="D14" s="894"/>
      <c r="E14" s="894"/>
      <c r="F14" s="894"/>
      <c r="G14" s="894"/>
      <c r="H14" s="894"/>
      <c r="I14" s="926">
        <f t="shared" si="0"/>
        <v>0</v>
      </c>
      <c r="J14" s="894"/>
      <c r="K14" s="894"/>
      <c r="L14" s="894"/>
      <c r="M14" s="894"/>
      <c r="N14" s="894"/>
      <c r="O14" s="894"/>
      <c r="P14" s="894"/>
      <c r="Q14" s="894"/>
      <c r="R14" s="894"/>
      <c r="S14" s="894"/>
      <c r="T14" s="894"/>
      <c r="U14" s="894"/>
      <c r="V14" s="926">
        <f t="shared" si="1"/>
        <v>0</v>
      </c>
      <c r="W14" s="894"/>
      <c r="X14" s="894"/>
      <c r="Y14" s="894"/>
      <c r="Z14" s="894"/>
      <c r="AA14" s="894"/>
      <c r="AB14" s="894"/>
      <c r="AC14" s="894"/>
      <c r="AD14" s="894"/>
      <c r="AE14" s="894"/>
      <c r="AF14" s="894"/>
      <c r="AG14" s="894"/>
      <c r="AH14" s="894"/>
      <c r="AI14" s="894"/>
      <c r="AJ14" s="894"/>
      <c r="AK14" s="894"/>
      <c r="AL14" s="894"/>
      <c r="AM14" s="894"/>
      <c r="AN14" s="894"/>
      <c r="AO14" s="894"/>
      <c r="AP14" s="894"/>
      <c r="AQ14" s="894"/>
      <c r="AR14" s="894"/>
      <c r="AS14" s="894"/>
      <c r="AT14" s="894"/>
      <c r="AU14" s="894"/>
      <c r="AV14" s="894"/>
      <c r="AW14" s="894"/>
      <c r="AX14" s="894"/>
      <c r="AY14" s="894"/>
      <c r="AZ14" s="894"/>
      <c r="BA14" s="894"/>
      <c r="BB14" s="894"/>
      <c r="BC14" s="894"/>
      <c r="BD14" s="894"/>
      <c r="BE14" s="894"/>
      <c r="BF14" s="907"/>
    </row>
    <row r="15" spans="1:58">
      <c r="A15" s="899" t="s">
        <v>670</v>
      </c>
      <c r="B15" s="901" t="s">
        <v>1325</v>
      </c>
      <c r="C15" s="902"/>
      <c r="D15" s="902"/>
      <c r="E15" s="902"/>
      <c r="F15" s="902"/>
      <c r="G15" s="894"/>
      <c r="H15" s="902"/>
      <c r="I15" s="926">
        <f t="shared" si="0"/>
        <v>0</v>
      </c>
      <c r="J15" s="902"/>
      <c r="K15" s="902"/>
      <c r="L15" s="902"/>
      <c r="M15" s="902"/>
      <c r="N15" s="894"/>
      <c r="O15" s="902"/>
      <c r="P15" s="902"/>
      <c r="Q15" s="902"/>
      <c r="R15" s="902"/>
      <c r="S15" s="902"/>
      <c r="T15" s="894"/>
      <c r="U15" s="894"/>
      <c r="V15" s="926">
        <f t="shared" si="1"/>
        <v>0</v>
      </c>
      <c r="W15" s="894"/>
      <c r="X15" s="894"/>
      <c r="Y15" s="894"/>
      <c r="Z15" s="894"/>
      <c r="AA15" s="894"/>
      <c r="AB15" s="894"/>
      <c r="AC15" s="894"/>
      <c r="AD15" s="894"/>
      <c r="AE15" s="894"/>
      <c r="AF15" s="894"/>
      <c r="AG15" s="894"/>
      <c r="AH15" s="894"/>
      <c r="AI15" s="894"/>
      <c r="AJ15" s="894"/>
      <c r="AK15" s="894"/>
      <c r="AL15" s="894"/>
      <c r="AM15" s="894"/>
      <c r="AN15" s="894"/>
      <c r="AO15" s="894"/>
      <c r="AP15" s="894"/>
      <c r="AQ15" s="894"/>
      <c r="AR15" s="894"/>
      <c r="AS15" s="903"/>
      <c r="AT15" s="903"/>
      <c r="AU15" s="903"/>
      <c r="AV15" s="903"/>
      <c r="AW15" s="903"/>
      <c r="AX15" s="903"/>
      <c r="AY15" s="903"/>
      <c r="AZ15" s="903"/>
      <c r="BA15" s="903"/>
      <c r="BB15" s="903"/>
      <c r="BC15" s="903"/>
      <c r="BD15" s="903"/>
      <c r="BE15" s="903"/>
      <c r="BF15" s="903"/>
    </row>
    <row r="16" spans="1:58" ht="24">
      <c r="A16" s="899" t="s">
        <v>672</v>
      </c>
      <c r="B16" s="900" t="s">
        <v>1548</v>
      </c>
      <c r="C16" s="902"/>
      <c r="D16" s="902"/>
      <c r="E16" s="902"/>
      <c r="F16" s="902"/>
      <c r="G16" s="894"/>
      <c r="H16" s="902"/>
      <c r="I16" s="926">
        <f t="shared" si="0"/>
        <v>0</v>
      </c>
      <c r="J16" s="902"/>
      <c r="K16" s="902"/>
      <c r="L16" s="902"/>
      <c r="M16" s="902"/>
      <c r="N16" s="902"/>
      <c r="O16" s="902"/>
      <c r="P16" s="902"/>
      <c r="Q16" s="905"/>
      <c r="R16" s="773"/>
      <c r="S16" s="773"/>
      <c r="T16" s="894"/>
      <c r="U16" s="894"/>
      <c r="V16" s="926">
        <f t="shared" si="1"/>
        <v>0</v>
      </c>
      <c r="W16" s="894"/>
      <c r="X16" s="894"/>
      <c r="Y16" s="894"/>
      <c r="Z16" s="894"/>
      <c r="AA16" s="894"/>
      <c r="AB16" s="894"/>
      <c r="AC16" s="894"/>
      <c r="AD16" s="894"/>
      <c r="AE16" s="894"/>
      <c r="AF16" s="894"/>
      <c r="AG16" s="894"/>
      <c r="AH16" s="894"/>
      <c r="AI16" s="894"/>
      <c r="AJ16" s="894"/>
      <c r="AK16" s="894"/>
      <c r="AL16" s="894"/>
      <c r="AM16" s="894"/>
      <c r="AN16" s="894"/>
      <c r="AO16" s="894"/>
      <c r="AP16" s="894"/>
      <c r="AQ16" s="894"/>
      <c r="AR16" s="894"/>
      <c r="AS16" s="903"/>
      <c r="AT16" s="903"/>
      <c r="AU16" s="903"/>
      <c r="AV16" s="903"/>
      <c r="AW16" s="903"/>
      <c r="AX16" s="903"/>
      <c r="AY16" s="903"/>
      <c r="AZ16" s="906"/>
      <c r="BA16" s="903"/>
      <c r="BB16" s="907"/>
      <c r="BC16" s="907"/>
      <c r="BD16" s="907"/>
      <c r="BE16" s="907"/>
      <c r="BF16" s="907"/>
    </row>
    <row r="17" spans="1:58" ht="24">
      <c r="A17" s="899" t="s">
        <v>675</v>
      </c>
      <c r="B17" s="900" t="s">
        <v>1549</v>
      </c>
      <c r="C17" s="902"/>
      <c r="D17" s="902"/>
      <c r="E17" s="902"/>
      <c r="F17" s="902"/>
      <c r="G17" s="894"/>
      <c r="H17" s="902"/>
      <c r="I17" s="926">
        <f t="shared" si="0"/>
        <v>0</v>
      </c>
      <c r="J17" s="902"/>
      <c r="K17" s="902"/>
      <c r="L17" s="902"/>
      <c r="M17" s="902"/>
      <c r="N17" s="902"/>
      <c r="O17" s="902"/>
      <c r="P17" s="902"/>
      <c r="Q17" s="902"/>
      <c r="R17" s="902"/>
      <c r="S17" s="902"/>
      <c r="T17" s="894"/>
      <c r="U17" s="894"/>
      <c r="V17" s="926">
        <f t="shared" si="1"/>
        <v>0</v>
      </c>
      <c r="W17" s="894"/>
      <c r="X17" s="894"/>
      <c r="Y17" s="894"/>
      <c r="Z17" s="894"/>
      <c r="AA17" s="894"/>
      <c r="AB17" s="894"/>
      <c r="AC17" s="894"/>
      <c r="AD17" s="894"/>
      <c r="AE17" s="894"/>
      <c r="AF17" s="894"/>
      <c r="AG17" s="894"/>
      <c r="AH17" s="894"/>
      <c r="AI17" s="894"/>
      <c r="AJ17" s="894"/>
      <c r="AK17" s="894"/>
      <c r="AL17" s="894"/>
      <c r="AM17" s="894"/>
      <c r="AN17" s="894"/>
      <c r="AO17" s="894"/>
      <c r="AP17" s="894"/>
      <c r="AQ17" s="894"/>
      <c r="AR17" s="894"/>
      <c r="AS17" s="903"/>
      <c r="AT17" s="903"/>
      <c r="AU17" s="903"/>
      <c r="AV17" s="903"/>
      <c r="AW17" s="903"/>
      <c r="AX17" s="903"/>
      <c r="AY17" s="903"/>
      <c r="AZ17" s="903"/>
      <c r="BA17" s="903"/>
      <c r="BB17" s="907"/>
      <c r="BC17" s="907"/>
      <c r="BD17" s="907"/>
      <c r="BE17" s="907"/>
      <c r="BF17" s="907"/>
    </row>
    <row r="18" spans="1:58">
      <c r="A18" s="899" t="s">
        <v>677</v>
      </c>
      <c r="B18" s="900" t="s">
        <v>1550</v>
      </c>
      <c r="C18" s="902"/>
      <c r="D18" s="902"/>
      <c r="E18" s="902"/>
      <c r="F18" s="902"/>
      <c r="G18" s="894"/>
      <c r="H18" s="902"/>
      <c r="I18" s="926">
        <f t="shared" si="0"/>
        <v>0</v>
      </c>
      <c r="J18" s="902"/>
      <c r="K18" s="902"/>
      <c r="L18" s="902"/>
      <c r="M18" s="902"/>
      <c r="N18" s="902"/>
      <c r="O18" s="902"/>
      <c r="P18" s="902"/>
      <c r="Q18" s="902"/>
      <c r="R18" s="902"/>
      <c r="S18" s="902"/>
      <c r="T18" s="894"/>
      <c r="U18" s="894"/>
      <c r="V18" s="926">
        <f t="shared" si="1"/>
        <v>0</v>
      </c>
      <c r="W18" s="894"/>
      <c r="X18" s="894"/>
      <c r="Y18" s="894"/>
      <c r="Z18" s="894"/>
      <c r="AA18" s="894"/>
      <c r="AB18" s="894"/>
      <c r="AC18" s="894"/>
      <c r="AD18" s="894"/>
      <c r="AE18" s="894"/>
      <c r="AF18" s="894"/>
      <c r="AG18" s="894"/>
      <c r="AH18" s="894"/>
      <c r="AI18" s="894"/>
      <c r="AJ18" s="894"/>
      <c r="AK18" s="894"/>
      <c r="AL18" s="894"/>
      <c r="AM18" s="894"/>
      <c r="AN18" s="894"/>
      <c r="AO18" s="894"/>
      <c r="AP18" s="894"/>
      <c r="AQ18" s="894"/>
      <c r="AR18" s="894"/>
      <c r="AS18" s="903"/>
      <c r="AT18" s="903"/>
      <c r="AU18" s="903"/>
      <c r="AV18" s="903"/>
      <c r="AW18" s="903"/>
      <c r="AX18" s="903"/>
      <c r="AY18" s="903"/>
      <c r="AZ18" s="903"/>
      <c r="BA18" s="903"/>
      <c r="BB18" s="907"/>
      <c r="BC18" s="907"/>
      <c r="BD18" s="907"/>
      <c r="BE18" s="907"/>
      <c r="BF18" s="907"/>
    </row>
    <row r="19" spans="1:58">
      <c r="A19" s="899" t="s">
        <v>680</v>
      </c>
      <c r="B19" s="901" t="s">
        <v>1326</v>
      </c>
      <c r="C19" s="908"/>
      <c r="D19" s="908"/>
      <c r="E19" s="908"/>
      <c r="F19" s="908"/>
      <c r="G19" s="894"/>
      <c r="H19" s="909"/>
      <c r="I19" s="926">
        <f t="shared" si="0"/>
        <v>0</v>
      </c>
      <c r="J19" s="909"/>
      <c r="K19" s="909"/>
      <c r="L19" s="909"/>
      <c r="M19" s="909"/>
      <c r="N19" s="894"/>
      <c r="O19" s="909"/>
      <c r="P19" s="909"/>
      <c r="Q19" s="909"/>
      <c r="R19" s="927"/>
      <c r="S19" s="927"/>
      <c r="T19" s="894"/>
      <c r="U19" s="894"/>
      <c r="V19" s="926">
        <f t="shared" si="1"/>
        <v>0</v>
      </c>
      <c r="W19" s="894"/>
      <c r="X19" s="894"/>
      <c r="Y19" s="894"/>
      <c r="Z19" s="894"/>
      <c r="AA19" s="894"/>
      <c r="AB19" s="894"/>
      <c r="AC19" s="894"/>
      <c r="AD19" s="894"/>
      <c r="AE19" s="894"/>
      <c r="AF19" s="894"/>
      <c r="AG19" s="894"/>
      <c r="AH19" s="894"/>
      <c r="AI19" s="894"/>
      <c r="AJ19" s="894"/>
      <c r="AK19" s="894"/>
      <c r="AL19" s="894"/>
      <c r="AM19" s="894"/>
      <c r="AN19" s="894"/>
      <c r="AO19" s="894"/>
      <c r="AP19" s="894"/>
      <c r="AQ19" s="894"/>
      <c r="AR19" s="894"/>
      <c r="AS19" s="903"/>
      <c r="AT19" s="903"/>
      <c r="AU19" s="903"/>
      <c r="AV19" s="903"/>
      <c r="AW19" s="903"/>
      <c r="AX19" s="903"/>
      <c r="AY19" s="903"/>
      <c r="AZ19" s="903"/>
      <c r="BA19" s="903"/>
      <c r="BB19" s="907"/>
      <c r="BC19" s="907"/>
      <c r="BD19" s="907"/>
      <c r="BE19" s="907"/>
      <c r="BF19" s="907"/>
    </row>
    <row r="20" spans="1:58" ht="24">
      <c r="A20" s="899" t="s">
        <v>683</v>
      </c>
      <c r="B20" s="900" t="s">
        <v>1554</v>
      </c>
      <c r="C20" s="908"/>
      <c r="D20" s="908"/>
      <c r="E20" s="908"/>
      <c r="F20" s="908"/>
      <c r="G20" s="909"/>
      <c r="H20" s="909"/>
      <c r="I20" s="926">
        <f t="shared" si="0"/>
        <v>0</v>
      </c>
      <c r="J20" s="909"/>
      <c r="K20" s="909"/>
      <c r="L20" s="909"/>
      <c r="M20" s="909"/>
      <c r="N20" s="909"/>
      <c r="O20" s="909"/>
      <c r="P20" s="909"/>
      <c r="Q20" s="908"/>
      <c r="R20" s="908"/>
      <c r="S20" s="908"/>
      <c r="T20" s="894"/>
      <c r="U20" s="894"/>
      <c r="V20" s="926">
        <f t="shared" si="1"/>
        <v>0</v>
      </c>
      <c r="W20" s="894"/>
      <c r="X20" s="894"/>
      <c r="Y20" s="894"/>
      <c r="Z20" s="894"/>
      <c r="AA20" s="894"/>
      <c r="AB20" s="894"/>
      <c r="AC20" s="894"/>
      <c r="AD20" s="894"/>
      <c r="AE20" s="894"/>
      <c r="AF20" s="894"/>
      <c r="AG20" s="894"/>
      <c r="AH20" s="894"/>
      <c r="AI20" s="894"/>
      <c r="AJ20" s="894"/>
      <c r="AK20" s="894"/>
      <c r="AL20" s="894"/>
      <c r="AM20" s="894"/>
      <c r="AN20" s="894"/>
      <c r="AO20" s="894"/>
      <c r="AP20" s="894"/>
      <c r="AQ20" s="894"/>
      <c r="AR20" s="894"/>
      <c r="AS20" s="903"/>
      <c r="AT20" s="903"/>
      <c r="AU20" s="903"/>
      <c r="AV20" s="903"/>
      <c r="AW20" s="903"/>
      <c r="AX20" s="903"/>
      <c r="AY20" s="903"/>
      <c r="AZ20" s="774"/>
      <c r="BA20" s="775"/>
      <c r="BB20" s="907"/>
      <c r="BC20" s="907"/>
      <c r="BD20" s="907"/>
      <c r="BE20" s="907"/>
      <c r="BF20" s="907"/>
    </row>
    <row r="21" spans="1:58" ht="24">
      <c r="A21" s="899" t="s">
        <v>1500</v>
      </c>
      <c r="B21" s="900" t="s">
        <v>1551</v>
      </c>
      <c r="C21" s="908"/>
      <c r="D21" s="908"/>
      <c r="E21" s="908"/>
      <c r="F21" s="908"/>
      <c r="G21" s="909"/>
      <c r="H21" s="909"/>
      <c r="I21" s="926">
        <f t="shared" si="0"/>
        <v>0</v>
      </c>
      <c r="J21" s="909"/>
      <c r="K21" s="909"/>
      <c r="L21" s="909"/>
      <c r="M21" s="909"/>
      <c r="N21" s="909"/>
      <c r="O21" s="909"/>
      <c r="P21" s="909"/>
      <c r="Q21" s="909"/>
      <c r="R21" s="908"/>
      <c r="S21" s="908"/>
      <c r="T21" s="894"/>
      <c r="U21" s="894"/>
      <c r="V21" s="926">
        <f t="shared" si="1"/>
        <v>0</v>
      </c>
      <c r="W21" s="894"/>
      <c r="X21" s="894"/>
      <c r="Y21" s="894"/>
      <c r="Z21" s="894"/>
      <c r="AA21" s="894"/>
      <c r="AB21" s="894"/>
      <c r="AC21" s="894"/>
      <c r="AD21" s="894"/>
      <c r="AE21" s="894"/>
      <c r="AF21" s="894"/>
      <c r="AG21" s="894"/>
      <c r="AH21" s="894"/>
      <c r="AI21" s="894"/>
      <c r="AJ21" s="894"/>
      <c r="AK21" s="894"/>
      <c r="AL21" s="894"/>
      <c r="AM21" s="894"/>
      <c r="AN21" s="894"/>
      <c r="AO21" s="894"/>
      <c r="AP21" s="894"/>
      <c r="AQ21" s="894"/>
      <c r="AR21" s="894"/>
      <c r="AS21" s="903"/>
      <c r="AT21" s="903"/>
      <c r="AU21" s="903"/>
      <c r="AV21" s="903"/>
      <c r="AW21" s="903"/>
      <c r="AX21" s="903"/>
      <c r="AY21" s="903"/>
      <c r="AZ21" s="903"/>
      <c r="BA21" s="903"/>
      <c r="BB21" s="907"/>
      <c r="BC21" s="907"/>
      <c r="BD21" s="907"/>
      <c r="BE21" s="907"/>
      <c r="BF21" s="907"/>
    </row>
    <row r="22" spans="1:58">
      <c r="A22" s="899" t="s">
        <v>1501</v>
      </c>
      <c r="B22" s="900" t="s">
        <v>1550</v>
      </c>
      <c r="C22" s="908"/>
      <c r="D22" s="908"/>
      <c r="E22" s="908"/>
      <c r="F22" s="908"/>
      <c r="G22" s="909"/>
      <c r="H22" s="909"/>
      <c r="I22" s="926">
        <f t="shared" si="0"/>
        <v>0</v>
      </c>
      <c r="J22" s="909"/>
      <c r="K22" s="909"/>
      <c r="L22" s="909"/>
      <c r="M22" s="909"/>
      <c r="N22" s="909"/>
      <c r="O22" s="909"/>
      <c r="P22" s="909"/>
      <c r="Q22" s="909"/>
      <c r="R22" s="908"/>
      <c r="S22" s="908"/>
      <c r="T22" s="894"/>
      <c r="U22" s="894"/>
      <c r="V22" s="926">
        <f t="shared" si="1"/>
        <v>0</v>
      </c>
      <c r="W22" s="894"/>
      <c r="X22" s="894"/>
      <c r="Y22" s="894"/>
      <c r="Z22" s="894"/>
      <c r="AA22" s="894"/>
      <c r="AB22" s="894"/>
      <c r="AC22" s="894"/>
      <c r="AD22" s="894"/>
      <c r="AE22" s="894"/>
      <c r="AF22" s="894"/>
      <c r="AG22" s="894"/>
      <c r="AH22" s="894"/>
      <c r="AI22" s="894"/>
      <c r="AJ22" s="894"/>
      <c r="AK22" s="894"/>
      <c r="AL22" s="894"/>
      <c r="AM22" s="894"/>
      <c r="AN22" s="894"/>
      <c r="AO22" s="894"/>
      <c r="AP22" s="894"/>
      <c r="AQ22" s="894"/>
      <c r="AR22" s="894"/>
      <c r="AS22" s="903"/>
      <c r="AT22" s="903"/>
      <c r="AU22" s="903"/>
      <c r="AV22" s="903"/>
      <c r="AW22" s="903"/>
      <c r="AX22" s="903"/>
      <c r="AY22" s="903"/>
      <c r="AZ22" s="903"/>
      <c r="BA22" s="903"/>
      <c r="BB22" s="907"/>
      <c r="BC22" s="907"/>
      <c r="BD22" s="907"/>
      <c r="BE22" s="907"/>
      <c r="BF22" s="907"/>
    </row>
    <row r="23" spans="1:58">
      <c r="A23" s="899" t="s">
        <v>1502</v>
      </c>
      <c r="B23" s="901" t="s">
        <v>1327</v>
      </c>
      <c r="C23" s="776"/>
      <c r="D23" s="910"/>
      <c r="E23" s="910"/>
      <c r="F23" s="910"/>
      <c r="G23" s="894"/>
      <c r="H23" s="894"/>
      <c r="I23" s="926">
        <f t="shared" si="0"/>
        <v>0</v>
      </c>
      <c r="J23" s="894"/>
      <c r="K23" s="894"/>
      <c r="L23" s="894"/>
      <c r="M23" s="894"/>
      <c r="N23" s="894"/>
      <c r="O23" s="894"/>
      <c r="P23" s="894"/>
      <c r="Q23" s="894"/>
      <c r="R23" s="777"/>
      <c r="S23" s="777"/>
      <c r="T23" s="894"/>
      <c r="U23" s="894"/>
      <c r="V23" s="926">
        <f t="shared" si="1"/>
        <v>0</v>
      </c>
      <c r="W23" s="894"/>
      <c r="X23" s="894"/>
      <c r="Y23" s="894"/>
      <c r="Z23" s="894"/>
      <c r="AA23" s="894"/>
      <c r="AB23" s="894"/>
      <c r="AC23" s="894"/>
      <c r="AD23" s="894"/>
      <c r="AE23" s="894"/>
      <c r="AF23" s="894"/>
      <c r="AG23" s="894"/>
      <c r="AH23" s="894"/>
      <c r="AI23" s="894"/>
      <c r="AJ23" s="894"/>
      <c r="AK23" s="894"/>
      <c r="AL23" s="894"/>
      <c r="AM23" s="894"/>
      <c r="AN23" s="894"/>
      <c r="AO23" s="894"/>
      <c r="AP23" s="894"/>
      <c r="AQ23" s="894"/>
      <c r="AR23" s="894"/>
      <c r="AS23" s="903"/>
      <c r="AT23" s="903"/>
      <c r="AU23" s="903"/>
      <c r="AV23" s="903"/>
      <c r="AW23" s="903"/>
      <c r="AX23" s="903"/>
      <c r="AY23" s="903"/>
      <c r="AZ23" s="903"/>
      <c r="BA23" s="903"/>
      <c r="BB23" s="907"/>
      <c r="BC23" s="907"/>
      <c r="BD23" s="907"/>
      <c r="BE23" s="907"/>
      <c r="BF23" s="907"/>
    </row>
    <row r="24" spans="1:58" ht="24">
      <c r="A24" s="899" t="s">
        <v>1503</v>
      </c>
      <c r="B24" s="900" t="s">
        <v>1548</v>
      </c>
      <c r="C24" s="776"/>
      <c r="D24" s="910"/>
      <c r="E24" s="910"/>
      <c r="F24" s="910"/>
      <c r="G24" s="894"/>
      <c r="H24" s="894"/>
      <c r="I24" s="926">
        <f t="shared" si="0"/>
        <v>0</v>
      </c>
      <c r="J24" s="894"/>
      <c r="K24" s="894"/>
      <c r="L24" s="894"/>
      <c r="M24" s="894"/>
      <c r="N24" s="894"/>
      <c r="O24" s="894"/>
      <c r="P24" s="894"/>
      <c r="Q24" s="910"/>
      <c r="R24" s="910"/>
      <c r="S24" s="910"/>
      <c r="T24" s="894"/>
      <c r="U24" s="894"/>
      <c r="V24" s="926">
        <f t="shared" si="1"/>
        <v>0</v>
      </c>
      <c r="W24" s="894"/>
      <c r="X24" s="894"/>
      <c r="Y24" s="894"/>
      <c r="Z24" s="894"/>
      <c r="AA24" s="894"/>
      <c r="AB24" s="894"/>
      <c r="AC24" s="894"/>
      <c r="AD24" s="894"/>
      <c r="AE24" s="894"/>
      <c r="AF24" s="894"/>
      <c r="AG24" s="894"/>
      <c r="AH24" s="894"/>
      <c r="AI24" s="894"/>
      <c r="AJ24" s="894"/>
      <c r="AK24" s="894"/>
      <c r="AL24" s="894"/>
      <c r="AM24" s="894"/>
      <c r="AN24" s="894"/>
      <c r="AO24" s="894"/>
      <c r="AP24" s="894"/>
      <c r="AQ24" s="894"/>
      <c r="AR24" s="894"/>
      <c r="AS24" s="903"/>
      <c r="AT24" s="903"/>
      <c r="AU24" s="903"/>
      <c r="AV24" s="903"/>
      <c r="AW24" s="903"/>
      <c r="AX24" s="903"/>
      <c r="AY24" s="903"/>
      <c r="AZ24" s="906"/>
      <c r="BA24" s="903"/>
      <c r="BB24" s="907"/>
      <c r="BC24" s="907"/>
      <c r="BD24" s="907"/>
      <c r="BE24" s="907"/>
      <c r="BF24" s="907"/>
    </row>
    <row r="25" spans="1:58" ht="24">
      <c r="A25" s="899" t="s">
        <v>1504</v>
      </c>
      <c r="B25" s="900" t="s">
        <v>1549</v>
      </c>
      <c r="C25" s="776"/>
      <c r="D25" s="910"/>
      <c r="E25" s="910"/>
      <c r="F25" s="910"/>
      <c r="G25" s="894"/>
      <c r="H25" s="894"/>
      <c r="I25" s="926">
        <f t="shared" si="0"/>
        <v>0</v>
      </c>
      <c r="J25" s="894"/>
      <c r="K25" s="894"/>
      <c r="L25" s="894"/>
      <c r="M25" s="894"/>
      <c r="N25" s="894"/>
      <c r="O25" s="894"/>
      <c r="P25" s="894"/>
      <c r="Q25" s="894"/>
      <c r="R25" s="910"/>
      <c r="S25" s="910"/>
      <c r="T25" s="894"/>
      <c r="U25" s="894"/>
      <c r="V25" s="926">
        <f t="shared" si="1"/>
        <v>0</v>
      </c>
      <c r="W25" s="894"/>
      <c r="X25" s="894"/>
      <c r="Y25" s="894"/>
      <c r="Z25" s="894"/>
      <c r="AA25" s="894"/>
      <c r="AB25" s="894"/>
      <c r="AC25" s="894"/>
      <c r="AD25" s="894"/>
      <c r="AE25" s="894"/>
      <c r="AF25" s="894"/>
      <c r="AG25" s="894"/>
      <c r="AH25" s="894"/>
      <c r="AI25" s="894"/>
      <c r="AJ25" s="894"/>
      <c r="AK25" s="894"/>
      <c r="AL25" s="894"/>
      <c r="AM25" s="894"/>
      <c r="AN25" s="894"/>
      <c r="AO25" s="894"/>
      <c r="AP25" s="894"/>
      <c r="AQ25" s="894"/>
      <c r="AR25" s="894"/>
      <c r="AS25" s="903"/>
      <c r="AT25" s="903"/>
      <c r="AU25" s="903"/>
      <c r="AV25" s="903"/>
      <c r="AW25" s="903"/>
      <c r="AX25" s="903"/>
      <c r="AY25" s="903"/>
      <c r="AZ25" s="903"/>
      <c r="BA25" s="903"/>
      <c r="BB25" s="907"/>
      <c r="BC25" s="907"/>
      <c r="BD25" s="907"/>
      <c r="BE25" s="907"/>
      <c r="BF25" s="907"/>
    </row>
    <row r="26" spans="1:58">
      <c r="A26" s="899" t="s">
        <v>1505</v>
      </c>
      <c r="B26" s="900" t="s">
        <v>1550</v>
      </c>
      <c r="C26" s="776"/>
      <c r="D26" s="910"/>
      <c r="E26" s="910"/>
      <c r="F26" s="910"/>
      <c r="G26" s="894"/>
      <c r="H26" s="894"/>
      <c r="I26" s="926">
        <f t="shared" si="0"/>
        <v>0</v>
      </c>
      <c r="J26" s="894"/>
      <c r="K26" s="894"/>
      <c r="L26" s="894"/>
      <c r="M26" s="894"/>
      <c r="N26" s="894"/>
      <c r="O26" s="894"/>
      <c r="P26" s="894"/>
      <c r="Q26" s="894"/>
      <c r="R26" s="910"/>
      <c r="S26" s="910"/>
      <c r="T26" s="894"/>
      <c r="U26" s="894"/>
      <c r="V26" s="926">
        <f t="shared" si="1"/>
        <v>0</v>
      </c>
      <c r="W26" s="894"/>
      <c r="X26" s="894"/>
      <c r="Y26" s="894"/>
      <c r="Z26" s="894"/>
      <c r="AA26" s="894"/>
      <c r="AB26" s="894"/>
      <c r="AC26" s="894"/>
      <c r="AD26" s="894"/>
      <c r="AE26" s="894"/>
      <c r="AF26" s="894"/>
      <c r="AG26" s="894"/>
      <c r="AH26" s="894"/>
      <c r="AI26" s="894"/>
      <c r="AJ26" s="894"/>
      <c r="AK26" s="894"/>
      <c r="AL26" s="894"/>
      <c r="AM26" s="894"/>
      <c r="AN26" s="894"/>
      <c r="AO26" s="894"/>
      <c r="AP26" s="894"/>
      <c r="AQ26" s="894"/>
      <c r="AR26" s="894"/>
      <c r="AS26" s="903"/>
      <c r="AT26" s="903"/>
      <c r="AU26" s="903"/>
      <c r="AV26" s="903"/>
      <c r="AW26" s="903"/>
      <c r="AX26" s="903"/>
      <c r="AY26" s="903"/>
      <c r="AZ26" s="903"/>
      <c r="BA26" s="903"/>
      <c r="BB26" s="907"/>
      <c r="BC26" s="907"/>
      <c r="BD26" s="907"/>
      <c r="BE26" s="907"/>
      <c r="BF26" s="907"/>
    </row>
    <row r="27" spans="1:58" ht="15" customHeight="1">
      <c r="A27" s="899" t="s">
        <v>1506</v>
      </c>
      <c r="B27" s="2668" t="s">
        <v>1507</v>
      </c>
      <c r="C27" s="2669"/>
      <c r="D27" s="2669"/>
      <c r="E27" s="2669"/>
      <c r="F27" s="2669"/>
      <c r="G27" s="2669"/>
      <c r="H27" s="2669"/>
      <c r="I27" s="2669"/>
      <c r="J27" s="2669"/>
      <c r="K27" s="2669"/>
      <c r="L27" s="2669"/>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2669"/>
      <c r="AT27" s="2669"/>
      <c r="AU27" s="2669"/>
      <c r="AV27" s="2669"/>
      <c r="AW27" s="2669"/>
      <c r="AX27" s="2669"/>
      <c r="AY27" s="2669"/>
      <c r="AZ27" s="2669"/>
      <c r="BA27" s="2669"/>
      <c r="BB27" s="2669"/>
      <c r="BC27" s="2669"/>
      <c r="BD27" s="2669"/>
      <c r="BE27" s="2669"/>
      <c r="BF27" s="2669"/>
    </row>
    <row r="28" spans="1:58" ht="27">
      <c r="A28" s="899" t="s">
        <v>1508</v>
      </c>
      <c r="B28" s="900" t="s">
        <v>1475</v>
      </c>
      <c r="C28" s="928"/>
      <c r="D28" s="929"/>
      <c r="E28" s="929"/>
      <c r="F28" s="929"/>
      <c r="G28" s="929"/>
      <c r="H28" s="929"/>
      <c r="I28" s="929"/>
      <c r="J28" s="929"/>
      <c r="K28" s="929"/>
      <c r="L28" s="929"/>
      <c r="M28" s="929"/>
      <c r="N28" s="929"/>
      <c r="O28" s="929"/>
      <c r="P28" s="929"/>
      <c r="Q28" s="929"/>
      <c r="R28" s="929"/>
      <c r="S28" s="929"/>
      <c r="T28" s="930"/>
      <c r="U28" s="930"/>
      <c r="V28" s="930"/>
      <c r="W28" s="930"/>
      <c r="X28" s="930"/>
      <c r="Y28" s="930"/>
      <c r="Z28" s="930"/>
      <c r="AA28" s="930"/>
      <c r="AB28" s="930"/>
      <c r="AC28" s="930"/>
      <c r="AD28" s="930"/>
      <c r="AE28" s="930"/>
      <c r="AF28" s="930"/>
      <c r="AG28" s="930"/>
      <c r="AH28" s="930"/>
      <c r="AI28" s="930"/>
      <c r="AJ28" s="930"/>
      <c r="AK28" s="930"/>
      <c r="AL28" s="930"/>
      <c r="AM28" s="930"/>
      <c r="AN28" s="930"/>
      <c r="AO28" s="930"/>
      <c r="AP28" s="930"/>
      <c r="AQ28" s="930"/>
      <c r="AR28" s="930"/>
      <c r="AS28" s="930"/>
      <c r="AT28" s="930"/>
      <c r="AU28" s="930"/>
      <c r="AV28" s="930"/>
      <c r="AW28" s="930"/>
      <c r="AX28" s="930"/>
      <c r="AY28" s="929"/>
      <c r="AZ28" s="929"/>
      <c r="BA28" s="929"/>
      <c r="BB28" s="929"/>
      <c r="BC28" s="929"/>
      <c r="BD28" s="929"/>
      <c r="BE28" s="929"/>
      <c r="BF28" s="929"/>
    </row>
    <row r="29" spans="1:58" ht="27">
      <c r="A29" s="899" t="s">
        <v>1509</v>
      </c>
      <c r="B29" s="900" t="s">
        <v>1476</v>
      </c>
      <c r="C29" s="928"/>
      <c r="D29" s="929"/>
      <c r="E29" s="929"/>
      <c r="F29" s="929"/>
      <c r="G29" s="929"/>
      <c r="H29" s="929"/>
      <c r="I29" s="929"/>
      <c r="J29" s="929"/>
      <c r="K29" s="929"/>
      <c r="L29" s="929"/>
      <c r="M29" s="929"/>
      <c r="N29" s="929"/>
      <c r="O29" s="929"/>
      <c r="P29" s="929"/>
      <c r="Q29" s="929"/>
      <c r="R29" s="929"/>
      <c r="S29" s="929"/>
      <c r="T29" s="930"/>
      <c r="U29" s="930"/>
      <c r="V29" s="930"/>
      <c r="W29" s="930"/>
      <c r="X29" s="930"/>
      <c r="Y29" s="930"/>
      <c r="Z29" s="930"/>
      <c r="AA29" s="930"/>
      <c r="AB29" s="930"/>
      <c r="AC29" s="930"/>
      <c r="AD29" s="930"/>
      <c r="AE29" s="930"/>
      <c r="AF29" s="930"/>
      <c r="AG29" s="930"/>
      <c r="AH29" s="930"/>
      <c r="AI29" s="930"/>
      <c r="AJ29" s="930"/>
      <c r="AK29" s="930"/>
      <c r="AL29" s="930"/>
      <c r="AM29" s="930"/>
      <c r="AN29" s="930"/>
      <c r="AO29" s="930"/>
      <c r="AP29" s="930"/>
      <c r="AQ29" s="930"/>
      <c r="AR29" s="930"/>
      <c r="AS29" s="930"/>
      <c r="AT29" s="930"/>
      <c r="AU29" s="930"/>
      <c r="AV29" s="930"/>
      <c r="AW29" s="930"/>
      <c r="AX29" s="930"/>
      <c r="AY29" s="929"/>
      <c r="AZ29" s="929"/>
      <c r="BA29" s="929"/>
      <c r="BB29" s="929"/>
      <c r="BC29" s="929"/>
      <c r="BD29" s="929"/>
      <c r="BE29" s="929"/>
      <c r="BF29" s="929"/>
    </row>
    <row r="30" spans="1:58" ht="27">
      <c r="A30" s="899" t="s">
        <v>1510</v>
      </c>
      <c r="B30" s="900" t="s">
        <v>1477</v>
      </c>
      <c r="C30" s="928"/>
      <c r="D30" s="929"/>
      <c r="E30" s="929"/>
      <c r="F30" s="929"/>
      <c r="G30" s="929"/>
      <c r="H30" s="929"/>
      <c r="I30" s="929"/>
      <c r="J30" s="929"/>
      <c r="K30" s="929"/>
      <c r="L30" s="929"/>
      <c r="M30" s="929"/>
      <c r="N30" s="929"/>
      <c r="O30" s="929"/>
      <c r="P30" s="929"/>
      <c r="Q30" s="929"/>
      <c r="R30" s="929"/>
      <c r="S30" s="929"/>
      <c r="T30" s="930"/>
      <c r="U30" s="930"/>
      <c r="V30" s="930"/>
      <c r="W30" s="930"/>
      <c r="X30" s="930"/>
      <c r="Y30" s="930"/>
      <c r="Z30" s="930"/>
      <c r="AA30" s="930"/>
      <c r="AB30" s="930"/>
      <c r="AC30" s="930"/>
      <c r="AD30" s="930"/>
      <c r="AE30" s="930"/>
      <c r="AF30" s="930"/>
      <c r="AG30" s="930"/>
      <c r="AH30" s="930"/>
      <c r="AI30" s="930"/>
      <c r="AJ30" s="930"/>
      <c r="AK30" s="930"/>
      <c r="AL30" s="930"/>
      <c r="AM30" s="930"/>
      <c r="AN30" s="930"/>
      <c r="AO30" s="930"/>
      <c r="AP30" s="930"/>
      <c r="AQ30" s="930"/>
      <c r="AR30" s="930"/>
      <c r="AS30" s="930"/>
      <c r="AT30" s="930"/>
      <c r="AU30" s="930"/>
      <c r="AV30" s="930"/>
      <c r="AW30" s="930"/>
      <c r="AX30" s="930"/>
      <c r="AY30" s="929"/>
      <c r="AZ30" s="929"/>
      <c r="BA30" s="929"/>
      <c r="BB30" s="929"/>
      <c r="BC30" s="929"/>
      <c r="BD30" s="929"/>
      <c r="BE30" s="929"/>
      <c r="BF30" s="929"/>
    </row>
    <row r="31" spans="1:58" ht="27">
      <c r="A31" s="899" t="s">
        <v>1511</v>
      </c>
      <c r="B31" s="900" t="s">
        <v>1512</v>
      </c>
      <c r="C31" s="928"/>
      <c r="D31" s="929"/>
      <c r="E31" s="929"/>
      <c r="F31" s="929"/>
      <c r="G31" s="929"/>
      <c r="H31" s="929"/>
      <c r="I31" s="929"/>
      <c r="J31" s="929"/>
      <c r="K31" s="929"/>
      <c r="L31" s="929"/>
      <c r="M31" s="929"/>
      <c r="N31" s="929"/>
      <c r="O31" s="929"/>
      <c r="P31" s="929"/>
      <c r="Q31" s="929"/>
      <c r="R31" s="929"/>
      <c r="S31" s="929"/>
      <c r="T31" s="930"/>
      <c r="U31" s="930"/>
      <c r="V31" s="930"/>
      <c r="W31" s="930"/>
      <c r="X31" s="930"/>
      <c r="Y31" s="930"/>
      <c r="Z31" s="930"/>
      <c r="AA31" s="930"/>
      <c r="AB31" s="930"/>
      <c r="AC31" s="930"/>
      <c r="AD31" s="930"/>
      <c r="AE31" s="930"/>
      <c r="AF31" s="930"/>
      <c r="AG31" s="930"/>
      <c r="AH31" s="930"/>
      <c r="AI31" s="930"/>
      <c r="AJ31" s="930"/>
      <c r="AK31" s="930"/>
      <c r="AL31" s="930"/>
      <c r="AM31" s="930"/>
      <c r="AN31" s="930"/>
      <c r="AO31" s="930"/>
      <c r="AP31" s="930"/>
      <c r="AQ31" s="930"/>
      <c r="AR31" s="930"/>
      <c r="AS31" s="930"/>
      <c r="AT31" s="930"/>
      <c r="AU31" s="930"/>
      <c r="AV31" s="930"/>
      <c r="AW31" s="930"/>
      <c r="AX31" s="930"/>
      <c r="AY31" s="929"/>
      <c r="AZ31" s="929"/>
      <c r="BA31" s="929"/>
      <c r="BB31" s="929"/>
      <c r="BC31" s="929"/>
      <c r="BD31" s="929"/>
      <c r="BE31" s="929"/>
      <c r="BF31" s="929"/>
    </row>
    <row r="32" spans="1:58" ht="15" customHeight="1">
      <c r="A32" s="899" t="s">
        <v>1513</v>
      </c>
      <c r="B32" s="2670" t="s">
        <v>1514</v>
      </c>
      <c r="C32" s="2671"/>
      <c r="D32" s="2671"/>
      <c r="E32" s="2671"/>
      <c r="F32" s="2671"/>
      <c r="G32" s="2671"/>
      <c r="H32" s="2671"/>
      <c r="I32" s="2671"/>
      <c r="J32" s="2671"/>
      <c r="K32" s="2671"/>
      <c r="L32" s="2671"/>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2671"/>
      <c r="AT32" s="2671"/>
      <c r="AU32" s="2671"/>
      <c r="AV32" s="2671"/>
      <c r="AW32" s="2671"/>
      <c r="AX32" s="2671"/>
      <c r="AY32" s="2671"/>
      <c r="AZ32" s="2671"/>
      <c r="BA32" s="2671"/>
      <c r="BB32" s="2671"/>
      <c r="BC32" s="2671"/>
      <c r="BD32" s="2671"/>
      <c r="BE32" s="2671"/>
      <c r="BF32" s="2671"/>
    </row>
    <row r="33" spans="1:58" ht="27">
      <c r="A33" s="899" t="s">
        <v>1515</v>
      </c>
      <c r="B33" s="900" t="s">
        <v>1475</v>
      </c>
      <c r="C33" s="928"/>
      <c r="D33" s="929"/>
      <c r="E33" s="929"/>
      <c r="F33" s="929"/>
      <c r="G33" s="929"/>
      <c r="H33" s="929"/>
      <c r="I33" s="929"/>
      <c r="J33" s="929"/>
      <c r="K33" s="929"/>
      <c r="L33" s="929"/>
      <c r="M33" s="929"/>
      <c r="N33" s="929"/>
      <c r="O33" s="929"/>
      <c r="P33" s="929"/>
      <c r="Q33" s="929"/>
      <c r="R33" s="929"/>
      <c r="S33" s="929"/>
      <c r="T33" s="930"/>
      <c r="U33" s="930"/>
      <c r="V33" s="930"/>
      <c r="W33" s="930"/>
      <c r="X33" s="930"/>
      <c r="Y33" s="930"/>
      <c r="Z33" s="930"/>
      <c r="AA33" s="930"/>
      <c r="AB33" s="930"/>
      <c r="AC33" s="930"/>
      <c r="AD33" s="930"/>
      <c r="AE33" s="930"/>
      <c r="AF33" s="930"/>
      <c r="AG33" s="930"/>
      <c r="AH33" s="930"/>
      <c r="AI33" s="930"/>
      <c r="AJ33" s="930"/>
      <c r="AK33" s="930"/>
      <c r="AL33" s="930"/>
      <c r="AM33" s="930"/>
      <c r="AN33" s="930"/>
      <c r="AO33" s="930"/>
      <c r="AP33" s="930"/>
      <c r="AQ33" s="930"/>
      <c r="AR33" s="930"/>
      <c r="AS33" s="930"/>
      <c r="AT33" s="930"/>
      <c r="AU33" s="930"/>
      <c r="AV33" s="930"/>
      <c r="AW33" s="930"/>
      <c r="AX33" s="930"/>
      <c r="AY33" s="929"/>
      <c r="AZ33" s="929"/>
      <c r="BA33" s="929"/>
      <c r="BB33" s="929"/>
      <c r="BC33" s="929"/>
      <c r="BD33" s="929"/>
      <c r="BE33" s="929"/>
      <c r="BF33" s="929"/>
    </row>
    <row r="34" spans="1:58" ht="27">
      <c r="A34" s="899" t="s">
        <v>1516</v>
      </c>
      <c r="B34" s="900" t="s">
        <v>1476</v>
      </c>
      <c r="C34" s="928"/>
      <c r="D34" s="929"/>
      <c r="E34" s="929"/>
      <c r="F34" s="929"/>
      <c r="G34" s="929"/>
      <c r="H34" s="929"/>
      <c r="I34" s="929"/>
      <c r="J34" s="929"/>
      <c r="K34" s="929"/>
      <c r="L34" s="929"/>
      <c r="M34" s="929"/>
      <c r="N34" s="929"/>
      <c r="O34" s="929"/>
      <c r="P34" s="929"/>
      <c r="Q34" s="929"/>
      <c r="R34" s="929"/>
      <c r="S34" s="929"/>
      <c r="T34" s="930"/>
      <c r="U34" s="930"/>
      <c r="V34" s="930"/>
      <c r="W34" s="930"/>
      <c r="X34" s="930"/>
      <c r="Y34" s="930"/>
      <c r="Z34" s="930"/>
      <c r="AA34" s="930"/>
      <c r="AB34" s="930"/>
      <c r="AC34" s="930"/>
      <c r="AD34" s="930"/>
      <c r="AE34" s="930"/>
      <c r="AF34" s="930"/>
      <c r="AG34" s="930"/>
      <c r="AH34" s="930"/>
      <c r="AI34" s="930"/>
      <c r="AJ34" s="930"/>
      <c r="AK34" s="930"/>
      <c r="AL34" s="930"/>
      <c r="AM34" s="930"/>
      <c r="AN34" s="930"/>
      <c r="AO34" s="930"/>
      <c r="AP34" s="930"/>
      <c r="AQ34" s="930"/>
      <c r="AR34" s="930"/>
      <c r="AS34" s="930"/>
      <c r="AT34" s="930"/>
      <c r="AU34" s="930"/>
      <c r="AV34" s="930"/>
      <c r="AW34" s="930"/>
      <c r="AX34" s="930"/>
      <c r="AY34" s="929"/>
      <c r="AZ34" s="929"/>
      <c r="BA34" s="929"/>
      <c r="BB34" s="929"/>
      <c r="BC34" s="929"/>
      <c r="BD34" s="929"/>
      <c r="BE34" s="929"/>
      <c r="BF34" s="929"/>
    </row>
    <row r="35" spans="1:58" ht="27">
      <c r="A35" s="899" t="s">
        <v>1517</v>
      </c>
      <c r="B35" s="900" t="s">
        <v>1477</v>
      </c>
      <c r="C35" s="928"/>
      <c r="D35" s="929"/>
      <c r="E35" s="929"/>
      <c r="F35" s="929"/>
      <c r="G35" s="929"/>
      <c r="H35" s="929"/>
      <c r="I35" s="929"/>
      <c r="J35" s="929"/>
      <c r="K35" s="929"/>
      <c r="L35" s="929"/>
      <c r="M35" s="929"/>
      <c r="N35" s="929"/>
      <c r="O35" s="929"/>
      <c r="P35" s="929"/>
      <c r="Q35" s="929"/>
      <c r="R35" s="929"/>
      <c r="S35" s="929"/>
      <c r="T35" s="930"/>
      <c r="U35" s="930"/>
      <c r="V35" s="930"/>
      <c r="W35" s="930"/>
      <c r="X35" s="930"/>
      <c r="Y35" s="930"/>
      <c r="Z35" s="930"/>
      <c r="AA35" s="930"/>
      <c r="AB35" s="930"/>
      <c r="AC35" s="930"/>
      <c r="AD35" s="930"/>
      <c r="AE35" s="930"/>
      <c r="AF35" s="930"/>
      <c r="AG35" s="930"/>
      <c r="AH35" s="930"/>
      <c r="AI35" s="930"/>
      <c r="AJ35" s="930"/>
      <c r="AK35" s="930"/>
      <c r="AL35" s="930"/>
      <c r="AM35" s="930"/>
      <c r="AN35" s="930"/>
      <c r="AO35" s="930"/>
      <c r="AP35" s="930"/>
      <c r="AQ35" s="930"/>
      <c r="AR35" s="930"/>
      <c r="AS35" s="930"/>
      <c r="AT35" s="930"/>
      <c r="AU35" s="930"/>
      <c r="AV35" s="930"/>
      <c r="AW35" s="930"/>
      <c r="AX35" s="930"/>
      <c r="AY35" s="929"/>
      <c r="AZ35" s="929"/>
      <c r="BA35" s="929"/>
      <c r="BB35" s="929"/>
      <c r="BC35" s="929"/>
      <c r="BD35" s="929"/>
      <c r="BE35" s="929"/>
      <c r="BF35" s="929"/>
    </row>
    <row r="36" spans="1:58" ht="27">
      <c r="A36" s="899" t="s">
        <v>1518</v>
      </c>
      <c r="B36" s="900" t="s">
        <v>1479</v>
      </c>
      <c r="C36" s="928"/>
      <c r="D36" s="929"/>
      <c r="E36" s="929"/>
      <c r="F36" s="929"/>
      <c r="G36" s="929"/>
      <c r="H36" s="929"/>
      <c r="I36" s="929"/>
      <c r="J36" s="929"/>
      <c r="K36" s="929"/>
      <c r="L36" s="929"/>
      <c r="M36" s="929"/>
      <c r="N36" s="929"/>
      <c r="O36" s="929"/>
      <c r="P36" s="929"/>
      <c r="Q36" s="929"/>
      <c r="R36" s="929"/>
      <c r="S36" s="929"/>
      <c r="T36" s="930"/>
      <c r="U36" s="930"/>
      <c r="V36" s="930"/>
      <c r="W36" s="930"/>
      <c r="X36" s="930"/>
      <c r="Y36" s="930"/>
      <c r="Z36" s="930"/>
      <c r="AA36" s="930"/>
      <c r="AB36" s="930"/>
      <c r="AC36" s="930"/>
      <c r="AD36" s="930"/>
      <c r="AE36" s="930"/>
      <c r="AF36" s="930"/>
      <c r="AG36" s="930"/>
      <c r="AH36" s="930"/>
      <c r="AI36" s="930"/>
      <c r="AJ36" s="930"/>
      <c r="AK36" s="930"/>
      <c r="AL36" s="930"/>
      <c r="AM36" s="930"/>
      <c r="AN36" s="930"/>
      <c r="AO36" s="930"/>
      <c r="AP36" s="930"/>
      <c r="AQ36" s="930"/>
      <c r="AR36" s="930"/>
      <c r="AS36" s="930"/>
      <c r="AT36" s="930"/>
      <c r="AU36" s="930"/>
      <c r="AV36" s="930"/>
      <c r="AW36" s="930"/>
      <c r="AX36" s="930"/>
      <c r="AY36" s="929"/>
      <c r="AZ36" s="929"/>
      <c r="BA36" s="929"/>
      <c r="BB36" s="929"/>
      <c r="BC36" s="929"/>
      <c r="BD36" s="929"/>
      <c r="BE36" s="929"/>
      <c r="BF36" s="929"/>
    </row>
    <row r="37" spans="1:58" ht="27">
      <c r="A37" s="899" t="s">
        <v>1519</v>
      </c>
      <c r="B37" s="900" t="s">
        <v>1480</v>
      </c>
      <c r="C37" s="928"/>
      <c r="D37" s="929"/>
      <c r="E37" s="929"/>
      <c r="F37" s="929"/>
      <c r="G37" s="929"/>
      <c r="H37" s="929"/>
      <c r="I37" s="929"/>
      <c r="J37" s="929"/>
      <c r="K37" s="929"/>
      <c r="L37" s="929"/>
      <c r="M37" s="929"/>
      <c r="N37" s="929"/>
      <c r="O37" s="929"/>
      <c r="P37" s="929"/>
      <c r="Q37" s="929"/>
      <c r="R37" s="929"/>
      <c r="S37" s="929"/>
      <c r="T37" s="930"/>
      <c r="U37" s="930"/>
      <c r="V37" s="930"/>
      <c r="W37" s="930"/>
      <c r="X37" s="930"/>
      <c r="Y37" s="930"/>
      <c r="Z37" s="930"/>
      <c r="AA37" s="930"/>
      <c r="AB37" s="930"/>
      <c r="AC37" s="930"/>
      <c r="AD37" s="930"/>
      <c r="AE37" s="930"/>
      <c r="AF37" s="930"/>
      <c r="AG37" s="930"/>
      <c r="AH37" s="930"/>
      <c r="AI37" s="930"/>
      <c r="AJ37" s="930"/>
      <c r="AK37" s="930"/>
      <c r="AL37" s="930"/>
      <c r="AM37" s="930"/>
      <c r="AN37" s="930"/>
      <c r="AO37" s="930"/>
      <c r="AP37" s="930"/>
      <c r="AQ37" s="930"/>
      <c r="AR37" s="930"/>
      <c r="AS37" s="930"/>
      <c r="AT37" s="930"/>
      <c r="AU37" s="930"/>
      <c r="AV37" s="930"/>
      <c r="AW37" s="930"/>
      <c r="AX37" s="930"/>
      <c r="AY37" s="929"/>
      <c r="AZ37" s="929"/>
      <c r="BA37" s="929"/>
      <c r="BB37" s="929"/>
      <c r="BC37" s="929"/>
      <c r="BD37" s="929"/>
      <c r="BE37" s="929"/>
      <c r="BF37" s="929"/>
    </row>
    <row r="38" spans="1:58" ht="27">
      <c r="A38" s="899" t="s">
        <v>1520</v>
      </c>
      <c r="B38" s="900" t="s">
        <v>1481</v>
      </c>
      <c r="C38" s="928"/>
      <c r="D38" s="929"/>
      <c r="E38" s="929"/>
      <c r="F38" s="929"/>
      <c r="G38" s="929"/>
      <c r="H38" s="929"/>
      <c r="I38" s="929"/>
      <c r="J38" s="929"/>
      <c r="K38" s="929"/>
      <c r="L38" s="929"/>
      <c r="M38" s="929"/>
      <c r="N38" s="929"/>
      <c r="O38" s="929"/>
      <c r="P38" s="929"/>
      <c r="Q38" s="929"/>
      <c r="R38" s="929"/>
      <c r="S38" s="929"/>
      <c r="T38" s="930"/>
      <c r="U38" s="930"/>
      <c r="V38" s="930"/>
      <c r="W38" s="930"/>
      <c r="X38" s="930"/>
      <c r="Y38" s="930"/>
      <c r="Z38" s="930"/>
      <c r="AA38" s="930"/>
      <c r="AB38" s="930"/>
      <c r="AC38" s="930"/>
      <c r="AD38" s="930"/>
      <c r="AE38" s="930"/>
      <c r="AF38" s="930"/>
      <c r="AG38" s="930"/>
      <c r="AH38" s="930"/>
      <c r="AI38" s="930"/>
      <c r="AJ38" s="930"/>
      <c r="AK38" s="930"/>
      <c r="AL38" s="930"/>
      <c r="AM38" s="930"/>
      <c r="AN38" s="930"/>
      <c r="AO38" s="930"/>
      <c r="AP38" s="930"/>
      <c r="AQ38" s="930"/>
      <c r="AR38" s="930"/>
      <c r="AS38" s="930"/>
      <c r="AT38" s="930"/>
      <c r="AU38" s="930"/>
      <c r="AV38" s="930"/>
      <c r="AW38" s="930"/>
      <c r="AX38" s="930"/>
      <c r="AY38" s="929"/>
      <c r="AZ38" s="929"/>
      <c r="BA38" s="929"/>
      <c r="BB38" s="929"/>
      <c r="BC38" s="929"/>
      <c r="BD38" s="929"/>
      <c r="BE38" s="929"/>
      <c r="BF38" s="929"/>
    </row>
    <row r="39" spans="1:58" ht="27">
      <c r="A39" s="899" t="s">
        <v>1521</v>
      </c>
      <c r="B39" s="900" t="s">
        <v>1482</v>
      </c>
      <c r="C39" s="928"/>
      <c r="D39" s="929"/>
      <c r="E39" s="929"/>
      <c r="F39" s="929"/>
      <c r="G39" s="929"/>
      <c r="H39" s="929"/>
      <c r="I39" s="929"/>
      <c r="J39" s="929"/>
      <c r="K39" s="929"/>
      <c r="L39" s="929"/>
      <c r="M39" s="929"/>
      <c r="N39" s="929"/>
      <c r="O39" s="929"/>
      <c r="P39" s="929"/>
      <c r="Q39" s="929"/>
      <c r="R39" s="929"/>
      <c r="S39" s="929"/>
      <c r="T39" s="930"/>
      <c r="U39" s="930"/>
      <c r="V39" s="930"/>
      <c r="W39" s="930"/>
      <c r="X39" s="930"/>
      <c r="Y39" s="930"/>
      <c r="Z39" s="930"/>
      <c r="AA39" s="930"/>
      <c r="AB39" s="930"/>
      <c r="AC39" s="930"/>
      <c r="AD39" s="930"/>
      <c r="AE39" s="930"/>
      <c r="AF39" s="930"/>
      <c r="AG39" s="930"/>
      <c r="AH39" s="930"/>
      <c r="AI39" s="930"/>
      <c r="AJ39" s="930"/>
      <c r="AK39" s="930"/>
      <c r="AL39" s="930"/>
      <c r="AM39" s="930"/>
      <c r="AN39" s="930"/>
      <c r="AO39" s="930"/>
      <c r="AP39" s="930"/>
      <c r="AQ39" s="930"/>
      <c r="AR39" s="930"/>
      <c r="AS39" s="930"/>
      <c r="AT39" s="930"/>
      <c r="AU39" s="930"/>
      <c r="AV39" s="930"/>
      <c r="AW39" s="930"/>
      <c r="AX39" s="930"/>
      <c r="AY39" s="929"/>
      <c r="AZ39" s="929"/>
      <c r="BA39" s="929"/>
      <c r="BB39" s="929"/>
      <c r="BC39" s="929"/>
      <c r="BD39" s="929"/>
      <c r="BE39" s="929"/>
      <c r="BF39" s="929"/>
    </row>
    <row r="40" spans="1:58" ht="27">
      <c r="A40" s="899" t="s">
        <v>1522</v>
      </c>
      <c r="B40" s="900" t="s">
        <v>1483</v>
      </c>
      <c r="C40" s="928"/>
      <c r="D40" s="929"/>
      <c r="E40" s="929"/>
      <c r="F40" s="929"/>
      <c r="G40" s="929"/>
      <c r="H40" s="929"/>
      <c r="I40" s="929"/>
      <c r="J40" s="929"/>
      <c r="K40" s="929"/>
      <c r="L40" s="929"/>
      <c r="M40" s="929"/>
      <c r="N40" s="929"/>
      <c r="O40" s="929"/>
      <c r="P40" s="929"/>
      <c r="Q40" s="929"/>
      <c r="R40" s="929"/>
      <c r="S40" s="929"/>
      <c r="T40" s="930"/>
      <c r="U40" s="930"/>
      <c r="V40" s="930"/>
      <c r="W40" s="930"/>
      <c r="X40" s="930"/>
      <c r="Y40" s="930"/>
      <c r="Z40" s="930"/>
      <c r="AA40" s="930"/>
      <c r="AB40" s="930"/>
      <c r="AC40" s="930"/>
      <c r="AD40" s="930"/>
      <c r="AE40" s="930"/>
      <c r="AF40" s="930"/>
      <c r="AG40" s="930"/>
      <c r="AH40" s="930"/>
      <c r="AI40" s="930"/>
      <c r="AJ40" s="930"/>
      <c r="AK40" s="930"/>
      <c r="AL40" s="930"/>
      <c r="AM40" s="930"/>
      <c r="AN40" s="930"/>
      <c r="AO40" s="930"/>
      <c r="AP40" s="930"/>
      <c r="AQ40" s="930"/>
      <c r="AR40" s="930"/>
      <c r="AS40" s="930"/>
      <c r="AT40" s="930"/>
      <c r="AU40" s="930"/>
      <c r="AV40" s="930"/>
      <c r="AW40" s="930"/>
      <c r="AX40" s="930"/>
      <c r="AY40" s="929"/>
      <c r="AZ40" s="929"/>
      <c r="BA40" s="929"/>
      <c r="BB40" s="929"/>
      <c r="BC40" s="929"/>
      <c r="BD40" s="929"/>
      <c r="BE40" s="929"/>
      <c r="BF40" s="929"/>
    </row>
    <row r="41" spans="1:58" ht="27">
      <c r="A41" s="899" t="s">
        <v>1523</v>
      </c>
      <c r="B41" s="900" t="s">
        <v>1484</v>
      </c>
      <c r="C41" s="928"/>
      <c r="D41" s="929"/>
      <c r="E41" s="929"/>
      <c r="F41" s="929"/>
      <c r="G41" s="929"/>
      <c r="H41" s="929"/>
      <c r="I41" s="929"/>
      <c r="J41" s="929"/>
      <c r="K41" s="929"/>
      <c r="L41" s="929"/>
      <c r="M41" s="929"/>
      <c r="N41" s="929"/>
      <c r="O41" s="929"/>
      <c r="P41" s="929"/>
      <c r="Q41" s="929"/>
      <c r="R41" s="929"/>
      <c r="S41" s="929"/>
      <c r="T41" s="930"/>
      <c r="U41" s="930"/>
      <c r="V41" s="930"/>
      <c r="W41" s="930"/>
      <c r="X41" s="930"/>
      <c r="Y41" s="930"/>
      <c r="Z41" s="930"/>
      <c r="AA41" s="930"/>
      <c r="AB41" s="930"/>
      <c r="AC41" s="930"/>
      <c r="AD41" s="930"/>
      <c r="AE41" s="930"/>
      <c r="AF41" s="930"/>
      <c r="AG41" s="930"/>
      <c r="AH41" s="930"/>
      <c r="AI41" s="930"/>
      <c r="AJ41" s="930"/>
      <c r="AK41" s="930"/>
      <c r="AL41" s="930"/>
      <c r="AM41" s="930"/>
      <c r="AN41" s="930"/>
      <c r="AO41" s="930"/>
      <c r="AP41" s="930"/>
      <c r="AQ41" s="930"/>
      <c r="AR41" s="930"/>
      <c r="AS41" s="930"/>
      <c r="AT41" s="930"/>
      <c r="AU41" s="930"/>
      <c r="AV41" s="930"/>
      <c r="AW41" s="930"/>
      <c r="AX41" s="930"/>
      <c r="AY41" s="929"/>
      <c r="AZ41" s="929"/>
      <c r="BA41" s="929"/>
      <c r="BB41" s="929"/>
      <c r="BC41" s="929"/>
      <c r="BD41" s="929"/>
      <c r="BE41" s="929"/>
      <c r="BF41" s="929"/>
    </row>
    <row r="42" spans="1:58" ht="27">
      <c r="A42" s="899" t="s">
        <v>1524</v>
      </c>
      <c r="B42" s="900" t="s">
        <v>1485</v>
      </c>
      <c r="C42" s="928"/>
      <c r="D42" s="929"/>
      <c r="E42" s="929"/>
      <c r="F42" s="929"/>
      <c r="G42" s="929"/>
      <c r="H42" s="929"/>
      <c r="I42" s="929"/>
      <c r="J42" s="929"/>
      <c r="K42" s="929"/>
      <c r="L42" s="929"/>
      <c r="M42" s="929"/>
      <c r="N42" s="929"/>
      <c r="O42" s="929"/>
      <c r="P42" s="929"/>
      <c r="Q42" s="929"/>
      <c r="R42" s="929"/>
      <c r="S42" s="929"/>
      <c r="T42" s="930"/>
      <c r="U42" s="930"/>
      <c r="V42" s="930"/>
      <c r="W42" s="930"/>
      <c r="X42" s="930"/>
      <c r="Y42" s="930"/>
      <c r="Z42" s="930"/>
      <c r="AA42" s="930"/>
      <c r="AB42" s="930"/>
      <c r="AC42" s="930"/>
      <c r="AD42" s="930"/>
      <c r="AE42" s="930"/>
      <c r="AF42" s="930"/>
      <c r="AG42" s="930"/>
      <c r="AH42" s="930"/>
      <c r="AI42" s="930"/>
      <c r="AJ42" s="930"/>
      <c r="AK42" s="930"/>
      <c r="AL42" s="930"/>
      <c r="AM42" s="930"/>
      <c r="AN42" s="930"/>
      <c r="AO42" s="930"/>
      <c r="AP42" s="930"/>
      <c r="AQ42" s="930"/>
      <c r="AR42" s="930"/>
      <c r="AS42" s="930"/>
      <c r="AT42" s="930"/>
      <c r="AU42" s="930"/>
      <c r="AV42" s="930"/>
      <c r="AW42" s="930"/>
      <c r="AX42" s="930"/>
      <c r="AY42" s="929"/>
      <c r="AZ42" s="929"/>
      <c r="BA42" s="929"/>
      <c r="BB42" s="929"/>
      <c r="BC42" s="929"/>
      <c r="BD42" s="929"/>
      <c r="BE42" s="929"/>
      <c r="BF42" s="929"/>
    </row>
    <row r="43" spans="1:58" ht="27">
      <c r="A43" s="899" t="s">
        <v>1525</v>
      </c>
      <c r="B43" s="900" t="s">
        <v>1486</v>
      </c>
      <c r="C43" s="928"/>
      <c r="D43" s="929"/>
      <c r="E43" s="929"/>
      <c r="F43" s="929"/>
      <c r="G43" s="929"/>
      <c r="H43" s="929"/>
      <c r="I43" s="929"/>
      <c r="J43" s="929"/>
      <c r="K43" s="929"/>
      <c r="L43" s="929"/>
      <c r="M43" s="929"/>
      <c r="N43" s="929"/>
      <c r="O43" s="929"/>
      <c r="P43" s="929"/>
      <c r="Q43" s="929"/>
      <c r="R43" s="929"/>
      <c r="S43" s="929"/>
      <c r="T43" s="930"/>
      <c r="U43" s="930"/>
      <c r="V43" s="930"/>
      <c r="W43" s="930"/>
      <c r="X43" s="930"/>
      <c r="Y43" s="930"/>
      <c r="Z43" s="930"/>
      <c r="AA43" s="930"/>
      <c r="AB43" s="930"/>
      <c r="AC43" s="930"/>
      <c r="AD43" s="930"/>
      <c r="AE43" s="930"/>
      <c r="AF43" s="930"/>
      <c r="AG43" s="930"/>
      <c r="AH43" s="930"/>
      <c r="AI43" s="930"/>
      <c r="AJ43" s="930"/>
      <c r="AK43" s="930"/>
      <c r="AL43" s="930"/>
      <c r="AM43" s="930"/>
      <c r="AN43" s="930"/>
      <c r="AO43" s="930"/>
      <c r="AP43" s="930"/>
      <c r="AQ43" s="930"/>
      <c r="AR43" s="930"/>
      <c r="AS43" s="930"/>
      <c r="AT43" s="930"/>
      <c r="AU43" s="930"/>
      <c r="AV43" s="930"/>
      <c r="AW43" s="930"/>
      <c r="AX43" s="930"/>
      <c r="AY43" s="929"/>
      <c r="AZ43" s="929"/>
      <c r="BA43" s="929"/>
      <c r="BB43" s="929"/>
      <c r="BC43" s="929"/>
      <c r="BD43" s="929"/>
      <c r="BE43" s="929"/>
      <c r="BF43" s="929"/>
    </row>
    <row r="44" spans="1:58" ht="27">
      <c r="A44" s="899" t="s">
        <v>1526</v>
      </c>
      <c r="B44" s="900" t="s">
        <v>1487</v>
      </c>
      <c r="C44" s="928"/>
      <c r="D44" s="929"/>
      <c r="E44" s="929"/>
      <c r="F44" s="929"/>
      <c r="G44" s="929"/>
      <c r="H44" s="929"/>
      <c r="I44" s="929"/>
      <c r="J44" s="929"/>
      <c r="K44" s="929"/>
      <c r="L44" s="929"/>
      <c r="M44" s="929"/>
      <c r="N44" s="929"/>
      <c r="O44" s="929"/>
      <c r="P44" s="929"/>
      <c r="Q44" s="929"/>
      <c r="R44" s="929"/>
      <c r="S44" s="929"/>
      <c r="T44" s="930"/>
      <c r="U44" s="930"/>
      <c r="V44" s="930"/>
      <c r="W44" s="930"/>
      <c r="X44" s="930"/>
      <c r="Y44" s="930"/>
      <c r="Z44" s="930"/>
      <c r="AA44" s="930"/>
      <c r="AB44" s="930"/>
      <c r="AC44" s="930"/>
      <c r="AD44" s="930"/>
      <c r="AE44" s="930"/>
      <c r="AF44" s="930"/>
      <c r="AG44" s="930"/>
      <c r="AH44" s="930"/>
      <c r="AI44" s="930"/>
      <c r="AJ44" s="930"/>
      <c r="AK44" s="930"/>
      <c r="AL44" s="930"/>
      <c r="AM44" s="930"/>
      <c r="AN44" s="930"/>
      <c r="AO44" s="930"/>
      <c r="AP44" s="930"/>
      <c r="AQ44" s="930"/>
      <c r="AR44" s="930"/>
      <c r="AS44" s="930"/>
      <c r="AT44" s="930"/>
      <c r="AU44" s="930"/>
      <c r="AV44" s="930"/>
      <c r="AW44" s="930"/>
      <c r="AX44" s="930"/>
      <c r="AY44" s="929"/>
      <c r="AZ44" s="929"/>
      <c r="BA44" s="929"/>
      <c r="BB44" s="929"/>
      <c r="BC44" s="929"/>
      <c r="BD44" s="929"/>
      <c r="BE44" s="929"/>
      <c r="BF44" s="929"/>
    </row>
    <row r="45" spans="1:58" ht="27">
      <c r="A45" s="899" t="s">
        <v>1527</v>
      </c>
      <c r="B45" s="900" t="s">
        <v>1488</v>
      </c>
      <c r="C45" s="928"/>
      <c r="D45" s="929"/>
      <c r="E45" s="929"/>
      <c r="F45" s="929"/>
      <c r="G45" s="929"/>
      <c r="H45" s="929"/>
      <c r="I45" s="929"/>
      <c r="J45" s="929"/>
      <c r="K45" s="929"/>
      <c r="L45" s="929"/>
      <c r="M45" s="929"/>
      <c r="N45" s="929"/>
      <c r="O45" s="929"/>
      <c r="P45" s="929"/>
      <c r="Q45" s="929"/>
      <c r="R45" s="929"/>
      <c r="S45" s="929"/>
      <c r="T45" s="930"/>
      <c r="U45" s="930"/>
      <c r="V45" s="930"/>
      <c r="W45" s="930"/>
      <c r="X45" s="930"/>
      <c r="Y45" s="930"/>
      <c r="Z45" s="930"/>
      <c r="AA45" s="930"/>
      <c r="AB45" s="930"/>
      <c r="AC45" s="930"/>
      <c r="AD45" s="930"/>
      <c r="AE45" s="930"/>
      <c r="AF45" s="930"/>
      <c r="AG45" s="930"/>
      <c r="AH45" s="930"/>
      <c r="AI45" s="930"/>
      <c r="AJ45" s="930"/>
      <c r="AK45" s="930"/>
      <c r="AL45" s="930"/>
      <c r="AM45" s="930"/>
      <c r="AN45" s="930"/>
      <c r="AO45" s="930"/>
      <c r="AP45" s="930"/>
      <c r="AQ45" s="930"/>
      <c r="AR45" s="930"/>
      <c r="AS45" s="930"/>
      <c r="AT45" s="930"/>
      <c r="AU45" s="930"/>
      <c r="AV45" s="930"/>
      <c r="AW45" s="930"/>
      <c r="AX45" s="930"/>
      <c r="AY45" s="929"/>
      <c r="AZ45" s="929"/>
      <c r="BA45" s="929"/>
      <c r="BB45" s="929"/>
      <c r="BC45" s="929"/>
      <c r="BD45" s="929"/>
      <c r="BE45" s="929"/>
      <c r="BF45" s="929"/>
    </row>
    <row r="46" spans="1:58" ht="27">
      <c r="A46" s="899" t="s">
        <v>1528</v>
      </c>
      <c r="B46" s="900" t="s">
        <v>1489</v>
      </c>
      <c r="C46" s="928"/>
      <c r="D46" s="929"/>
      <c r="E46" s="929"/>
      <c r="F46" s="929"/>
      <c r="G46" s="929"/>
      <c r="H46" s="929"/>
      <c r="I46" s="929"/>
      <c r="J46" s="929"/>
      <c r="K46" s="929"/>
      <c r="L46" s="929"/>
      <c r="M46" s="929"/>
      <c r="N46" s="929"/>
      <c r="O46" s="929"/>
      <c r="P46" s="929"/>
      <c r="Q46" s="929"/>
      <c r="R46" s="929"/>
      <c r="S46" s="929"/>
      <c r="T46" s="930"/>
      <c r="U46" s="930"/>
      <c r="V46" s="930"/>
      <c r="W46" s="930"/>
      <c r="X46" s="930"/>
      <c r="Y46" s="930"/>
      <c r="Z46" s="930"/>
      <c r="AA46" s="930"/>
      <c r="AB46" s="930"/>
      <c r="AC46" s="930"/>
      <c r="AD46" s="930"/>
      <c r="AE46" s="930"/>
      <c r="AF46" s="930"/>
      <c r="AG46" s="930"/>
      <c r="AH46" s="930"/>
      <c r="AI46" s="930"/>
      <c r="AJ46" s="930"/>
      <c r="AK46" s="930"/>
      <c r="AL46" s="930"/>
      <c r="AM46" s="930"/>
      <c r="AN46" s="930"/>
      <c r="AO46" s="930"/>
      <c r="AP46" s="930"/>
      <c r="AQ46" s="930"/>
      <c r="AR46" s="930"/>
      <c r="AS46" s="930"/>
      <c r="AT46" s="930"/>
      <c r="AU46" s="930"/>
      <c r="AV46" s="930"/>
      <c r="AW46" s="930"/>
      <c r="AX46" s="930"/>
      <c r="AY46" s="929"/>
      <c r="AZ46" s="929"/>
      <c r="BA46" s="929"/>
      <c r="BB46" s="929"/>
      <c r="BC46" s="929"/>
      <c r="BD46" s="929"/>
      <c r="BE46" s="929"/>
      <c r="BF46" s="929"/>
    </row>
    <row r="47" spans="1:58" ht="27">
      <c r="A47" s="899" t="s">
        <v>1529</v>
      </c>
      <c r="B47" s="900" t="s">
        <v>1490</v>
      </c>
      <c r="C47" s="928"/>
      <c r="D47" s="929"/>
      <c r="E47" s="929"/>
      <c r="F47" s="929"/>
      <c r="G47" s="929"/>
      <c r="H47" s="929"/>
      <c r="I47" s="929"/>
      <c r="J47" s="929"/>
      <c r="K47" s="929"/>
      <c r="L47" s="929"/>
      <c r="M47" s="929"/>
      <c r="N47" s="929"/>
      <c r="O47" s="929"/>
      <c r="P47" s="929"/>
      <c r="Q47" s="929"/>
      <c r="R47" s="929"/>
      <c r="S47" s="929"/>
      <c r="T47" s="930"/>
      <c r="U47" s="930"/>
      <c r="V47" s="930"/>
      <c r="W47" s="930"/>
      <c r="X47" s="930"/>
      <c r="Y47" s="930"/>
      <c r="Z47" s="930"/>
      <c r="AA47" s="930"/>
      <c r="AB47" s="930"/>
      <c r="AC47" s="930"/>
      <c r="AD47" s="930"/>
      <c r="AE47" s="930"/>
      <c r="AF47" s="930"/>
      <c r="AG47" s="930"/>
      <c r="AH47" s="930"/>
      <c r="AI47" s="930"/>
      <c r="AJ47" s="930"/>
      <c r="AK47" s="930"/>
      <c r="AL47" s="930"/>
      <c r="AM47" s="930"/>
      <c r="AN47" s="930"/>
      <c r="AO47" s="930"/>
      <c r="AP47" s="930"/>
      <c r="AQ47" s="930"/>
      <c r="AR47" s="930"/>
      <c r="AS47" s="930"/>
      <c r="AT47" s="930"/>
      <c r="AU47" s="930"/>
      <c r="AV47" s="930"/>
      <c r="AW47" s="930"/>
      <c r="AX47" s="930"/>
      <c r="AY47" s="929"/>
      <c r="AZ47" s="929"/>
      <c r="BA47" s="929"/>
      <c r="BB47" s="929"/>
      <c r="BC47" s="929"/>
      <c r="BD47" s="929"/>
      <c r="BE47" s="929"/>
      <c r="BF47" s="929"/>
    </row>
    <row r="48" spans="1:58" ht="27">
      <c r="A48" s="899" t="s">
        <v>1530</v>
      </c>
      <c r="B48" s="900" t="s">
        <v>1491</v>
      </c>
      <c r="C48" s="928"/>
      <c r="D48" s="929"/>
      <c r="E48" s="929"/>
      <c r="F48" s="929"/>
      <c r="G48" s="929"/>
      <c r="H48" s="929"/>
      <c r="I48" s="929"/>
      <c r="J48" s="929"/>
      <c r="K48" s="929"/>
      <c r="L48" s="929"/>
      <c r="M48" s="929"/>
      <c r="N48" s="929"/>
      <c r="O48" s="929"/>
      <c r="P48" s="929"/>
      <c r="Q48" s="929"/>
      <c r="R48" s="929"/>
      <c r="S48" s="929"/>
      <c r="T48" s="930"/>
      <c r="U48" s="930"/>
      <c r="V48" s="930"/>
      <c r="W48" s="930"/>
      <c r="X48" s="930"/>
      <c r="Y48" s="930"/>
      <c r="Z48" s="930"/>
      <c r="AA48" s="930"/>
      <c r="AB48" s="930"/>
      <c r="AC48" s="930"/>
      <c r="AD48" s="930"/>
      <c r="AE48" s="930"/>
      <c r="AF48" s="930"/>
      <c r="AG48" s="930"/>
      <c r="AH48" s="930"/>
      <c r="AI48" s="930"/>
      <c r="AJ48" s="930"/>
      <c r="AK48" s="930"/>
      <c r="AL48" s="930"/>
      <c r="AM48" s="930"/>
      <c r="AN48" s="930"/>
      <c r="AO48" s="930"/>
      <c r="AP48" s="930"/>
      <c r="AQ48" s="930"/>
      <c r="AR48" s="930"/>
      <c r="AS48" s="930"/>
      <c r="AT48" s="930"/>
      <c r="AU48" s="930"/>
      <c r="AV48" s="930"/>
      <c r="AW48" s="930"/>
      <c r="AX48" s="930"/>
      <c r="AY48" s="929"/>
      <c r="AZ48" s="929"/>
      <c r="BA48" s="929"/>
      <c r="BB48" s="929"/>
      <c r="BC48" s="929"/>
      <c r="BD48" s="929"/>
      <c r="BE48" s="929"/>
      <c r="BF48" s="929"/>
    </row>
    <row r="49" spans="1:58" ht="27">
      <c r="A49" s="899" t="s">
        <v>1531</v>
      </c>
      <c r="B49" s="900" t="s">
        <v>1492</v>
      </c>
      <c r="C49" s="928"/>
      <c r="D49" s="929"/>
      <c r="E49" s="929"/>
      <c r="F49" s="929"/>
      <c r="G49" s="929"/>
      <c r="H49" s="929"/>
      <c r="I49" s="929"/>
      <c r="J49" s="929"/>
      <c r="K49" s="929"/>
      <c r="L49" s="929"/>
      <c r="M49" s="929"/>
      <c r="N49" s="929"/>
      <c r="O49" s="929"/>
      <c r="P49" s="929"/>
      <c r="Q49" s="929"/>
      <c r="R49" s="929"/>
      <c r="S49" s="929"/>
      <c r="T49" s="930"/>
      <c r="U49" s="930"/>
      <c r="V49" s="930"/>
      <c r="W49" s="930"/>
      <c r="X49" s="930"/>
      <c r="Y49" s="930"/>
      <c r="Z49" s="930"/>
      <c r="AA49" s="930"/>
      <c r="AB49" s="930"/>
      <c r="AC49" s="930"/>
      <c r="AD49" s="930"/>
      <c r="AE49" s="930"/>
      <c r="AF49" s="930"/>
      <c r="AG49" s="930"/>
      <c r="AH49" s="930"/>
      <c r="AI49" s="930"/>
      <c r="AJ49" s="930"/>
      <c r="AK49" s="930"/>
      <c r="AL49" s="930"/>
      <c r="AM49" s="930"/>
      <c r="AN49" s="930"/>
      <c r="AO49" s="930"/>
      <c r="AP49" s="930"/>
      <c r="AQ49" s="930"/>
      <c r="AR49" s="930"/>
      <c r="AS49" s="930"/>
      <c r="AT49" s="930"/>
      <c r="AU49" s="930"/>
      <c r="AV49" s="930"/>
      <c r="AW49" s="930"/>
      <c r="AX49" s="930"/>
      <c r="AY49" s="929"/>
      <c r="AZ49" s="929"/>
      <c r="BA49" s="929"/>
      <c r="BB49" s="929"/>
      <c r="BC49" s="929"/>
      <c r="BD49" s="929"/>
      <c r="BE49" s="929"/>
      <c r="BF49" s="929"/>
    </row>
    <row r="50" spans="1:58" ht="27">
      <c r="A50" s="899" t="s">
        <v>1532</v>
      </c>
      <c r="B50" s="900" t="s">
        <v>1512</v>
      </c>
      <c r="C50" s="928"/>
      <c r="D50" s="929"/>
      <c r="E50" s="929"/>
      <c r="F50" s="929"/>
      <c r="G50" s="929"/>
      <c r="H50" s="929"/>
      <c r="I50" s="929"/>
      <c r="J50" s="929"/>
      <c r="K50" s="929"/>
      <c r="L50" s="929"/>
      <c r="M50" s="929"/>
      <c r="N50" s="929"/>
      <c r="O50" s="929"/>
      <c r="P50" s="929"/>
      <c r="Q50" s="929"/>
      <c r="R50" s="929"/>
      <c r="S50" s="929"/>
      <c r="T50" s="930"/>
      <c r="U50" s="930"/>
      <c r="V50" s="930"/>
      <c r="W50" s="930"/>
      <c r="X50" s="930"/>
      <c r="Y50" s="930"/>
      <c r="Z50" s="930"/>
      <c r="AA50" s="930"/>
      <c r="AB50" s="930"/>
      <c r="AC50" s="930"/>
      <c r="AD50" s="930"/>
      <c r="AE50" s="930"/>
      <c r="AF50" s="930"/>
      <c r="AG50" s="930"/>
      <c r="AH50" s="930"/>
      <c r="AI50" s="930"/>
      <c r="AJ50" s="930"/>
      <c r="AK50" s="930"/>
      <c r="AL50" s="930"/>
      <c r="AM50" s="930"/>
      <c r="AN50" s="930"/>
      <c r="AO50" s="930"/>
      <c r="AP50" s="930"/>
      <c r="AQ50" s="930"/>
      <c r="AR50" s="930"/>
      <c r="AS50" s="930"/>
      <c r="AT50" s="930"/>
      <c r="AU50" s="930"/>
      <c r="AV50" s="930"/>
      <c r="AW50" s="930"/>
      <c r="AX50" s="930"/>
      <c r="AY50" s="929"/>
      <c r="AZ50" s="929"/>
      <c r="BA50" s="929"/>
      <c r="BB50" s="929"/>
      <c r="BC50" s="929"/>
      <c r="BD50" s="929"/>
      <c r="BE50" s="929"/>
      <c r="BF50" s="929"/>
    </row>
  </sheetData>
  <mergeCells count="64">
    <mergeCell ref="N7:N10"/>
    <mergeCell ref="C7:C10"/>
    <mergeCell ref="D7:F7"/>
    <mergeCell ref="H7:H10"/>
    <mergeCell ref="I7:I10"/>
    <mergeCell ref="J7:M7"/>
    <mergeCell ref="AS8:AS10"/>
    <mergeCell ref="AT8:AX8"/>
    <mergeCell ref="AY8:AY10"/>
    <mergeCell ref="AV9:AV10"/>
    <mergeCell ref="O7:O10"/>
    <mergeCell ref="P7:P10"/>
    <mergeCell ref="R7:R10"/>
    <mergeCell ref="S7:S10"/>
    <mergeCell ref="T7:T10"/>
    <mergeCell ref="W7:AR7"/>
    <mergeCell ref="U8:U10"/>
    <mergeCell ref="V8:V10"/>
    <mergeCell ref="W8:Z8"/>
    <mergeCell ref="AA8:AR8"/>
    <mergeCell ref="AH9:AH10"/>
    <mergeCell ref="W9:W10"/>
    <mergeCell ref="BE7:BE10"/>
    <mergeCell ref="BF7:BF10"/>
    <mergeCell ref="D8:D10"/>
    <mergeCell ref="E8:E9"/>
    <mergeCell ref="F8:F10"/>
    <mergeCell ref="G8:G10"/>
    <mergeCell ref="J8:J10"/>
    <mergeCell ref="K8:K10"/>
    <mergeCell ref="L8:M9"/>
    <mergeCell ref="Q8:Q10"/>
    <mergeCell ref="AS7:AY7"/>
    <mergeCell ref="AZ7:AZ10"/>
    <mergeCell ref="BA7:BA10"/>
    <mergeCell ref="BB7:BB10"/>
    <mergeCell ref="BC7:BC10"/>
    <mergeCell ref="BD7:BD10"/>
    <mergeCell ref="X9:X10"/>
    <mergeCell ref="Y9:Y10"/>
    <mergeCell ref="Z9:Z10"/>
    <mergeCell ref="AA9:AA10"/>
    <mergeCell ref="AB9:AB10"/>
    <mergeCell ref="AC9:AC10"/>
    <mergeCell ref="AD9:AD10"/>
    <mergeCell ref="AE9:AE10"/>
    <mergeCell ref="AF9:AF10"/>
    <mergeCell ref="AG9:AG10"/>
    <mergeCell ref="AW9:AW10"/>
    <mergeCell ref="AX9:AX10"/>
    <mergeCell ref="B27:BF27"/>
    <mergeCell ref="B32:BF32"/>
    <mergeCell ref="AO9:AO10"/>
    <mergeCell ref="AP9:AP10"/>
    <mergeCell ref="AQ9:AQ10"/>
    <mergeCell ref="AR9:AR10"/>
    <mergeCell ref="AT9:AT10"/>
    <mergeCell ref="AU9:AU10"/>
    <mergeCell ref="AI9:AI10"/>
    <mergeCell ref="AJ9:AJ10"/>
    <mergeCell ref="AK9:AK10"/>
    <mergeCell ref="AL9:AL10"/>
    <mergeCell ref="AM9:AM10"/>
    <mergeCell ref="AN9:AN10"/>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8"/>
  <sheetViews>
    <sheetView workbookViewId="0">
      <selection activeCell="C98" sqref="C98"/>
    </sheetView>
  </sheetViews>
  <sheetFormatPr defaultRowHeight="15"/>
  <cols>
    <col min="1" max="1" width="5.5703125" style="49" customWidth="1"/>
    <col min="2" max="2" width="65.140625" style="49" customWidth="1"/>
    <col min="3" max="3" width="11.5703125" style="7" bestFit="1" customWidth="1"/>
    <col min="4" max="4" width="14.85546875" style="7" bestFit="1" customWidth="1"/>
    <col min="5" max="5" width="10.5703125" style="7" customWidth="1"/>
    <col min="6" max="16384" width="9.140625" style="5"/>
  </cols>
  <sheetData>
    <row r="1" spans="1:5">
      <c r="A1" s="5" t="s">
        <v>2</v>
      </c>
      <c r="B1" s="103" t="s">
        <v>478</v>
      </c>
    </row>
    <row r="2" spans="1:5">
      <c r="A2" s="5" t="s">
        <v>4</v>
      </c>
      <c r="B2" s="49" t="s">
        <v>479</v>
      </c>
    </row>
    <row r="3" spans="1:5">
      <c r="A3" s="5" t="s">
        <v>6</v>
      </c>
      <c r="B3" s="5" t="s">
        <v>7</v>
      </c>
    </row>
    <row r="4" spans="1:5">
      <c r="A4" s="5" t="s">
        <v>8</v>
      </c>
      <c r="B4" s="5" t="s">
        <v>9</v>
      </c>
    </row>
    <row r="5" spans="1:5">
      <c r="A5" s="5" t="s">
        <v>10</v>
      </c>
      <c r="B5" s="5" t="s">
        <v>11</v>
      </c>
    </row>
    <row r="7" spans="1:5">
      <c r="A7" s="104" t="s">
        <v>13</v>
      </c>
      <c r="B7" s="105" t="s">
        <v>480</v>
      </c>
      <c r="C7" s="106"/>
      <c r="D7" s="106"/>
      <c r="E7" s="107"/>
    </row>
    <row r="8" spans="1:5">
      <c r="A8" s="18"/>
      <c r="B8" s="108" t="s">
        <v>19</v>
      </c>
      <c r="C8" s="109" t="s">
        <v>481</v>
      </c>
      <c r="D8" s="110" t="s">
        <v>482</v>
      </c>
      <c r="E8" s="109" t="s">
        <v>18</v>
      </c>
    </row>
    <row r="9" spans="1:5">
      <c r="A9" s="111">
        <v>60</v>
      </c>
      <c r="B9" s="112" t="s">
        <v>483</v>
      </c>
      <c r="C9" s="113">
        <f>C10+C17+C39+C47+C48+C49</f>
        <v>0</v>
      </c>
      <c r="D9" s="113">
        <f>D10+D17+D39+D47+D48+D49</f>
        <v>0</v>
      </c>
      <c r="E9" s="114">
        <f t="shared" ref="E9:E72" si="0">C9+D9</f>
        <v>0</v>
      </c>
    </row>
    <row r="10" spans="1:5">
      <c r="A10" s="115">
        <v>601</v>
      </c>
      <c r="B10" s="116" t="s">
        <v>484</v>
      </c>
      <c r="C10" s="113">
        <f>SUM(C11:C16)</f>
        <v>0</v>
      </c>
      <c r="D10" s="113">
        <f>SUM(D11:D16)</f>
        <v>0</v>
      </c>
      <c r="E10" s="114">
        <f t="shared" si="0"/>
        <v>0</v>
      </c>
    </row>
    <row r="11" spans="1:5">
      <c r="A11" s="117">
        <v>6011</v>
      </c>
      <c r="B11" s="118" t="s">
        <v>485</v>
      </c>
      <c r="C11" s="119"/>
      <c r="D11" s="119"/>
      <c r="E11" s="120">
        <f t="shared" si="0"/>
        <v>0</v>
      </c>
    </row>
    <row r="12" spans="1:5">
      <c r="A12" s="117">
        <v>6012</v>
      </c>
      <c r="B12" s="118" t="s">
        <v>486</v>
      </c>
      <c r="C12" s="119"/>
      <c r="D12" s="119"/>
      <c r="E12" s="120">
        <f t="shared" si="0"/>
        <v>0</v>
      </c>
    </row>
    <row r="13" spans="1:5">
      <c r="A13" s="117">
        <v>6013</v>
      </c>
      <c r="B13" s="118" t="s">
        <v>487</v>
      </c>
      <c r="C13" s="119"/>
      <c r="D13" s="119"/>
      <c r="E13" s="120">
        <f t="shared" si="0"/>
        <v>0</v>
      </c>
    </row>
    <row r="14" spans="1:5">
      <c r="A14" s="117">
        <v>6014</v>
      </c>
      <c r="B14" s="118" t="s">
        <v>488</v>
      </c>
      <c r="C14" s="119"/>
      <c r="D14" s="119"/>
      <c r="E14" s="120">
        <f t="shared" si="0"/>
        <v>0</v>
      </c>
    </row>
    <row r="15" spans="1:5">
      <c r="A15" s="117">
        <v>6015</v>
      </c>
      <c r="B15" s="118" t="s">
        <v>489</v>
      </c>
      <c r="C15" s="119"/>
      <c r="D15" s="119"/>
      <c r="E15" s="120">
        <f t="shared" si="0"/>
        <v>0</v>
      </c>
    </row>
    <row r="16" spans="1:5">
      <c r="A16" s="117">
        <v>6017</v>
      </c>
      <c r="B16" s="118" t="s">
        <v>490</v>
      </c>
      <c r="C16" s="119"/>
      <c r="D16" s="119"/>
      <c r="E16" s="120">
        <f t="shared" si="0"/>
        <v>0</v>
      </c>
    </row>
    <row r="17" spans="1:5">
      <c r="A17" s="115">
        <v>602</v>
      </c>
      <c r="B17" s="116" t="s">
        <v>491</v>
      </c>
      <c r="C17" s="113">
        <f>C18+C28+C38</f>
        <v>0</v>
      </c>
      <c r="D17" s="113">
        <f>D18+D28+D38</f>
        <v>0</v>
      </c>
      <c r="E17" s="114">
        <f t="shared" si="0"/>
        <v>0</v>
      </c>
    </row>
    <row r="18" spans="1:5">
      <c r="A18" s="117">
        <v>6021</v>
      </c>
      <c r="B18" s="118" t="s">
        <v>492</v>
      </c>
      <c r="C18" s="113">
        <f>C19+C20+C24</f>
        <v>0</v>
      </c>
      <c r="D18" s="113">
        <f>D19+D20+D24</f>
        <v>0</v>
      </c>
      <c r="E18" s="114">
        <f t="shared" si="0"/>
        <v>0</v>
      </c>
    </row>
    <row r="19" spans="1:5">
      <c r="A19" s="117">
        <v>60211</v>
      </c>
      <c r="B19" s="118" t="s">
        <v>493</v>
      </c>
      <c r="C19" s="119"/>
      <c r="D19" s="119"/>
      <c r="E19" s="120">
        <f t="shared" si="0"/>
        <v>0</v>
      </c>
    </row>
    <row r="20" spans="1:5">
      <c r="A20" s="117">
        <v>60212</v>
      </c>
      <c r="B20" s="118" t="s">
        <v>494</v>
      </c>
      <c r="C20" s="113">
        <f>SUM(C21:C23)</f>
        <v>0</v>
      </c>
      <c r="D20" s="113">
        <f>SUM(D21:D23)</f>
        <v>0</v>
      </c>
      <c r="E20" s="114">
        <f t="shared" si="0"/>
        <v>0</v>
      </c>
    </row>
    <row r="21" spans="1:5">
      <c r="A21" s="117">
        <v>602121</v>
      </c>
      <c r="B21" s="118" t="s">
        <v>495</v>
      </c>
      <c r="C21" s="119"/>
      <c r="D21" s="119"/>
      <c r="E21" s="120">
        <f t="shared" si="0"/>
        <v>0</v>
      </c>
    </row>
    <row r="22" spans="1:5">
      <c r="A22" s="117">
        <v>602122</v>
      </c>
      <c r="B22" s="118" t="s">
        <v>496</v>
      </c>
      <c r="C22" s="119"/>
      <c r="D22" s="119"/>
      <c r="E22" s="120">
        <f t="shared" si="0"/>
        <v>0</v>
      </c>
    </row>
    <row r="23" spans="1:5">
      <c r="A23" s="117">
        <v>602123</v>
      </c>
      <c r="B23" s="118" t="s">
        <v>497</v>
      </c>
      <c r="C23" s="119"/>
      <c r="D23" s="119"/>
      <c r="E23" s="120">
        <f t="shared" si="0"/>
        <v>0</v>
      </c>
    </row>
    <row r="24" spans="1:5">
      <c r="A24" s="117">
        <v>60213</v>
      </c>
      <c r="B24" s="118" t="s">
        <v>498</v>
      </c>
      <c r="C24" s="113">
        <f>SUM(C25:C27)</f>
        <v>0</v>
      </c>
      <c r="D24" s="113">
        <f>SUM(D25:D27)</f>
        <v>0</v>
      </c>
      <c r="E24" s="114">
        <f t="shared" si="0"/>
        <v>0</v>
      </c>
    </row>
    <row r="25" spans="1:5">
      <c r="A25" s="117">
        <v>602131</v>
      </c>
      <c r="B25" s="118" t="s">
        <v>499</v>
      </c>
      <c r="C25" s="119"/>
      <c r="D25" s="119"/>
      <c r="E25" s="120">
        <f t="shared" si="0"/>
        <v>0</v>
      </c>
    </row>
    <row r="26" spans="1:5">
      <c r="A26" s="117">
        <v>602132</v>
      </c>
      <c r="B26" s="118" t="s">
        <v>500</v>
      </c>
      <c r="C26" s="119"/>
      <c r="D26" s="119"/>
      <c r="E26" s="120">
        <f t="shared" si="0"/>
        <v>0</v>
      </c>
    </row>
    <row r="27" spans="1:5">
      <c r="A27" s="117">
        <v>602133</v>
      </c>
      <c r="B27" s="118" t="s">
        <v>501</v>
      </c>
      <c r="C27" s="119"/>
      <c r="D27" s="119"/>
      <c r="E27" s="120">
        <f t="shared" si="0"/>
        <v>0</v>
      </c>
    </row>
    <row r="28" spans="1:5">
      <c r="A28" s="117">
        <v>6022</v>
      </c>
      <c r="B28" s="118" t="s">
        <v>502</v>
      </c>
      <c r="C28" s="113">
        <f>C29+C30+C34</f>
        <v>0</v>
      </c>
      <c r="D28" s="113">
        <f>D29+D30+D34</f>
        <v>0</v>
      </c>
      <c r="E28" s="114">
        <f t="shared" si="0"/>
        <v>0</v>
      </c>
    </row>
    <row r="29" spans="1:5">
      <c r="A29" s="117">
        <v>60221</v>
      </c>
      <c r="B29" s="118" t="s">
        <v>503</v>
      </c>
      <c r="C29" s="119"/>
      <c r="D29" s="119"/>
      <c r="E29" s="120">
        <f t="shared" si="0"/>
        <v>0</v>
      </c>
    </row>
    <row r="30" spans="1:5">
      <c r="A30" s="117">
        <v>60222</v>
      </c>
      <c r="B30" s="118" t="s">
        <v>504</v>
      </c>
      <c r="C30" s="113">
        <f>SUM(C31:C33)</f>
        <v>0</v>
      </c>
      <c r="D30" s="113">
        <f>SUM(D31:D33)</f>
        <v>0</v>
      </c>
      <c r="E30" s="114">
        <f t="shared" si="0"/>
        <v>0</v>
      </c>
    </row>
    <row r="31" spans="1:5">
      <c r="A31" s="117">
        <v>602221</v>
      </c>
      <c r="B31" s="118" t="s">
        <v>505</v>
      </c>
      <c r="C31" s="119"/>
      <c r="D31" s="119"/>
      <c r="E31" s="120">
        <f t="shared" si="0"/>
        <v>0</v>
      </c>
    </row>
    <row r="32" spans="1:5">
      <c r="A32" s="117">
        <v>602222</v>
      </c>
      <c r="B32" s="118" t="s">
        <v>506</v>
      </c>
      <c r="C32" s="119"/>
      <c r="D32" s="119"/>
      <c r="E32" s="120">
        <f t="shared" si="0"/>
        <v>0</v>
      </c>
    </row>
    <row r="33" spans="1:6">
      <c r="A33" s="117">
        <v>602223</v>
      </c>
      <c r="B33" s="118" t="s">
        <v>507</v>
      </c>
      <c r="C33" s="119"/>
      <c r="D33" s="119"/>
      <c r="E33" s="120">
        <f t="shared" si="0"/>
        <v>0</v>
      </c>
    </row>
    <row r="34" spans="1:6">
      <c r="A34" s="117">
        <v>60223</v>
      </c>
      <c r="B34" s="118" t="s">
        <v>508</v>
      </c>
      <c r="C34" s="113">
        <f>SUM(C35:C37)</f>
        <v>0</v>
      </c>
      <c r="D34" s="113">
        <f>SUM(D35:D37)</f>
        <v>0</v>
      </c>
      <c r="E34" s="114">
        <f t="shared" si="0"/>
        <v>0</v>
      </c>
    </row>
    <row r="35" spans="1:6">
      <c r="A35" s="117">
        <v>602231</v>
      </c>
      <c r="B35" s="118" t="s">
        <v>509</v>
      </c>
      <c r="C35" s="119"/>
      <c r="D35" s="119"/>
      <c r="E35" s="120">
        <f t="shared" si="0"/>
        <v>0</v>
      </c>
    </row>
    <row r="36" spans="1:6">
      <c r="A36" s="117">
        <v>602232</v>
      </c>
      <c r="B36" s="118" t="s">
        <v>510</v>
      </c>
      <c r="C36" s="119"/>
      <c r="D36" s="119"/>
      <c r="E36" s="120">
        <f t="shared" si="0"/>
        <v>0</v>
      </c>
    </row>
    <row r="37" spans="1:6">
      <c r="A37" s="117">
        <v>602233</v>
      </c>
      <c r="B37" s="118" t="s">
        <v>511</v>
      </c>
      <c r="C37" s="119"/>
      <c r="D37" s="119"/>
      <c r="E37" s="120">
        <f t="shared" si="0"/>
        <v>0</v>
      </c>
      <c r="F37" s="49"/>
    </row>
    <row r="38" spans="1:6">
      <c r="A38" s="117">
        <v>6027</v>
      </c>
      <c r="B38" s="118" t="s">
        <v>512</v>
      </c>
      <c r="C38" s="119"/>
      <c r="D38" s="119"/>
      <c r="E38" s="120">
        <f t="shared" si="0"/>
        <v>0</v>
      </c>
    </row>
    <row r="39" spans="1:6">
      <c r="A39" s="117">
        <v>603</v>
      </c>
      <c r="B39" s="116" t="s">
        <v>513</v>
      </c>
      <c r="C39" s="113">
        <f>SUM(C40:C46)</f>
        <v>0</v>
      </c>
      <c r="D39" s="113">
        <f>SUM(D40:D46)</f>
        <v>0</v>
      </c>
      <c r="E39" s="114">
        <f t="shared" si="0"/>
        <v>0</v>
      </c>
    </row>
    <row r="40" spans="1:6">
      <c r="A40" s="117">
        <v>6031</v>
      </c>
      <c r="B40" s="118" t="s">
        <v>514</v>
      </c>
      <c r="C40" s="119"/>
      <c r="D40" s="119"/>
      <c r="E40" s="120">
        <f t="shared" si="0"/>
        <v>0</v>
      </c>
    </row>
    <row r="41" spans="1:6">
      <c r="A41" s="117">
        <v>6032</v>
      </c>
      <c r="B41" s="118" t="s">
        <v>515</v>
      </c>
      <c r="C41" s="119"/>
      <c r="D41" s="119"/>
      <c r="E41" s="120">
        <f t="shared" si="0"/>
        <v>0</v>
      </c>
    </row>
    <row r="42" spans="1:6">
      <c r="A42" s="117">
        <v>6033</v>
      </c>
      <c r="B42" s="118" t="s">
        <v>516</v>
      </c>
      <c r="C42" s="119"/>
      <c r="D42" s="119"/>
      <c r="E42" s="120">
        <f t="shared" si="0"/>
        <v>0</v>
      </c>
    </row>
    <row r="43" spans="1:6">
      <c r="A43" s="117">
        <v>6034</v>
      </c>
      <c r="B43" s="118" t="s">
        <v>517</v>
      </c>
      <c r="C43" s="119"/>
      <c r="D43" s="119"/>
      <c r="E43" s="120">
        <f t="shared" si="0"/>
        <v>0</v>
      </c>
    </row>
    <row r="44" spans="1:6">
      <c r="A44" s="117">
        <v>6035</v>
      </c>
      <c r="B44" s="118" t="s">
        <v>518</v>
      </c>
      <c r="C44" s="119"/>
      <c r="D44" s="119"/>
      <c r="E44" s="120">
        <f t="shared" si="0"/>
        <v>0</v>
      </c>
    </row>
    <row r="45" spans="1:6">
      <c r="A45" s="117">
        <v>6036</v>
      </c>
      <c r="B45" s="118" t="s">
        <v>519</v>
      </c>
      <c r="C45" s="119"/>
      <c r="D45" s="119"/>
      <c r="E45" s="120">
        <f t="shared" si="0"/>
        <v>0</v>
      </c>
    </row>
    <row r="46" spans="1:6">
      <c r="A46" s="117">
        <v>6037</v>
      </c>
      <c r="B46" s="118" t="s">
        <v>520</v>
      </c>
      <c r="C46" s="119"/>
      <c r="D46" s="119"/>
      <c r="E46" s="120">
        <f t="shared" si="0"/>
        <v>0</v>
      </c>
    </row>
    <row r="47" spans="1:6">
      <c r="A47" s="117">
        <v>604</v>
      </c>
      <c r="B47" s="116" t="s">
        <v>521</v>
      </c>
      <c r="C47" s="119"/>
      <c r="D47" s="119"/>
      <c r="E47" s="120">
        <f t="shared" si="0"/>
        <v>0</v>
      </c>
    </row>
    <row r="48" spans="1:6">
      <c r="A48" s="117">
        <v>605</v>
      </c>
      <c r="B48" s="116" t="s">
        <v>522</v>
      </c>
      <c r="C48" s="119"/>
      <c r="D48" s="119"/>
      <c r="E48" s="120">
        <f t="shared" si="0"/>
        <v>0</v>
      </c>
    </row>
    <row r="49" spans="1:5">
      <c r="A49" s="117">
        <v>606</v>
      </c>
      <c r="B49" s="116" t="s">
        <v>523</v>
      </c>
      <c r="C49" s="119"/>
      <c r="D49" s="119"/>
      <c r="E49" s="120">
        <f t="shared" si="0"/>
        <v>0</v>
      </c>
    </row>
    <row r="50" spans="1:5">
      <c r="A50" s="111">
        <v>61</v>
      </c>
      <c r="B50" s="112" t="s">
        <v>524</v>
      </c>
      <c r="C50" s="119"/>
      <c r="D50" s="119"/>
      <c r="E50" s="120">
        <f t="shared" si="0"/>
        <v>0</v>
      </c>
    </row>
    <row r="51" spans="1:5">
      <c r="A51" s="111">
        <v>62</v>
      </c>
      <c r="B51" s="112" t="s">
        <v>525</v>
      </c>
      <c r="C51" s="119"/>
      <c r="D51" s="119"/>
      <c r="E51" s="120">
        <f t="shared" si="0"/>
        <v>0</v>
      </c>
    </row>
    <row r="52" spans="1:5">
      <c r="A52" s="111">
        <v>63</v>
      </c>
      <c r="B52" s="112" t="s">
        <v>526</v>
      </c>
      <c r="C52" s="119"/>
      <c r="D52" s="119"/>
      <c r="E52" s="120">
        <f t="shared" si="0"/>
        <v>0</v>
      </c>
    </row>
    <row r="53" spans="1:5">
      <c r="A53" s="111">
        <v>64</v>
      </c>
      <c r="B53" s="112" t="s">
        <v>527</v>
      </c>
      <c r="C53" s="113">
        <f>SUM(C54:C55)</f>
        <v>0</v>
      </c>
      <c r="D53" s="113">
        <f>SUM(D54:D55)</f>
        <v>0</v>
      </c>
      <c r="E53" s="114">
        <f t="shared" si="0"/>
        <v>0</v>
      </c>
    </row>
    <row r="54" spans="1:5">
      <c r="A54" s="117">
        <v>641</v>
      </c>
      <c r="B54" s="118" t="s">
        <v>528</v>
      </c>
      <c r="C54" s="119"/>
      <c r="D54" s="119"/>
      <c r="E54" s="120">
        <f t="shared" si="0"/>
        <v>0</v>
      </c>
    </row>
    <row r="55" spans="1:5">
      <c r="A55" s="117">
        <v>648</v>
      </c>
      <c r="B55" s="118" t="s">
        <v>529</v>
      </c>
      <c r="C55" s="119"/>
      <c r="D55" s="119"/>
      <c r="E55" s="120">
        <f t="shared" si="0"/>
        <v>0</v>
      </c>
    </row>
    <row r="56" spans="1:5">
      <c r="A56" s="111">
        <v>65</v>
      </c>
      <c r="B56" s="112" t="s">
        <v>530</v>
      </c>
      <c r="C56" s="113">
        <f>C57+C60+C64+C65+C66+C67+C68</f>
        <v>0</v>
      </c>
      <c r="D56" s="113">
        <f>D57+D60+D64+D65+D66+D67+D68</f>
        <v>0</v>
      </c>
      <c r="E56" s="114">
        <f t="shared" si="0"/>
        <v>0</v>
      </c>
    </row>
    <row r="57" spans="1:5">
      <c r="A57" s="117">
        <v>651</v>
      </c>
      <c r="B57" s="116" t="s">
        <v>531</v>
      </c>
      <c r="C57" s="113">
        <f>SUM(C58:C59)</f>
        <v>0</v>
      </c>
      <c r="D57" s="113">
        <f>SUM(D58:D59)</f>
        <v>0</v>
      </c>
      <c r="E57" s="114">
        <f t="shared" si="0"/>
        <v>0</v>
      </c>
    </row>
    <row r="58" spans="1:5">
      <c r="A58" s="117">
        <v>6511</v>
      </c>
      <c r="B58" s="118" t="s">
        <v>532</v>
      </c>
      <c r="C58" s="119"/>
      <c r="D58" s="119"/>
      <c r="E58" s="120">
        <f t="shared" si="0"/>
        <v>0</v>
      </c>
    </row>
    <row r="59" spans="1:5">
      <c r="A59" s="117">
        <v>6512</v>
      </c>
      <c r="B59" s="118" t="s">
        <v>533</v>
      </c>
      <c r="C59" s="119"/>
      <c r="D59" s="119"/>
      <c r="E59" s="120">
        <f t="shared" si="0"/>
        <v>0</v>
      </c>
    </row>
    <row r="60" spans="1:5">
      <c r="A60" s="117">
        <v>652</v>
      </c>
      <c r="B60" s="116" t="s">
        <v>534</v>
      </c>
      <c r="C60" s="113">
        <f>SUM(C61:C63)</f>
        <v>0</v>
      </c>
      <c r="D60" s="113">
        <f>SUM(D61:D63)</f>
        <v>0</v>
      </c>
      <c r="E60" s="114">
        <f t="shared" si="0"/>
        <v>0</v>
      </c>
    </row>
    <row r="61" spans="1:5">
      <c r="A61" s="117">
        <v>6523</v>
      </c>
      <c r="B61" s="118" t="s">
        <v>535</v>
      </c>
      <c r="C61" s="119"/>
      <c r="D61" s="119"/>
      <c r="E61" s="120">
        <f t="shared" si="0"/>
        <v>0</v>
      </c>
    </row>
    <row r="62" spans="1:5">
      <c r="A62" s="117">
        <v>6524</v>
      </c>
      <c r="B62" s="118" t="s">
        <v>536</v>
      </c>
      <c r="C62" s="119"/>
      <c r="D62" s="119"/>
      <c r="E62" s="120">
        <f t="shared" si="0"/>
        <v>0</v>
      </c>
    </row>
    <row r="63" spans="1:5">
      <c r="A63" s="117">
        <v>6525</v>
      </c>
      <c r="B63" s="118" t="s">
        <v>537</v>
      </c>
      <c r="C63" s="119"/>
      <c r="D63" s="119"/>
      <c r="E63" s="120">
        <f t="shared" si="0"/>
        <v>0</v>
      </c>
    </row>
    <row r="64" spans="1:5">
      <c r="A64" s="117">
        <v>653</v>
      </c>
      <c r="B64" s="116" t="s">
        <v>538</v>
      </c>
      <c r="C64" s="119"/>
      <c r="D64" s="119"/>
      <c r="E64" s="120">
        <f t="shared" si="0"/>
        <v>0</v>
      </c>
    </row>
    <row r="65" spans="1:5">
      <c r="A65" s="117">
        <v>654</v>
      </c>
      <c r="B65" s="116" t="s">
        <v>539</v>
      </c>
      <c r="C65" s="119"/>
      <c r="D65" s="119"/>
      <c r="E65" s="120">
        <f t="shared" si="0"/>
        <v>0</v>
      </c>
    </row>
    <row r="66" spans="1:5">
      <c r="A66" s="117">
        <v>655</v>
      </c>
      <c r="B66" s="116" t="s">
        <v>540</v>
      </c>
      <c r="C66" s="119"/>
      <c r="D66" s="119"/>
      <c r="E66" s="120">
        <f t="shared" si="0"/>
        <v>0</v>
      </c>
    </row>
    <row r="67" spans="1:5">
      <c r="A67" s="117">
        <v>656</v>
      </c>
      <c r="B67" s="116" t="s">
        <v>541</v>
      </c>
      <c r="C67" s="119"/>
      <c r="D67" s="119"/>
      <c r="E67" s="120">
        <f t="shared" si="0"/>
        <v>0</v>
      </c>
    </row>
    <row r="68" spans="1:5">
      <c r="A68" s="117">
        <v>657</v>
      </c>
      <c r="B68" s="116" t="s">
        <v>542</v>
      </c>
      <c r="C68" s="119"/>
      <c r="D68" s="119"/>
      <c r="E68" s="120">
        <f t="shared" si="0"/>
        <v>0</v>
      </c>
    </row>
    <row r="69" spans="1:5">
      <c r="A69" s="111">
        <v>66</v>
      </c>
      <c r="B69" s="112" t="s">
        <v>543</v>
      </c>
      <c r="C69" s="119"/>
      <c r="D69" s="119"/>
      <c r="E69" s="120">
        <f t="shared" si="0"/>
        <v>0</v>
      </c>
    </row>
    <row r="70" spans="1:5">
      <c r="A70" s="111">
        <v>67</v>
      </c>
      <c r="B70" s="112" t="s">
        <v>544</v>
      </c>
      <c r="C70" s="119"/>
      <c r="D70" s="119"/>
      <c r="E70" s="120">
        <f t="shared" si="0"/>
        <v>0</v>
      </c>
    </row>
    <row r="71" spans="1:5">
      <c r="A71" s="111">
        <v>69</v>
      </c>
      <c r="B71" s="112" t="s">
        <v>545</v>
      </c>
      <c r="C71" s="119"/>
      <c r="D71" s="119"/>
      <c r="E71" s="120">
        <f t="shared" si="0"/>
        <v>0</v>
      </c>
    </row>
    <row r="72" spans="1:5">
      <c r="A72" s="111"/>
      <c r="B72" s="140" t="s">
        <v>546</v>
      </c>
      <c r="C72" s="121"/>
      <c r="D72" s="121"/>
      <c r="E72" s="120">
        <f t="shared" si="0"/>
        <v>0</v>
      </c>
    </row>
    <row r="73" spans="1:5">
      <c r="A73" s="81"/>
      <c r="B73" s="122" t="s">
        <v>547</v>
      </c>
      <c r="C73" s="123">
        <f>C9+C50+C51+C52+C53+C56+C69+C70+C71</f>
        <v>0</v>
      </c>
      <c r="D73" s="123">
        <f>D9+D50+D51+D52+D53+D56+D69+D70+D71</f>
        <v>0</v>
      </c>
      <c r="E73" s="124">
        <f>C73+D73</f>
        <v>0</v>
      </c>
    </row>
    <row r="74" spans="1:5">
      <c r="A74" s="125"/>
      <c r="B74" s="141" t="s">
        <v>548</v>
      </c>
      <c r="C74" s="126"/>
      <c r="D74" s="126"/>
      <c r="E74" s="126"/>
    </row>
    <row r="75" spans="1:5">
      <c r="A75" s="127"/>
      <c r="B75" s="128"/>
      <c r="C75" s="129"/>
      <c r="D75" s="129"/>
      <c r="E75" s="130"/>
    </row>
    <row r="76" spans="1:5">
      <c r="A76" s="131">
        <v>70</v>
      </c>
      <c r="B76" s="132" t="s">
        <v>549</v>
      </c>
      <c r="C76" s="133">
        <f>C77+C82+C107+C115+C116+C117</f>
        <v>0</v>
      </c>
      <c r="D76" s="133">
        <f>D77+D82+D107+D115+D116+D117</f>
        <v>0</v>
      </c>
      <c r="E76" s="134">
        <f t="shared" ref="E76:E81" si="1">C76+D76</f>
        <v>0</v>
      </c>
    </row>
    <row r="77" spans="1:5">
      <c r="A77" s="115">
        <v>701</v>
      </c>
      <c r="B77" s="116" t="s">
        <v>550</v>
      </c>
      <c r="C77" s="113">
        <f>SUM(C78:C81)</f>
        <v>0</v>
      </c>
      <c r="D77" s="113">
        <f>SUM(D78:D81)</f>
        <v>0</v>
      </c>
      <c r="E77" s="114">
        <f t="shared" si="1"/>
        <v>0</v>
      </c>
    </row>
    <row r="78" spans="1:5">
      <c r="A78" s="117">
        <v>7011</v>
      </c>
      <c r="B78" s="118" t="s">
        <v>551</v>
      </c>
      <c r="C78" s="119"/>
      <c r="D78" s="119"/>
      <c r="E78" s="120">
        <f t="shared" si="1"/>
        <v>0</v>
      </c>
    </row>
    <row r="79" spans="1:5">
      <c r="A79" s="117">
        <v>7012</v>
      </c>
      <c r="B79" s="118" t="s">
        <v>552</v>
      </c>
      <c r="C79" s="119"/>
      <c r="D79" s="119"/>
      <c r="E79" s="120">
        <f t="shared" si="1"/>
        <v>0</v>
      </c>
    </row>
    <row r="80" spans="1:5">
      <c r="A80" s="117">
        <v>7015</v>
      </c>
      <c r="B80" s="118" t="s">
        <v>553</v>
      </c>
      <c r="C80" s="119"/>
      <c r="D80" s="119"/>
      <c r="E80" s="120">
        <f t="shared" si="1"/>
        <v>0</v>
      </c>
    </row>
    <row r="81" spans="1:5">
      <c r="A81" s="117">
        <v>7017</v>
      </c>
      <c r="B81" s="118" t="s">
        <v>490</v>
      </c>
      <c r="C81" s="119"/>
      <c r="D81" s="119"/>
      <c r="E81" s="120">
        <f t="shared" si="1"/>
        <v>0</v>
      </c>
    </row>
    <row r="82" spans="1:5">
      <c r="A82" s="115">
        <v>702</v>
      </c>
      <c r="B82" s="116" t="s">
        <v>554</v>
      </c>
      <c r="C82" s="113">
        <f>C83+C93+C105+C106</f>
        <v>0</v>
      </c>
      <c r="D82" s="113">
        <f>D83+D93+D105+D106</f>
        <v>0</v>
      </c>
      <c r="E82" s="114">
        <f>E83+E93+E105+E106</f>
        <v>0</v>
      </c>
    </row>
    <row r="83" spans="1:5">
      <c r="A83" s="117">
        <v>7021</v>
      </c>
      <c r="B83" s="118" t="s">
        <v>555</v>
      </c>
      <c r="C83" s="113">
        <f>+C84+C85+C89</f>
        <v>0</v>
      </c>
      <c r="D83" s="113">
        <f>+D84+D85+D89</f>
        <v>0</v>
      </c>
      <c r="E83" s="114">
        <f>+E84+E85+E89</f>
        <v>0</v>
      </c>
    </row>
    <row r="84" spans="1:5">
      <c r="A84" s="117">
        <v>70211</v>
      </c>
      <c r="B84" s="118" t="s">
        <v>556</v>
      </c>
      <c r="C84" s="119"/>
      <c r="D84" s="119"/>
      <c r="E84" s="120">
        <f t="shared" ref="E84:E92" si="2">C84+D84</f>
        <v>0</v>
      </c>
    </row>
    <row r="85" spans="1:5">
      <c r="A85" s="117">
        <v>70212</v>
      </c>
      <c r="B85" s="118" t="s">
        <v>557</v>
      </c>
      <c r="C85" s="113">
        <f>SUM(C86:C88)</f>
        <v>0</v>
      </c>
      <c r="D85" s="113">
        <f>SUM(D86:D88)</f>
        <v>0</v>
      </c>
      <c r="E85" s="114">
        <f t="shared" si="2"/>
        <v>0</v>
      </c>
    </row>
    <row r="86" spans="1:5">
      <c r="A86" s="117">
        <v>702121</v>
      </c>
      <c r="B86" s="118" t="s">
        <v>558</v>
      </c>
      <c r="C86" s="119"/>
      <c r="D86" s="119"/>
      <c r="E86" s="120">
        <f t="shared" si="2"/>
        <v>0</v>
      </c>
    </row>
    <row r="87" spans="1:5">
      <c r="A87" s="117">
        <v>702122</v>
      </c>
      <c r="B87" s="118" t="s">
        <v>559</v>
      </c>
      <c r="C87" s="119"/>
      <c r="D87" s="119"/>
      <c r="E87" s="120">
        <f t="shared" si="2"/>
        <v>0</v>
      </c>
    </row>
    <row r="88" spans="1:5">
      <c r="A88" s="117">
        <v>702123</v>
      </c>
      <c r="B88" s="118" t="s">
        <v>560</v>
      </c>
      <c r="C88" s="119"/>
      <c r="D88" s="119"/>
      <c r="E88" s="120">
        <f t="shared" si="2"/>
        <v>0</v>
      </c>
    </row>
    <row r="89" spans="1:5">
      <c r="A89" s="117">
        <v>70213</v>
      </c>
      <c r="B89" s="118" t="s">
        <v>561</v>
      </c>
      <c r="C89" s="113">
        <f>SUM(C90:C92)</f>
        <v>0</v>
      </c>
      <c r="D89" s="113">
        <f>SUM(D90:D92)</f>
        <v>0</v>
      </c>
      <c r="E89" s="114">
        <f t="shared" si="2"/>
        <v>0</v>
      </c>
    </row>
    <row r="90" spans="1:5">
      <c r="A90" s="117">
        <v>702131</v>
      </c>
      <c r="B90" s="118" t="s">
        <v>562</v>
      </c>
      <c r="C90" s="119"/>
      <c r="D90" s="119"/>
      <c r="E90" s="120">
        <f t="shared" si="2"/>
        <v>0</v>
      </c>
    </row>
    <row r="91" spans="1:5">
      <c r="A91" s="117">
        <v>702132</v>
      </c>
      <c r="B91" s="118" t="s">
        <v>559</v>
      </c>
      <c r="C91" s="119"/>
      <c r="D91" s="119"/>
      <c r="E91" s="120">
        <f t="shared" si="2"/>
        <v>0</v>
      </c>
    </row>
    <row r="92" spans="1:5">
      <c r="A92" s="117">
        <v>702133</v>
      </c>
      <c r="B92" s="118" t="s">
        <v>563</v>
      </c>
      <c r="C92" s="119"/>
      <c r="D92" s="119"/>
      <c r="E92" s="120">
        <f t="shared" si="2"/>
        <v>0</v>
      </c>
    </row>
    <row r="93" spans="1:5">
      <c r="A93" s="117">
        <v>7022</v>
      </c>
      <c r="B93" s="118" t="s">
        <v>564</v>
      </c>
      <c r="C93" s="113">
        <f>+C94+C95+C100</f>
        <v>0</v>
      </c>
      <c r="D93" s="113">
        <f>+D94+D95+D100</f>
        <v>0</v>
      </c>
      <c r="E93" s="114">
        <f>+E94+E95+E100</f>
        <v>0</v>
      </c>
    </row>
    <row r="94" spans="1:5">
      <c r="A94" s="117">
        <v>70221</v>
      </c>
      <c r="B94" s="118" t="s">
        <v>565</v>
      </c>
      <c r="C94" s="119"/>
      <c r="D94" s="119"/>
      <c r="E94" s="120">
        <f t="shared" ref="E94:E137" si="3">C94+D94</f>
        <v>0</v>
      </c>
    </row>
    <row r="95" spans="1:5">
      <c r="A95" s="117">
        <v>70222</v>
      </c>
      <c r="B95" s="118" t="s">
        <v>566</v>
      </c>
      <c r="C95" s="113">
        <f>SUM(C96:C99)</f>
        <v>0</v>
      </c>
      <c r="D95" s="113">
        <f>SUM(D96:D99)</f>
        <v>0</v>
      </c>
      <c r="E95" s="114">
        <f t="shared" si="3"/>
        <v>0</v>
      </c>
    </row>
    <row r="96" spans="1:5">
      <c r="A96" s="117">
        <v>702221</v>
      </c>
      <c r="B96" s="118" t="s">
        <v>567</v>
      </c>
      <c r="C96" s="119"/>
      <c r="D96" s="119"/>
      <c r="E96" s="120">
        <f t="shared" si="3"/>
        <v>0</v>
      </c>
    </row>
    <row r="97" spans="1:5">
      <c r="A97" s="117">
        <v>702222</v>
      </c>
      <c r="B97" s="118" t="s">
        <v>568</v>
      </c>
      <c r="C97" s="119"/>
      <c r="D97" s="119"/>
      <c r="E97" s="120">
        <f t="shared" si="3"/>
        <v>0</v>
      </c>
    </row>
    <row r="98" spans="1:5">
      <c r="A98" s="117">
        <v>702223</v>
      </c>
      <c r="B98" s="118" t="s">
        <v>569</v>
      </c>
      <c r="C98" s="119"/>
      <c r="D98" s="119"/>
      <c r="E98" s="120">
        <f t="shared" si="3"/>
        <v>0</v>
      </c>
    </row>
    <row r="99" spans="1:5">
      <c r="A99" s="117">
        <v>702224</v>
      </c>
      <c r="B99" s="118" t="s">
        <v>570</v>
      </c>
      <c r="C99" s="119"/>
      <c r="D99" s="119"/>
      <c r="E99" s="120">
        <f t="shared" si="3"/>
        <v>0</v>
      </c>
    </row>
    <row r="100" spans="1:5">
      <c r="A100" s="117">
        <v>70223</v>
      </c>
      <c r="B100" s="118" t="s">
        <v>571</v>
      </c>
      <c r="C100" s="113">
        <f>SUM(C101:C104)</f>
        <v>0</v>
      </c>
      <c r="D100" s="113">
        <f>SUM(D101:D104)</f>
        <v>0</v>
      </c>
      <c r="E100" s="114">
        <f t="shared" si="3"/>
        <v>0</v>
      </c>
    </row>
    <row r="101" spans="1:5">
      <c r="A101" s="117">
        <v>702231</v>
      </c>
      <c r="B101" s="118" t="s">
        <v>572</v>
      </c>
      <c r="C101" s="119"/>
      <c r="D101" s="119"/>
      <c r="E101" s="120">
        <f t="shared" si="3"/>
        <v>0</v>
      </c>
    </row>
    <row r="102" spans="1:5">
      <c r="A102" s="117">
        <v>702232</v>
      </c>
      <c r="B102" s="118" t="s">
        <v>573</v>
      </c>
      <c r="C102" s="119"/>
      <c r="D102" s="119"/>
      <c r="E102" s="120">
        <f t="shared" si="3"/>
        <v>0</v>
      </c>
    </row>
    <row r="103" spans="1:5">
      <c r="A103" s="117">
        <v>702233</v>
      </c>
      <c r="B103" s="118" t="s">
        <v>574</v>
      </c>
      <c r="C103" s="119"/>
      <c r="D103" s="119"/>
      <c r="E103" s="120">
        <f t="shared" si="3"/>
        <v>0</v>
      </c>
    </row>
    <row r="104" spans="1:5">
      <c r="A104" s="117">
        <v>702234</v>
      </c>
      <c r="B104" s="118" t="s">
        <v>575</v>
      </c>
      <c r="C104" s="119"/>
      <c r="D104" s="119"/>
      <c r="E104" s="120">
        <f t="shared" si="3"/>
        <v>0</v>
      </c>
    </row>
    <row r="105" spans="1:5">
      <c r="A105" s="117">
        <v>7023</v>
      </c>
      <c r="B105" s="118" t="s">
        <v>576</v>
      </c>
      <c r="C105" s="119"/>
      <c r="D105" s="119"/>
      <c r="E105" s="120">
        <f t="shared" si="3"/>
        <v>0</v>
      </c>
    </row>
    <row r="106" spans="1:5">
      <c r="A106" s="117">
        <v>7027</v>
      </c>
      <c r="B106" s="118" t="s">
        <v>490</v>
      </c>
      <c r="C106" s="119"/>
      <c r="D106" s="119"/>
      <c r="E106" s="120">
        <f t="shared" si="3"/>
        <v>0</v>
      </c>
    </row>
    <row r="107" spans="1:5">
      <c r="A107" s="115">
        <v>703</v>
      </c>
      <c r="B107" s="116" t="s">
        <v>577</v>
      </c>
      <c r="C107" s="113">
        <f>SUM(C108:C114)</f>
        <v>0</v>
      </c>
      <c r="D107" s="113">
        <f>SUM(D108:D114)</f>
        <v>0</v>
      </c>
      <c r="E107" s="114">
        <f t="shared" si="3"/>
        <v>0</v>
      </c>
    </row>
    <row r="108" spans="1:5">
      <c r="A108" s="117">
        <v>7031</v>
      </c>
      <c r="B108" s="118" t="s">
        <v>551</v>
      </c>
      <c r="C108" s="119"/>
      <c r="D108" s="119"/>
      <c r="E108" s="120">
        <f t="shared" si="3"/>
        <v>0</v>
      </c>
    </row>
    <row r="109" spans="1:5">
      <c r="A109" s="117">
        <v>7032</v>
      </c>
      <c r="B109" s="118" t="s">
        <v>578</v>
      </c>
      <c r="C109" s="119"/>
      <c r="D109" s="119"/>
      <c r="E109" s="120">
        <f t="shared" si="3"/>
        <v>0</v>
      </c>
    </row>
    <row r="110" spans="1:5">
      <c r="A110" s="117">
        <v>7033</v>
      </c>
      <c r="B110" s="118" t="s">
        <v>579</v>
      </c>
      <c r="C110" s="119"/>
      <c r="D110" s="119"/>
      <c r="E110" s="120">
        <f t="shared" si="3"/>
        <v>0</v>
      </c>
    </row>
    <row r="111" spans="1:5">
      <c r="A111" s="117">
        <v>7034</v>
      </c>
      <c r="B111" s="118" t="s">
        <v>580</v>
      </c>
      <c r="C111" s="119"/>
      <c r="D111" s="119"/>
      <c r="E111" s="120">
        <f t="shared" si="3"/>
        <v>0</v>
      </c>
    </row>
    <row r="112" spans="1:5">
      <c r="A112" s="117">
        <v>7035</v>
      </c>
      <c r="B112" s="118" t="s">
        <v>581</v>
      </c>
      <c r="C112" s="119"/>
      <c r="D112" s="119"/>
      <c r="E112" s="120">
        <f t="shared" si="3"/>
        <v>0</v>
      </c>
    </row>
    <row r="113" spans="1:5">
      <c r="A113" s="117">
        <v>7036</v>
      </c>
      <c r="B113" s="118" t="s">
        <v>519</v>
      </c>
      <c r="C113" s="119"/>
      <c r="D113" s="119"/>
      <c r="E113" s="120">
        <f t="shared" si="3"/>
        <v>0</v>
      </c>
    </row>
    <row r="114" spans="1:5">
      <c r="A114" s="117">
        <v>7037</v>
      </c>
      <c r="B114" s="118" t="s">
        <v>520</v>
      </c>
      <c r="C114" s="119"/>
      <c r="D114" s="119"/>
      <c r="E114" s="120">
        <f t="shared" si="3"/>
        <v>0</v>
      </c>
    </row>
    <row r="115" spans="1:5">
      <c r="A115" s="115">
        <v>704</v>
      </c>
      <c r="B115" s="116" t="s">
        <v>582</v>
      </c>
      <c r="C115" s="119"/>
      <c r="D115" s="119"/>
      <c r="E115" s="120">
        <f t="shared" si="3"/>
        <v>0</v>
      </c>
    </row>
    <row r="116" spans="1:5">
      <c r="A116" s="115">
        <v>705</v>
      </c>
      <c r="B116" s="116" t="s">
        <v>583</v>
      </c>
      <c r="C116" s="119"/>
      <c r="D116" s="119"/>
      <c r="E116" s="120">
        <f t="shared" si="3"/>
        <v>0</v>
      </c>
    </row>
    <row r="117" spans="1:5">
      <c r="A117" s="115">
        <v>706</v>
      </c>
      <c r="B117" s="116" t="s">
        <v>584</v>
      </c>
      <c r="C117" s="119"/>
      <c r="D117" s="119"/>
      <c r="E117" s="120">
        <f t="shared" si="3"/>
        <v>0</v>
      </c>
    </row>
    <row r="118" spans="1:5">
      <c r="A118" s="111">
        <v>74</v>
      </c>
      <c r="B118" s="112" t="s">
        <v>585</v>
      </c>
      <c r="C118" s="119"/>
      <c r="D118" s="119"/>
      <c r="E118" s="120">
        <f t="shared" si="3"/>
        <v>0</v>
      </c>
    </row>
    <row r="119" spans="1:5">
      <c r="A119" s="111">
        <v>75</v>
      </c>
      <c r="B119" s="112" t="s">
        <v>586</v>
      </c>
      <c r="C119" s="113">
        <f>C120+C123+C127+C128+C129+C130</f>
        <v>0</v>
      </c>
      <c r="D119" s="113">
        <f>D120+D123+D127+D128+D129+D130</f>
        <v>0</v>
      </c>
      <c r="E119" s="114">
        <f t="shared" si="3"/>
        <v>0</v>
      </c>
    </row>
    <row r="120" spans="1:5">
      <c r="A120" s="117">
        <v>751</v>
      </c>
      <c r="B120" s="118" t="s">
        <v>587</v>
      </c>
      <c r="C120" s="113">
        <f>SUM(C121:C122)</f>
        <v>0</v>
      </c>
      <c r="D120" s="113">
        <f>SUM(D121:D122)</f>
        <v>0</v>
      </c>
      <c r="E120" s="114">
        <f t="shared" si="3"/>
        <v>0</v>
      </c>
    </row>
    <row r="121" spans="1:5">
      <c r="A121" s="115">
        <v>7511</v>
      </c>
      <c r="B121" s="118" t="s">
        <v>588</v>
      </c>
      <c r="C121" s="119"/>
      <c r="D121" s="119"/>
      <c r="E121" s="120">
        <f t="shared" si="3"/>
        <v>0</v>
      </c>
    </row>
    <row r="122" spans="1:5">
      <c r="A122" s="117">
        <v>7512</v>
      </c>
      <c r="B122" s="118" t="s">
        <v>589</v>
      </c>
      <c r="C122" s="119"/>
      <c r="D122" s="119"/>
      <c r="E122" s="120">
        <f t="shared" si="3"/>
        <v>0</v>
      </c>
    </row>
    <row r="123" spans="1:5">
      <c r="A123" s="117">
        <v>752</v>
      </c>
      <c r="B123" s="118" t="s">
        <v>590</v>
      </c>
      <c r="C123" s="113">
        <f>SUM(C124:C126)</f>
        <v>0</v>
      </c>
      <c r="D123" s="113">
        <f>SUM(D124:D126)</f>
        <v>0</v>
      </c>
      <c r="E123" s="114">
        <f t="shared" si="3"/>
        <v>0</v>
      </c>
    </row>
    <row r="124" spans="1:5">
      <c r="A124" s="115">
        <v>7523</v>
      </c>
      <c r="B124" s="118" t="s">
        <v>591</v>
      </c>
      <c r="C124" s="119"/>
      <c r="D124" s="119"/>
      <c r="E124" s="120">
        <f t="shared" si="3"/>
        <v>0</v>
      </c>
    </row>
    <row r="125" spans="1:5">
      <c r="A125" s="117">
        <v>7524</v>
      </c>
      <c r="B125" s="118" t="s">
        <v>592</v>
      </c>
      <c r="C125" s="119"/>
      <c r="D125" s="119"/>
      <c r="E125" s="120">
        <f t="shared" si="3"/>
        <v>0</v>
      </c>
    </row>
    <row r="126" spans="1:5">
      <c r="A126" s="117">
        <v>7525</v>
      </c>
      <c r="B126" s="118" t="s">
        <v>593</v>
      </c>
      <c r="C126" s="119"/>
      <c r="D126" s="119"/>
      <c r="E126" s="120">
        <f t="shared" si="3"/>
        <v>0</v>
      </c>
    </row>
    <row r="127" spans="1:5">
      <c r="A127" s="117">
        <v>753</v>
      </c>
      <c r="B127" s="118" t="s">
        <v>594</v>
      </c>
      <c r="C127" s="119"/>
      <c r="D127" s="119"/>
      <c r="E127" s="120">
        <f t="shared" si="3"/>
        <v>0</v>
      </c>
    </row>
    <row r="128" spans="1:5">
      <c r="A128" s="117">
        <v>754</v>
      </c>
      <c r="B128" s="118" t="s">
        <v>595</v>
      </c>
      <c r="C128" s="119"/>
      <c r="D128" s="119"/>
      <c r="E128" s="120">
        <f t="shared" si="3"/>
        <v>0</v>
      </c>
    </row>
    <row r="129" spans="1:6">
      <c r="A129" s="117">
        <v>755</v>
      </c>
      <c r="B129" s="118" t="s">
        <v>596</v>
      </c>
      <c r="C129" s="119"/>
      <c r="D129" s="119"/>
      <c r="E129" s="120">
        <f t="shared" si="3"/>
        <v>0</v>
      </c>
    </row>
    <row r="130" spans="1:6">
      <c r="A130" s="117">
        <v>757</v>
      </c>
      <c r="B130" s="118" t="s">
        <v>597</v>
      </c>
      <c r="C130" s="119"/>
      <c r="D130" s="119"/>
      <c r="E130" s="120">
        <f t="shared" si="3"/>
        <v>0</v>
      </c>
    </row>
    <row r="131" spans="1:6">
      <c r="A131" s="111">
        <v>76</v>
      </c>
      <c r="B131" s="112" t="s">
        <v>598</v>
      </c>
      <c r="C131" s="113">
        <f>SUM(C132:C134)</f>
        <v>0</v>
      </c>
      <c r="D131" s="113">
        <f>SUM(D132:D134)</f>
        <v>0</v>
      </c>
      <c r="E131" s="114">
        <f t="shared" si="3"/>
        <v>0</v>
      </c>
    </row>
    <row r="132" spans="1:6">
      <c r="A132" s="117">
        <v>761</v>
      </c>
      <c r="B132" s="118" t="s">
        <v>599</v>
      </c>
      <c r="C132" s="119"/>
      <c r="D132" s="119"/>
      <c r="E132" s="120">
        <f t="shared" si="3"/>
        <v>0</v>
      </c>
    </row>
    <row r="133" spans="1:6">
      <c r="A133" s="117">
        <v>762</v>
      </c>
      <c r="B133" s="118" t="s">
        <v>600</v>
      </c>
      <c r="C133" s="119"/>
      <c r="D133" s="119"/>
      <c r="E133" s="120">
        <f t="shared" si="3"/>
        <v>0</v>
      </c>
    </row>
    <row r="134" spans="1:6">
      <c r="A134" s="117">
        <v>763</v>
      </c>
      <c r="B134" s="118" t="s">
        <v>601</v>
      </c>
      <c r="C134" s="119"/>
      <c r="D134" s="119"/>
      <c r="E134" s="120">
        <f t="shared" si="3"/>
        <v>0</v>
      </c>
      <c r="F134" s="135"/>
    </row>
    <row r="135" spans="1:6">
      <c r="A135" s="111">
        <v>79</v>
      </c>
      <c r="B135" s="112" t="s">
        <v>602</v>
      </c>
      <c r="C135" s="136"/>
      <c r="D135" s="136"/>
      <c r="E135" s="120">
        <f t="shared" si="3"/>
        <v>0</v>
      </c>
    </row>
    <row r="136" spans="1:6">
      <c r="A136" s="111"/>
      <c r="B136" s="140" t="s">
        <v>603</v>
      </c>
      <c r="C136" s="137"/>
      <c r="D136" s="137"/>
      <c r="E136" s="120">
        <f t="shared" si="3"/>
        <v>0</v>
      </c>
    </row>
    <row r="137" spans="1:6">
      <c r="A137" s="81"/>
      <c r="B137" s="122" t="s">
        <v>604</v>
      </c>
      <c r="C137" s="123">
        <f>C76+C118+C119+C131+C135</f>
        <v>0</v>
      </c>
      <c r="D137" s="123">
        <f>D76+D118+D119+D131+D135</f>
        <v>0</v>
      </c>
      <c r="E137" s="124">
        <f t="shared" si="3"/>
        <v>0</v>
      </c>
    </row>
    <row r="138" spans="1:6">
      <c r="A138" s="138"/>
      <c r="B138" s="141" t="s">
        <v>605</v>
      </c>
      <c r="C138" s="139"/>
      <c r="D138" s="139"/>
      <c r="E138" s="13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
  <sheetViews>
    <sheetView zoomScale="90" zoomScaleNormal="90" workbookViewId="0">
      <selection activeCell="C98" sqref="C98"/>
    </sheetView>
  </sheetViews>
  <sheetFormatPr defaultRowHeight="15"/>
  <cols>
    <col min="1" max="1" width="22" style="612" customWidth="1"/>
    <col min="2" max="2" width="12.28515625" style="612" customWidth="1"/>
    <col min="3" max="4" width="9.140625" style="612"/>
    <col min="5" max="5" width="17" style="612" bestFit="1" customWidth="1"/>
    <col min="6" max="6" width="10.7109375" style="612" bestFit="1" customWidth="1"/>
    <col min="7" max="8" width="15.28515625" style="612" customWidth="1"/>
    <col min="9" max="9" width="9" style="612" customWidth="1"/>
    <col min="10" max="10" width="11" style="612" customWidth="1"/>
    <col min="11" max="11" width="13.85546875" style="612" bestFit="1" customWidth="1"/>
    <col min="12" max="12" width="11.7109375" style="612" bestFit="1" customWidth="1"/>
    <col min="13" max="13" width="17" style="612" bestFit="1" customWidth="1"/>
    <col min="14" max="14" width="9.42578125" style="612" customWidth="1"/>
    <col min="15" max="15" width="10.28515625" style="612" bestFit="1" customWidth="1"/>
    <col min="16" max="16" width="17.85546875" style="612" customWidth="1"/>
    <col min="17" max="16384" width="9.140625" style="612"/>
  </cols>
  <sheetData>
    <row r="1" spans="1:25">
      <c r="A1" s="5" t="s">
        <v>2</v>
      </c>
      <c r="B1" s="610" t="s">
        <v>1328</v>
      </c>
      <c r="C1" s="611"/>
      <c r="D1" s="611"/>
      <c r="E1" s="611"/>
      <c r="F1" s="611"/>
      <c r="G1" s="611"/>
      <c r="H1" s="611"/>
      <c r="I1" s="611"/>
      <c r="J1" s="611"/>
      <c r="K1" s="611"/>
      <c r="L1" s="611"/>
      <c r="M1" s="611"/>
      <c r="N1" s="611"/>
      <c r="O1" s="611"/>
    </row>
    <row r="2" spans="1:25">
      <c r="A2" s="5" t="s">
        <v>4</v>
      </c>
      <c r="B2" s="613" t="s">
        <v>1329</v>
      </c>
      <c r="C2" s="611"/>
      <c r="D2" s="611"/>
      <c r="E2" s="611"/>
      <c r="F2" s="611"/>
      <c r="G2" s="611"/>
      <c r="H2" s="611"/>
      <c r="I2" s="611"/>
      <c r="J2" s="611"/>
      <c r="K2" s="611"/>
      <c r="L2" s="611"/>
      <c r="M2" s="611"/>
      <c r="N2" s="611"/>
      <c r="O2" s="611"/>
    </row>
    <row r="3" spans="1:25" ht="15.75">
      <c r="A3" s="5" t="s">
        <v>6</v>
      </c>
      <c r="B3" s="614" t="s">
        <v>7</v>
      </c>
      <c r="C3" s="615"/>
      <c r="D3" s="611"/>
      <c r="E3" s="611"/>
      <c r="F3" s="611"/>
      <c r="G3" s="611"/>
      <c r="H3" s="611"/>
      <c r="I3" s="611"/>
      <c r="J3" s="611"/>
      <c r="K3" s="611"/>
      <c r="L3" s="611"/>
      <c r="M3" s="611"/>
      <c r="N3" s="611"/>
      <c r="O3" s="611"/>
    </row>
    <row r="4" spans="1:25">
      <c r="A4" s="5" t="s">
        <v>8</v>
      </c>
      <c r="B4" s="616" t="s">
        <v>9</v>
      </c>
      <c r="C4" s="617"/>
      <c r="D4" s="611"/>
      <c r="E4" s="611"/>
      <c r="F4" s="611"/>
      <c r="G4" s="611"/>
      <c r="H4" s="611"/>
      <c r="I4" s="611"/>
      <c r="J4" s="611"/>
      <c r="K4" s="611"/>
      <c r="L4" s="611"/>
      <c r="M4" s="611"/>
      <c r="N4" s="611"/>
      <c r="O4" s="611"/>
    </row>
    <row r="5" spans="1:25">
      <c r="A5" s="5" t="s">
        <v>10</v>
      </c>
      <c r="B5" s="616" t="s">
        <v>1330</v>
      </c>
      <c r="C5" s="611"/>
      <c r="D5" s="611"/>
      <c r="E5" s="611"/>
      <c r="F5" s="611"/>
      <c r="G5" s="618"/>
      <c r="H5" s="611"/>
      <c r="I5" s="611"/>
      <c r="J5" s="611"/>
      <c r="K5" s="611"/>
      <c r="L5" s="611"/>
      <c r="M5" s="611"/>
      <c r="N5" s="611"/>
      <c r="O5" s="611"/>
    </row>
    <row r="6" spans="1:25" ht="15.75" thickBot="1">
      <c r="A6" s="619"/>
      <c r="B6" s="616"/>
      <c r="C6" s="611"/>
      <c r="D6" s="611"/>
      <c r="E6" s="611"/>
      <c r="F6" s="611"/>
      <c r="G6" s="618"/>
      <c r="H6" s="611"/>
      <c r="I6" s="611"/>
      <c r="J6" s="611"/>
      <c r="K6" s="611"/>
      <c r="L6" s="611"/>
      <c r="M6" s="611"/>
      <c r="N6" s="611"/>
      <c r="O6" s="611"/>
    </row>
    <row r="7" spans="1:25" ht="109.5" thickTop="1" thickBot="1">
      <c r="A7" s="620" t="s">
        <v>1331</v>
      </c>
      <c r="B7" s="620" t="s">
        <v>1332</v>
      </c>
      <c r="C7" s="620" t="s">
        <v>1333</v>
      </c>
      <c r="D7" s="620" t="s">
        <v>1334</v>
      </c>
      <c r="E7" s="620" t="s">
        <v>1335</v>
      </c>
      <c r="F7" s="620" t="s">
        <v>1336</v>
      </c>
      <c r="G7" s="620" t="s">
        <v>1337</v>
      </c>
      <c r="H7" s="620" t="s">
        <v>1338</v>
      </c>
      <c r="I7" s="620" t="s">
        <v>1339</v>
      </c>
      <c r="J7" s="620" t="s">
        <v>1289</v>
      </c>
      <c r="K7" s="620" t="s">
        <v>1340</v>
      </c>
      <c r="L7" s="621" t="s">
        <v>1341</v>
      </c>
      <c r="M7" s="620" t="s">
        <v>1338</v>
      </c>
      <c r="N7" s="622" t="s">
        <v>1266</v>
      </c>
      <c r="O7" s="623" t="s">
        <v>1342</v>
      </c>
    </row>
    <row r="8" spans="1:25" ht="16.5" thickTop="1" thickBot="1">
      <c r="A8" s="624">
        <v>1</v>
      </c>
      <c r="B8" s="624">
        <v>2</v>
      </c>
      <c r="C8" s="624">
        <v>3</v>
      </c>
      <c r="D8" s="624">
        <v>4</v>
      </c>
      <c r="E8" s="624">
        <v>5</v>
      </c>
      <c r="F8" s="624">
        <v>6</v>
      </c>
      <c r="G8" s="624">
        <v>7</v>
      </c>
      <c r="H8" s="624">
        <v>8</v>
      </c>
      <c r="I8" s="624">
        <v>9</v>
      </c>
      <c r="J8" s="624">
        <v>10</v>
      </c>
      <c r="K8" s="624">
        <v>11</v>
      </c>
      <c r="L8" s="624">
        <v>12</v>
      </c>
      <c r="M8" s="624">
        <v>13</v>
      </c>
      <c r="N8" s="625">
        <v>14</v>
      </c>
      <c r="O8" s="626"/>
    </row>
    <row r="9" spans="1:25" ht="15.75" thickTop="1">
      <c r="A9" s="627" t="s">
        <v>1343</v>
      </c>
      <c r="B9" s="628"/>
      <c r="C9" s="628"/>
      <c r="D9" s="628"/>
      <c r="E9" s="754">
        <f>SUM(E10:E30)-SUMIF(B10:B30,"mgr",E10:E30)</f>
        <v>0</v>
      </c>
      <c r="F9" s="628"/>
      <c r="G9" s="628"/>
      <c r="H9" s="639"/>
      <c r="I9" s="628"/>
      <c r="J9" s="628"/>
      <c r="K9" s="628"/>
      <c r="L9" s="754">
        <f>SUM(L10:L30)-SUMIF(B10:B30,"mgr",L10:L30)</f>
        <v>0</v>
      </c>
      <c r="M9" s="755" t="e">
        <f>+L9/Kons30!$D$10*100</f>
        <v>#DIV/0!</v>
      </c>
      <c r="N9" s="756">
        <v>700</v>
      </c>
      <c r="O9" s="753" t="e">
        <f>IF(M9&gt;N9,(M9-N9),0)</f>
        <v>#DIV/0!</v>
      </c>
    </row>
    <row r="10" spans="1:25">
      <c r="A10" s="630"/>
      <c r="B10" s="632"/>
      <c r="C10" s="637"/>
      <c r="D10" s="633"/>
      <c r="E10" s="634"/>
      <c r="F10" s="635">
        <f>+D10+E10</f>
        <v>0</v>
      </c>
      <c r="G10" s="633"/>
      <c r="H10" s="759" t="e">
        <f>+F10/Kons30!$D$10*100</f>
        <v>#DIV/0!</v>
      </c>
      <c r="I10" s="633"/>
      <c r="J10" s="633"/>
      <c r="K10" s="633"/>
      <c r="L10" s="635">
        <f>F10-I10-J10-K10</f>
        <v>0</v>
      </c>
      <c r="M10" s="748" t="e">
        <f>+L10/Kons30!$D$10*100</f>
        <v>#DIV/0!</v>
      </c>
      <c r="N10" s="638">
        <v>20</v>
      </c>
      <c r="O10" s="749" t="e">
        <f t="shared" ref="O10:O20" si="0">IF(M10&gt;N10,(M10-N10),0)</f>
        <v>#DIV/0!</v>
      </c>
    </row>
    <row r="11" spans="1:25">
      <c r="A11" s="630"/>
      <c r="B11" s="632"/>
      <c r="C11" s="637"/>
      <c r="D11" s="633"/>
      <c r="E11" s="634"/>
      <c r="F11" s="635">
        <f t="shared" ref="F11:F21" si="1">+D11+E11</f>
        <v>0</v>
      </c>
      <c r="G11" s="633"/>
      <c r="H11" s="759" t="e">
        <f>+F11/Kons30!$D$10*100</f>
        <v>#DIV/0!</v>
      </c>
      <c r="I11" s="633"/>
      <c r="J11" s="633"/>
      <c r="K11" s="633"/>
      <c r="L11" s="635">
        <f t="shared" ref="L11:L21" si="2">F11-I11-J11-K11</f>
        <v>0</v>
      </c>
      <c r="M11" s="748" t="e">
        <f>+L11/Kons30!$D$10*100</f>
        <v>#DIV/0!</v>
      </c>
      <c r="N11" s="638">
        <v>20</v>
      </c>
      <c r="O11" s="749" t="e">
        <f t="shared" si="0"/>
        <v>#DIV/0!</v>
      </c>
      <c r="V11" s="616" t="s">
        <v>1344</v>
      </c>
      <c r="W11" s="616" t="s">
        <v>1345</v>
      </c>
    </row>
    <row r="12" spans="1:25">
      <c r="A12" s="630"/>
      <c r="B12" s="632"/>
      <c r="C12" s="637"/>
      <c r="D12" s="633"/>
      <c r="E12" s="634"/>
      <c r="F12" s="635">
        <f t="shared" si="1"/>
        <v>0</v>
      </c>
      <c r="G12" s="633"/>
      <c r="H12" s="759" t="e">
        <f>+F12/Kons30!$D$10*100</f>
        <v>#DIV/0!</v>
      </c>
      <c r="I12" s="633"/>
      <c r="J12" s="633"/>
      <c r="K12" s="633"/>
      <c r="L12" s="635">
        <f t="shared" si="2"/>
        <v>0</v>
      </c>
      <c r="M12" s="748" t="e">
        <f>+L12/Kons30!$D$10*100</f>
        <v>#DIV/0!</v>
      </c>
      <c r="N12" s="638">
        <v>20</v>
      </c>
      <c r="O12" s="749" t="e">
        <f t="shared" si="0"/>
        <v>#DIV/0!</v>
      </c>
      <c r="U12" s="616" t="s">
        <v>1346</v>
      </c>
      <c r="V12" s="612">
        <v>1</v>
      </c>
      <c r="W12" s="612">
        <v>1</v>
      </c>
      <c r="X12" s="612">
        <v>0</v>
      </c>
      <c r="Y12" s="612">
        <v>10</v>
      </c>
    </row>
    <row r="13" spans="1:25">
      <c r="A13" s="630"/>
      <c r="B13" s="632"/>
      <c r="C13" s="631"/>
      <c r="D13" s="633"/>
      <c r="E13" s="634"/>
      <c r="F13" s="635">
        <f t="shared" si="1"/>
        <v>0</v>
      </c>
      <c r="G13" s="633"/>
      <c r="H13" s="759" t="e">
        <f>+F13/Kons30!$D$10*100</f>
        <v>#DIV/0!</v>
      </c>
      <c r="I13" s="633"/>
      <c r="J13" s="633"/>
      <c r="K13" s="633"/>
      <c r="L13" s="635">
        <f t="shared" si="2"/>
        <v>0</v>
      </c>
      <c r="M13" s="748" t="e">
        <f>+L13/Kons30!$D$10*100</f>
        <v>#DIV/0!</v>
      </c>
      <c r="N13" s="638">
        <v>20</v>
      </c>
      <c r="O13" s="749" t="e">
        <f t="shared" si="0"/>
        <v>#DIV/0!</v>
      </c>
      <c r="U13" s="616" t="s">
        <v>1347</v>
      </c>
      <c r="V13" s="612">
        <v>0</v>
      </c>
      <c r="W13" s="612">
        <v>1</v>
      </c>
      <c r="Y13" s="612">
        <v>10</v>
      </c>
    </row>
    <row r="14" spans="1:25">
      <c r="A14" s="631"/>
      <c r="B14" s="632"/>
      <c r="C14" s="631"/>
      <c r="D14" s="633"/>
      <c r="E14" s="634"/>
      <c r="F14" s="635">
        <f t="shared" si="1"/>
        <v>0</v>
      </c>
      <c r="G14" s="633"/>
      <c r="H14" s="759" t="e">
        <f>+F14/Kons30!$D$10*100</f>
        <v>#DIV/0!</v>
      </c>
      <c r="I14" s="633"/>
      <c r="J14" s="633"/>
      <c r="K14" s="633"/>
      <c r="L14" s="635">
        <f t="shared" si="2"/>
        <v>0</v>
      </c>
      <c r="M14" s="748" t="e">
        <f>+L14/Kons30!$D$10*100</f>
        <v>#DIV/0!</v>
      </c>
      <c r="N14" s="638">
        <v>20</v>
      </c>
      <c r="O14" s="749" t="e">
        <f t="shared" si="0"/>
        <v>#DIV/0!</v>
      </c>
      <c r="U14" s="616" t="s">
        <v>1348</v>
      </c>
      <c r="V14" s="612">
        <v>1</v>
      </c>
      <c r="W14" s="612">
        <v>2</v>
      </c>
      <c r="X14" s="612">
        <v>0</v>
      </c>
      <c r="Y14" s="612">
        <v>30</v>
      </c>
    </row>
    <row r="15" spans="1:25">
      <c r="A15" s="631"/>
      <c r="B15" s="632"/>
      <c r="C15" s="631"/>
      <c r="D15" s="633"/>
      <c r="E15" s="634"/>
      <c r="F15" s="635">
        <f t="shared" si="1"/>
        <v>0</v>
      </c>
      <c r="G15" s="633"/>
      <c r="H15" s="759" t="e">
        <f>+F15/Kons30!$D$10*100</f>
        <v>#DIV/0!</v>
      </c>
      <c r="I15" s="633"/>
      <c r="J15" s="633"/>
      <c r="K15" s="633"/>
      <c r="L15" s="635">
        <f t="shared" si="2"/>
        <v>0</v>
      </c>
      <c r="M15" s="748" t="e">
        <f>+L15/Kons30!$D$10*100</f>
        <v>#DIV/0!</v>
      </c>
      <c r="N15" s="638">
        <v>20</v>
      </c>
      <c r="O15" s="749" t="e">
        <f t="shared" si="0"/>
        <v>#DIV/0!</v>
      </c>
      <c r="W15" s="612">
        <v>2</v>
      </c>
      <c r="Y15" s="612">
        <v>10</v>
      </c>
    </row>
    <row r="16" spans="1:25">
      <c r="A16" s="631"/>
      <c r="B16" s="632"/>
      <c r="C16" s="631"/>
      <c r="D16" s="633"/>
      <c r="E16" s="634"/>
      <c r="F16" s="635">
        <f t="shared" si="1"/>
        <v>0</v>
      </c>
      <c r="G16" s="633"/>
      <c r="H16" s="759" t="e">
        <f>+F16/Kons30!$D$10*100</f>
        <v>#DIV/0!</v>
      </c>
      <c r="I16" s="633"/>
      <c r="J16" s="633"/>
      <c r="K16" s="633"/>
      <c r="L16" s="635">
        <f t="shared" si="2"/>
        <v>0</v>
      </c>
      <c r="M16" s="748" t="e">
        <f>+L16/Kons30!$D$10*100</f>
        <v>#DIV/0!</v>
      </c>
      <c r="N16" s="638">
        <v>20</v>
      </c>
      <c r="O16" s="749" t="e">
        <f t="shared" si="0"/>
        <v>#DIV/0!</v>
      </c>
      <c r="W16" s="612">
        <v>2</v>
      </c>
      <c r="Y16" s="612">
        <v>10</v>
      </c>
    </row>
    <row r="17" spans="1:25">
      <c r="A17" s="631"/>
      <c r="B17" s="632"/>
      <c r="C17" s="631"/>
      <c r="D17" s="633"/>
      <c r="E17" s="634"/>
      <c r="F17" s="635">
        <f t="shared" si="1"/>
        <v>0</v>
      </c>
      <c r="G17" s="633"/>
      <c r="H17" s="759" t="e">
        <f>+F17/Kons30!$D$10*100</f>
        <v>#DIV/0!</v>
      </c>
      <c r="I17" s="633"/>
      <c r="J17" s="633"/>
      <c r="K17" s="633"/>
      <c r="L17" s="635">
        <f t="shared" si="2"/>
        <v>0</v>
      </c>
      <c r="M17" s="748" t="e">
        <f>+L17/Kons30!$D$10*100</f>
        <v>#DIV/0!</v>
      </c>
      <c r="N17" s="638">
        <v>20</v>
      </c>
      <c r="O17" s="749" t="e">
        <f t="shared" si="0"/>
        <v>#DIV/0!</v>
      </c>
      <c r="W17" s="612">
        <v>2</v>
      </c>
      <c r="Y17" s="612">
        <v>5</v>
      </c>
    </row>
    <row r="18" spans="1:25">
      <c r="A18" s="631"/>
      <c r="B18" s="632"/>
      <c r="C18" s="631"/>
      <c r="D18" s="633"/>
      <c r="E18" s="636"/>
      <c r="F18" s="635">
        <f t="shared" si="1"/>
        <v>0</v>
      </c>
      <c r="G18" s="633"/>
      <c r="H18" s="759" t="e">
        <f>+F18/Kons30!$D$10*100</f>
        <v>#DIV/0!</v>
      </c>
      <c r="I18" s="633"/>
      <c r="J18" s="633"/>
      <c r="K18" s="633"/>
      <c r="L18" s="635">
        <f t="shared" si="2"/>
        <v>0</v>
      </c>
      <c r="M18" s="748" t="e">
        <f>+L18/Kons30!$D$10*100</f>
        <v>#DIV/0!</v>
      </c>
      <c r="N18" s="638">
        <v>20</v>
      </c>
      <c r="O18" s="749" t="e">
        <f t="shared" si="0"/>
        <v>#DIV/0!</v>
      </c>
      <c r="W18" s="612">
        <v>2</v>
      </c>
      <c r="Y18" s="612">
        <v>5</v>
      </c>
    </row>
    <row r="19" spans="1:25">
      <c r="A19" s="631"/>
      <c r="B19" s="632"/>
      <c r="C19" s="631"/>
      <c r="D19" s="633"/>
      <c r="E19" s="634"/>
      <c r="F19" s="635">
        <f t="shared" si="1"/>
        <v>0</v>
      </c>
      <c r="G19" s="633"/>
      <c r="H19" s="759" t="e">
        <f>+F19/Kons30!$D$10*100</f>
        <v>#DIV/0!</v>
      </c>
      <c r="I19" s="633"/>
      <c r="J19" s="633"/>
      <c r="K19" s="633"/>
      <c r="L19" s="635">
        <f t="shared" si="2"/>
        <v>0</v>
      </c>
      <c r="M19" s="748" t="e">
        <f>+L19/Kons30!$D$10*100</f>
        <v>#DIV/0!</v>
      </c>
      <c r="N19" s="638">
        <v>20</v>
      </c>
      <c r="O19" s="749" t="e">
        <f t="shared" si="0"/>
        <v>#DIV/0!</v>
      </c>
    </row>
    <row r="20" spans="1:25">
      <c r="A20" s="631"/>
      <c r="B20" s="632"/>
      <c r="C20" s="631"/>
      <c r="D20" s="633"/>
      <c r="E20" s="634"/>
      <c r="F20" s="635">
        <f t="shared" si="1"/>
        <v>0</v>
      </c>
      <c r="G20" s="633"/>
      <c r="H20" s="759" t="e">
        <f>+F20/Kons30!$D$10*100</f>
        <v>#DIV/0!</v>
      </c>
      <c r="I20" s="633"/>
      <c r="J20" s="633"/>
      <c r="K20" s="633"/>
      <c r="L20" s="635">
        <f t="shared" si="2"/>
        <v>0</v>
      </c>
      <c r="M20" s="748" t="e">
        <f>+L20/Kons30!$D$10*100</f>
        <v>#DIV/0!</v>
      </c>
      <c r="N20" s="638">
        <v>20</v>
      </c>
      <c r="O20" s="749" t="e">
        <f t="shared" si="0"/>
        <v>#DIV/0!</v>
      </c>
    </row>
    <row r="21" spans="1:25">
      <c r="A21" s="631"/>
      <c r="B21" s="632"/>
      <c r="C21" s="631"/>
      <c r="D21" s="633"/>
      <c r="E21" s="634"/>
      <c r="F21" s="635">
        <f t="shared" si="1"/>
        <v>0</v>
      </c>
      <c r="G21" s="633"/>
      <c r="H21" s="759" t="e">
        <f>+F21/Kons30!$D$10*100</f>
        <v>#DIV/0!</v>
      </c>
      <c r="I21" s="633"/>
      <c r="J21" s="633"/>
      <c r="K21" s="633"/>
      <c r="L21" s="635">
        <f t="shared" si="2"/>
        <v>0</v>
      </c>
      <c r="M21" s="748" t="e">
        <f>+L21/Kons30!$D$10*100</f>
        <v>#DIV/0!</v>
      </c>
      <c r="N21" s="638">
        <v>20</v>
      </c>
      <c r="O21" s="749" t="e">
        <f>IF(M21&gt;N21,(M21-N21),0)</f>
        <v>#DIV/0!</v>
      </c>
    </row>
  </sheetData>
  <dataValidations count="1">
    <dataValidation type="list" allowBlank="1" showInputMessage="1" showErrorMessage="1" sqref="B10:B21">
      <formula1>#REF!</formula1>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C98" sqref="C98"/>
    </sheetView>
  </sheetViews>
  <sheetFormatPr defaultRowHeight="15"/>
  <cols>
    <col min="1" max="1" width="23.140625" style="612" customWidth="1"/>
    <col min="2" max="2" width="22.7109375" style="612" customWidth="1"/>
    <col min="3" max="3" width="11.140625" style="612" customWidth="1"/>
    <col min="4" max="4" width="11" style="612" customWidth="1"/>
    <col min="5" max="5" width="15.28515625" style="612" customWidth="1"/>
    <col min="6" max="6" width="9.140625" style="612"/>
    <col min="7" max="7" width="15.85546875" style="612" customWidth="1"/>
    <col min="8" max="8" width="14.42578125" style="612" customWidth="1"/>
    <col min="9" max="9" width="13.5703125" style="612" customWidth="1"/>
    <col min="10" max="10" width="15.42578125" style="612" customWidth="1"/>
    <col min="11" max="11" width="22.5703125" style="612" customWidth="1"/>
    <col min="12" max="12" width="18.7109375" style="612" customWidth="1"/>
    <col min="13" max="13" width="27.7109375" style="612" customWidth="1"/>
    <col min="14" max="16384" width="9.140625" style="612"/>
  </cols>
  <sheetData>
    <row r="1" spans="1:11">
      <c r="A1" s="5" t="s">
        <v>2</v>
      </c>
      <c r="B1" s="610" t="s">
        <v>1349</v>
      </c>
      <c r="D1" s="611"/>
    </row>
    <row r="2" spans="1:11">
      <c r="A2" s="5" t="s">
        <v>4</v>
      </c>
      <c r="B2" s="613" t="s">
        <v>1350</v>
      </c>
      <c r="D2" s="611"/>
    </row>
    <row r="3" spans="1:11" ht="15.75">
      <c r="A3" s="5" t="s">
        <v>6</v>
      </c>
      <c r="B3" s="614" t="s">
        <v>7</v>
      </c>
      <c r="D3" s="615"/>
    </row>
    <row r="4" spans="1:11">
      <c r="A4" s="5" t="s">
        <v>8</v>
      </c>
      <c r="B4" s="616" t="s">
        <v>9</v>
      </c>
      <c r="D4" s="617"/>
    </row>
    <row r="5" spans="1:11">
      <c r="A5" s="5" t="s">
        <v>10</v>
      </c>
      <c r="B5" s="616" t="s">
        <v>1330</v>
      </c>
      <c r="D5" s="611"/>
    </row>
    <row r="7" spans="1:11" ht="48.75" thickBot="1">
      <c r="A7" s="640" t="s">
        <v>1331</v>
      </c>
      <c r="B7" s="640" t="s">
        <v>1332</v>
      </c>
      <c r="C7" s="640" t="s">
        <v>1333</v>
      </c>
      <c r="D7" s="2680" t="s">
        <v>1351</v>
      </c>
      <c r="E7" s="2681"/>
      <c r="F7" s="2682"/>
      <c r="G7" s="2680" t="s">
        <v>1352</v>
      </c>
      <c r="H7" s="2681"/>
      <c r="I7" s="2682"/>
      <c r="J7" s="640" t="s">
        <v>1353</v>
      </c>
      <c r="K7" s="641" t="s">
        <v>1354</v>
      </c>
    </row>
    <row r="8" spans="1:11" ht="16.5" thickTop="1" thickBot="1">
      <c r="A8" s="624">
        <v>1</v>
      </c>
      <c r="B8" s="624">
        <v>2</v>
      </c>
      <c r="C8" s="624">
        <v>3</v>
      </c>
      <c r="D8" s="2683">
        <v>4</v>
      </c>
      <c r="E8" s="2684"/>
      <c r="F8" s="2685"/>
      <c r="G8" s="2686">
        <v>5</v>
      </c>
      <c r="H8" s="2687"/>
      <c r="I8" s="2688"/>
      <c r="J8" s="624">
        <v>6</v>
      </c>
      <c r="K8" s="625">
        <v>7</v>
      </c>
    </row>
    <row r="9" spans="1:11" ht="24.75" thickTop="1">
      <c r="A9" s="642"/>
      <c r="B9" s="642"/>
      <c r="C9" s="642"/>
      <c r="D9" s="643" t="s">
        <v>1355</v>
      </c>
      <c r="E9" s="643" t="s">
        <v>1356</v>
      </c>
      <c r="F9" s="643" t="s">
        <v>1357</v>
      </c>
      <c r="G9" s="643" t="s">
        <v>1358</v>
      </c>
      <c r="H9" s="643" t="s">
        <v>1359</v>
      </c>
      <c r="I9" s="643" t="s">
        <v>1360</v>
      </c>
      <c r="J9" s="642"/>
      <c r="K9" s="647">
        <f>SUM(K10:K28)-SUMIF(B10:B28,"mgr",K10:K28)</f>
        <v>0</v>
      </c>
    </row>
    <row r="10" spans="1:11">
      <c r="A10" s="629"/>
      <c r="B10" s="648"/>
      <c r="C10" s="629"/>
      <c r="D10" s="644"/>
      <c r="E10" s="644"/>
      <c r="F10" s="645">
        <f>D10-E10</f>
        <v>0</v>
      </c>
      <c r="G10" s="644"/>
      <c r="H10" s="644"/>
      <c r="I10" s="646">
        <f>G10-H10</f>
        <v>0</v>
      </c>
      <c r="J10" s="644"/>
      <c r="K10" s="647">
        <f>F10+I10+J10</f>
        <v>0</v>
      </c>
    </row>
    <row r="11" spans="1:11">
      <c r="A11" s="629"/>
      <c r="B11" s="648"/>
      <c r="C11" s="629"/>
      <c r="D11" s="644"/>
      <c r="E11" s="644"/>
      <c r="F11" s="645">
        <f t="shared" ref="F11:F20" si="0">D11-E11</f>
        <v>0</v>
      </c>
      <c r="G11" s="644"/>
      <c r="H11" s="644"/>
      <c r="I11" s="646">
        <f t="shared" ref="I11:I20" si="1">G11-H11</f>
        <v>0</v>
      </c>
      <c r="J11" s="644"/>
      <c r="K11" s="647">
        <f t="shared" ref="K11:K20" si="2">F11+I11+J11</f>
        <v>0</v>
      </c>
    </row>
    <row r="12" spans="1:11">
      <c r="A12" s="629"/>
      <c r="B12" s="648"/>
      <c r="C12" s="629"/>
      <c r="D12" s="644"/>
      <c r="E12" s="644"/>
      <c r="F12" s="645">
        <f t="shared" si="0"/>
        <v>0</v>
      </c>
      <c r="G12" s="644"/>
      <c r="H12" s="644"/>
      <c r="I12" s="646">
        <f t="shared" si="1"/>
        <v>0</v>
      </c>
      <c r="J12" s="644"/>
      <c r="K12" s="647">
        <f t="shared" si="2"/>
        <v>0</v>
      </c>
    </row>
    <row r="13" spans="1:11">
      <c r="A13" s="629"/>
      <c r="B13" s="648"/>
      <c r="C13" s="629"/>
      <c r="D13" s="644"/>
      <c r="E13" s="644"/>
      <c r="F13" s="645">
        <f t="shared" si="0"/>
        <v>0</v>
      </c>
      <c r="G13" s="644"/>
      <c r="H13" s="644"/>
      <c r="I13" s="646">
        <f t="shared" si="1"/>
        <v>0</v>
      </c>
      <c r="J13" s="644"/>
      <c r="K13" s="647">
        <f t="shared" si="2"/>
        <v>0</v>
      </c>
    </row>
    <row r="14" spans="1:11">
      <c r="A14" s="629"/>
      <c r="B14" s="648"/>
      <c r="C14" s="629"/>
      <c r="D14" s="644"/>
      <c r="E14" s="644"/>
      <c r="F14" s="645">
        <f t="shared" si="0"/>
        <v>0</v>
      </c>
      <c r="G14" s="644"/>
      <c r="H14" s="644"/>
      <c r="I14" s="646">
        <f t="shared" si="1"/>
        <v>0</v>
      </c>
      <c r="J14" s="644"/>
      <c r="K14" s="647">
        <f t="shared" si="2"/>
        <v>0</v>
      </c>
    </row>
    <row r="15" spans="1:11">
      <c r="A15" s="629"/>
      <c r="B15" s="648"/>
      <c r="C15" s="629"/>
      <c r="D15" s="644"/>
      <c r="E15" s="644"/>
      <c r="F15" s="645">
        <f t="shared" si="0"/>
        <v>0</v>
      </c>
      <c r="G15" s="644"/>
      <c r="H15" s="644"/>
      <c r="I15" s="646">
        <f t="shared" si="1"/>
        <v>0</v>
      </c>
      <c r="J15" s="644"/>
      <c r="K15" s="647">
        <f t="shared" si="2"/>
        <v>0</v>
      </c>
    </row>
    <row r="16" spans="1:11">
      <c r="A16" s="629"/>
      <c r="B16" s="648"/>
      <c r="C16" s="629"/>
      <c r="D16" s="644"/>
      <c r="E16" s="644"/>
      <c r="F16" s="645">
        <f t="shared" si="0"/>
        <v>0</v>
      </c>
      <c r="G16" s="644"/>
      <c r="H16" s="644"/>
      <c r="I16" s="646">
        <f t="shared" si="1"/>
        <v>0</v>
      </c>
      <c r="J16" s="644"/>
      <c r="K16" s="647">
        <f t="shared" si="2"/>
        <v>0</v>
      </c>
    </row>
    <row r="17" spans="1:11">
      <c r="A17" s="629"/>
      <c r="B17" s="648"/>
      <c r="C17" s="629"/>
      <c r="D17" s="644"/>
      <c r="E17" s="644"/>
      <c r="F17" s="645">
        <f t="shared" si="0"/>
        <v>0</v>
      </c>
      <c r="G17" s="644"/>
      <c r="H17" s="644"/>
      <c r="I17" s="646">
        <f t="shared" si="1"/>
        <v>0</v>
      </c>
      <c r="J17" s="644"/>
      <c r="K17" s="647">
        <f t="shared" si="2"/>
        <v>0</v>
      </c>
    </row>
    <row r="18" spans="1:11">
      <c r="A18" s="629"/>
      <c r="B18" s="648"/>
      <c r="C18" s="629"/>
      <c r="D18" s="644"/>
      <c r="E18" s="644"/>
      <c r="F18" s="645">
        <f t="shared" si="0"/>
        <v>0</v>
      </c>
      <c r="G18" s="644"/>
      <c r="H18" s="644"/>
      <c r="I18" s="646">
        <f t="shared" si="1"/>
        <v>0</v>
      </c>
      <c r="J18" s="644"/>
      <c r="K18" s="647">
        <f t="shared" si="2"/>
        <v>0</v>
      </c>
    </row>
    <row r="19" spans="1:11">
      <c r="A19" s="629"/>
      <c r="B19" s="648"/>
      <c r="C19" s="629"/>
      <c r="D19" s="644"/>
      <c r="E19" s="644"/>
      <c r="F19" s="645">
        <f t="shared" si="0"/>
        <v>0</v>
      </c>
      <c r="G19" s="644"/>
      <c r="H19" s="644"/>
      <c r="I19" s="646">
        <f t="shared" si="1"/>
        <v>0</v>
      </c>
      <c r="J19" s="644"/>
      <c r="K19" s="647">
        <f t="shared" si="2"/>
        <v>0</v>
      </c>
    </row>
    <row r="20" spans="1:11">
      <c r="A20" s="629"/>
      <c r="B20" s="648"/>
      <c r="C20" s="629"/>
      <c r="D20" s="644"/>
      <c r="E20" s="644"/>
      <c r="F20" s="645">
        <f t="shared" si="0"/>
        <v>0</v>
      </c>
      <c r="G20" s="644"/>
      <c r="H20" s="644"/>
      <c r="I20" s="646">
        <f t="shared" si="1"/>
        <v>0</v>
      </c>
      <c r="J20" s="644"/>
      <c r="K20" s="647">
        <f t="shared" si="2"/>
        <v>0</v>
      </c>
    </row>
  </sheetData>
  <mergeCells count="4">
    <mergeCell ref="D7:F7"/>
    <mergeCell ref="G7:I7"/>
    <mergeCell ref="D8:F8"/>
    <mergeCell ref="G8:I8"/>
  </mergeCells>
  <dataValidations count="1">
    <dataValidation type="list" allowBlank="1" showInputMessage="1" showErrorMessage="1" sqref="B10:B20">
      <formula1>#REF!</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workbookViewId="0">
      <selection activeCell="C98" sqref="C98"/>
    </sheetView>
  </sheetViews>
  <sheetFormatPr defaultRowHeight="15"/>
  <cols>
    <col min="1" max="1" width="16.28515625" style="612" customWidth="1"/>
    <col min="2" max="3" width="9.140625" style="612"/>
    <col min="4" max="4" width="16.7109375" style="612" customWidth="1"/>
    <col min="5" max="6" width="11.7109375" style="612" bestFit="1" customWidth="1"/>
    <col min="7" max="10" width="9.140625" style="612"/>
    <col min="11" max="11" width="21.140625" style="612" customWidth="1"/>
    <col min="12" max="12" width="15.140625" style="649" bestFit="1" customWidth="1"/>
    <col min="13" max="14" width="10.85546875" style="612" customWidth="1"/>
    <col min="15" max="16384" width="9.140625" style="612"/>
  </cols>
  <sheetData>
    <row r="1" spans="1:14">
      <c r="A1" s="5" t="s">
        <v>2</v>
      </c>
      <c r="B1" s="610" t="s">
        <v>1361</v>
      </c>
    </row>
    <row r="2" spans="1:14">
      <c r="A2" s="5" t="s">
        <v>4</v>
      </c>
      <c r="B2" s="613" t="s">
        <v>1362</v>
      </c>
    </row>
    <row r="3" spans="1:14">
      <c r="A3" s="5" t="s">
        <v>6</v>
      </c>
      <c r="B3" s="614" t="s">
        <v>7</v>
      </c>
    </row>
    <row r="4" spans="1:14">
      <c r="A4" s="5" t="s">
        <v>8</v>
      </c>
      <c r="B4" s="616" t="s">
        <v>9</v>
      </c>
    </row>
    <row r="5" spans="1:14">
      <c r="A5" s="5" t="s">
        <v>10</v>
      </c>
      <c r="B5" s="616" t="s">
        <v>1330</v>
      </c>
    </row>
    <row r="6" spans="1:14" ht="15.75" thickBot="1"/>
    <row r="7" spans="1:14" ht="61.5" thickTop="1" thickBot="1">
      <c r="A7" s="620" t="s">
        <v>1331</v>
      </c>
      <c r="B7" s="620" t="s">
        <v>1332</v>
      </c>
      <c r="C7" s="620" t="s">
        <v>1333</v>
      </c>
      <c r="D7" s="620" t="s">
        <v>1363</v>
      </c>
      <c r="E7" s="621" t="s">
        <v>1364</v>
      </c>
      <c r="F7" s="620" t="s">
        <v>1365</v>
      </c>
      <c r="G7" s="620" t="s">
        <v>1338</v>
      </c>
      <c r="H7" s="620" t="s">
        <v>1339</v>
      </c>
      <c r="I7" s="620" t="s">
        <v>1289</v>
      </c>
      <c r="J7" s="620" t="s">
        <v>1340</v>
      </c>
      <c r="K7" s="650" t="s">
        <v>1366</v>
      </c>
      <c r="L7" s="620" t="s">
        <v>1338</v>
      </c>
      <c r="M7" s="622" t="s">
        <v>1266</v>
      </c>
      <c r="N7" s="662" t="s">
        <v>1342</v>
      </c>
    </row>
    <row r="8" spans="1:14" ht="15.75" thickTop="1">
      <c r="A8" s="651">
        <v>1</v>
      </c>
      <c r="B8" s="651">
        <v>2</v>
      </c>
      <c r="C8" s="651">
        <v>3</v>
      </c>
      <c r="D8" s="651">
        <v>4</v>
      </c>
      <c r="E8" s="651">
        <v>5</v>
      </c>
      <c r="F8" s="651">
        <v>6</v>
      </c>
      <c r="G8" s="651">
        <v>7</v>
      </c>
      <c r="H8" s="651">
        <v>8</v>
      </c>
      <c r="I8" s="651">
        <v>9</v>
      </c>
      <c r="J8" s="651">
        <v>10</v>
      </c>
      <c r="K8" s="651">
        <v>11</v>
      </c>
      <c r="L8" s="651">
        <v>12</v>
      </c>
      <c r="M8" s="652">
        <v>13</v>
      </c>
      <c r="N8" s="661"/>
    </row>
    <row r="9" spans="1:14">
      <c r="A9" s="654" t="s">
        <v>1367</v>
      </c>
      <c r="B9" s="653"/>
      <c r="C9" s="653"/>
      <c r="D9" s="653"/>
      <c r="E9" s="653"/>
      <c r="F9" s="653"/>
      <c r="G9" s="653"/>
      <c r="H9" s="653"/>
      <c r="I9" s="653"/>
      <c r="J9" s="653"/>
      <c r="K9" s="659">
        <f>SUM(K10:K89)-SUMIF(B10:B89,"mgr",K10:K89)</f>
        <v>0</v>
      </c>
      <c r="L9" s="750" t="e">
        <f>SUM(L10:L89)-SUMIF(B10:B89,"mgr",L10:L89)</f>
        <v>#DIV/0!</v>
      </c>
      <c r="M9" s="752">
        <v>100</v>
      </c>
      <c r="N9" s="753" t="e">
        <f t="shared" ref="N9:N19" si="0">IF(L9&gt;M9,(L9-M9),0)</f>
        <v>#DIV/0!</v>
      </c>
    </row>
    <row r="10" spans="1:14">
      <c r="A10" s="655"/>
      <c r="B10" s="656"/>
      <c r="C10" s="655"/>
      <c r="D10" s="657"/>
      <c r="E10" s="657"/>
      <c r="F10" s="658"/>
      <c r="G10" s="760" t="e">
        <f>+D10/Kons30!$D$10*100</f>
        <v>#DIV/0!</v>
      </c>
      <c r="H10" s="657"/>
      <c r="I10" s="657"/>
      <c r="J10" s="657"/>
      <c r="K10" s="660">
        <f>D10-SUM(H10:J10)</f>
        <v>0</v>
      </c>
      <c r="L10" s="751" t="e">
        <f>+K10/Kons30!$D$10*100</f>
        <v>#DIV/0!</v>
      </c>
      <c r="M10" s="657"/>
      <c r="N10" s="749" t="e">
        <f t="shared" si="0"/>
        <v>#DIV/0!</v>
      </c>
    </row>
    <row r="11" spans="1:14">
      <c r="A11" s="655"/>
      <c r="B11" s="656"/>
      <c r="C11" s="655"/>
      <c r="D11" s="657"/>
      <c r="E11" s="657"/>
      <c r="F11" s="658"/>
      <c r="G11" s="760" t="e">
        <f>+D11/Kons30!$D$10*100</f>
        <v>#DIV/0!</v>
      </c>
      <c r="H11" s="657"/>
      <c r="I11" s="657"/>
      <c r="J11" s="657"/>
      <c r="K11" s="660">
        <f t="shared" ref="K11:K20" si="1">D11-SUM(H11:J11)</f>
        <v>0</v>
      </c>
      <c r="L11" s="751" t="e">
        <f>+K11/Kons30!$D$10*100</f>
        <v>#DIV/0!</v>
      </c>
      <c r="M11" s="657"/>
      <c r="N11" s="749" t="e">
        <f t="shared" si="0"/>
        <v>#DIV/0!</v>
      </c>
    </row>
    <row r="12" spans="1:14">
      <c r="A12" s="655"/>
      <c r="B12" s="656"/>
      <c r="C12" s="655"/>
      <c r="D12" s="657"/>
      <c r="E12" s="657"/>
      <c r="F12" s="658"/>
      <c r="G12" s="760" t="e">
        <f>+D12/Kons30!$D$10*100</f>
        <v>#DIV/0!</v>
      </c>
      <c r="H12" s="657"/>
      <c r="I12" s="657"/>
      <c r="J12" s="657"/>
      <c r="K12" s="660">
        <f t="shared" si="1"/>
        <v>0</v>
      </c>
      <c r="L12" s="751" t="e">
        <f>+K12/Kons30!$D$10*100</f>
        <v>#DIV/0!</v>
      </c>
      <c r="M12" s="657"/>
      <c r="N12" s="749" t="e">
        <f t="shared" si="0"/>
        <v>#DIV/0!</v>
      </c>
    </row>
    <row r="13" spans="1:14">
      <c r="A13" s="655"/>
      <c r="B13" s="656"/>
      <c r="C13" s="655"/>
      <c r="D13" s="657"/>
      <c r="E13" s="657"/>
      <c r="F13" s="658"/>
      <c r="G13" s="760" t="e">
        <f>+D13/Kons30!$D$10*100</f>
        <v>#DIV/0!</v>
      </c>
      <c r="H13" s="657"/>
      <c r="I13" s="657"/>
      <c r="J13" s="657"/>
      <c r="K13" s="660">
        <f t="shared" si="1"/>
        <v>0</v>
      </c>
      <c r="L13" s="751" t="e">
        <f>+K13/Kons30!$D$10*100</f>
        <v>#DIV/0!</v>
      </c>
      <c r="M13" s="657"/>
      <c r="N13" s="749" t="e">
        <f t="shared" si="0"/>
        <v>#DIV/0!</v>
      </c>
    </row>
    <row r="14" spans="1:14">
      <c r="A14" s="655"/>
      <c r="B14" s="656"/>
      <c r="C14" s="655"/>
      <c r="D14" s="657"/>
      <c r="E14" s="657"/>
      <c r="F14" s="658"/>
      <c r="G14" s="760" t="e">
        <f>+D14/Kons30!$D$10*100</f>
        <v>#DIV/0!</v>
      </c>
      <c r="H14" s="657"/>
      <c r="I14" s="657"/>
      <c r="J14" s="657"/>
      <c r="K14" s="660">
        <f t="shared" si="1"/>
        <v>0</v>
      </c>
      <c r="L14" s="751" t="e">
        <f>+K14/Kons30!$D$10*100</f>
        <v>#DIV/0!</v>
      </c>
      <c r="M14" s="657"/>
      <c r="N14" s="749" t="e">
        <f t="shared" si="0"/>
        <v>#DIV/0!</v>
      </c>
    </row>
    <row r="15" spans="1:14">
      <c r="A15" s="655"/>
      <c r="B15" s="656"/>
      <c r="C15" s="655"/>
      <c r="D15" s="657"/>
      <c r="E15" s="657"/>
      <c r="F15" s="658"/>
      <c r="G15" s="760" t="e">
        <f>+D15/Kons30!$D$10*100</f>
        <v>#DIV/0!</v>
      </c>
      <c r="H15" s="657"/>
      <c r="I15" s="657"/>
      <c r="J15" s="657"/>
      <c r="K15" s="660">
        <f t="shared" si="1"/>
        <v>0</v>
      </c>
      <c r="L15" s="751" t="e">
        <f>+K15/Kons30!$D$10*100</f>
        <v>#DIV/0!</v>
      </c>
      <c r="M15" s="657"/>
      <c r="N15" s="749" t="e">
        <f t="shared" si="0"/>
        <v>#DIV/0!</v>
      </c>
    </row>
    <row r="16" spans="1:14">
      <c r="A16" s="655"/>
      <c r="B16" s="656"/>
      <c r="C16" s="655"/>
      <c r="D16" s="657"/>
      <c r="E16" s="657"/>
      <c r="F16" s="658"/>
      <c r="G16" s="760" t="e">
        <f>+D16/Kons30!$D$10*100</f>
        <v>#DIV/0!</v>
      </c>
      <c r="H16" s="657"/>
      <c r="I16" s="657"/>
      <c r="J16" s="657"/>
      <c r="K16" s="660">
        <f t="shared" si="1"/>
        <v>0</v>
      </c>
      <c r="L16" s="751" t="e">
        <f>+K16/Kons30!$D$10*100</f>
        <v>#DIV/0!</v>
      </c>
      <c r="M16" s="657"/>
      <c r="N16" s="749" t="e">
        <f t="shared" si="0"/>
        <v>#DIV/0!</v>
      </c>
    </row>
    <row r="17" spans="1:14">
      <c r="A17" s="655"/>
      <c r="B17" s="656"/>
      <c r="C17" s="655"/>
      <c r="D17" s="657"/>
      <c r="E17" s="657"/>
      <c r="F17" s="658"/>
      <c r="G17" s="760" t="e">
        <f>+D17/Kons30!$D$10*100</f>
        <v>#DIV/0!</v>
      </c>
      <c r="H17" s="657"/>
      <c r="I17" s="657"/>
      <c r="J17" s="657"/>
      <c r="K17" s="660">
        <f t="shared" si="1"/>
        <v>0</v>
      </c>
      <c r="L17" s="751" t="e">
        <f>+K17/Kons30!$D$10*100</f>
        <v>#DIV/0!</v>
      </c>
      <c r="M17" s="657"/>
      <c r="N17" s="749" t="e">
        <f t="shared" si="0"/>
        <v>#DIV/0!</v>
      </c>
    </row>
    <row r="18" spans="1:14">
      <c r="A18" s="655"/>
      <c r="B18" s="656"/>
      <c r="C18" s="655"/>
      <c r="D18" s="657"/>
      <c r="E18" s="657"/>
      <c r="F18" s="658"/>
      <c r="G18" s="760" t="e">
        <f>+D18/Kons30!$D$10*100</f>
        <v>#DIV/0!</v>
      </c>
      <c r="H18" s="657"/>
      <c r="I18" s="657"/>
      <c r="J18" s="657"/>
      <c r="K18" s="660">
        <f t="shared" si="1"/>
        <v>0</v>
      </c>
      <c r="L18" s="751" t="e">
        <f>+K18/Kons30!$D$10*100</f>
        <v>#DIV/0!</v>
      </c>
      <c r="M18" s="657"/>
      <c r="N18" s="749" t="e">
        <f t="shared" si="0"/>
        <v>#DIV/0!</v>
      </c>
    </row>
    <row r="19" spans="1:14">
      <c r="A19" s="655"/>
      <c r="B19" s="656"/>
      <c r="C19" s="655"/>
      <c r="D19" s="657"/>
      <c r="E19" s="657"/>
      <c r="F19" s="658"/>
      <c r="G19" s="760" t="e">
        <f>+D19/Kons30!$D$10*100</f>
        <v>#DIV/0!</v>
      </c>
      <c r="H19" s="657"/>
      <c r="I19" s="657"/>
      <c r="J19" s="657"/>
      <c r="K19" s="660">
        <f t="shared" si="1"/>
        <v>0</v>
      </c>
      <c r="L19" s="751" t="e">
        <f>+K19/Kons30!$D$10*100</f>
        <v>#DIV/0!</v>
      </c>
      <c r="M19" s="657"/>
      <c r="N19" s="749" t="e">
        <f t="shared" si="0"/>
        <v>#DIV/0!</v>
      </c>
    </row>
    <row r="20" spans="1:14">
      <c r="A20" s="655"/>
      <c r="B20" s="656"/>
      <c r="C20" s="655"/>
      <c r="D20" s="657"/>
      <c r="E20" s="657"/>
      <c r="F20" s="658"/>
      <c r="G20" s="760" t="e">
        <f>+D20/Kons30!$D$10*100</f>
        <v>#DIV/0!</v>
      </c>
      <c r="H20" s="657"/>
      <c r="I20" s="657"/>
      <c r="J20" s="657"/>
      <c r="K20" s="660">
        <f t="shared" si="1"/>
        <v>0</v>
      </c>
      <c r="L20" s="751" t="e">
        <f>+K20/Kons30!$D$10*100</f>
        <v>#DIV/0!</v>
      </c>
      <c r="M20" s="657"/>
      <c r="N20" s="749" t="e">
        <f>IF(L20&gt;M20,(L20-M20),0)</f>
        <v>#DIV/0!</v>
      </c>
    </row>
  </sheetData>
  <dataValidations count="1">
    <dataValidation type="list" allowBlank="1" showInputMessage="1" showErrorMessage="1" sqref="B10:B20">
      <formula1>#REF!</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3"/>
  <sheetViews>
    <sheetView workbookViewId="0">
      <selection activeCell="C98" sqref="C98"/>
    </sheetView>
  </sheetViews>
  <sheetFormatPr defaultRowHeight="15"/>
  <cols>
    <col min="1" max="1" width="33.7109375" style="612" customWidth="1"/>
    <col min="2" max="2" width="68.28515625" style="612" customWidth="1"/>
    <col min="3" max="3" width="21.85546875" style="612" customWidth="1"/>
    <col min="4" max="4" width="21.5703125" style="612" bestFit="1" customWidth="1"/>
    <col min="5" max="5" width="27.140625" style="677" bestFit="1" customWidth="1"/>
    <col min="6" max="6" width="37.7109375" style="612" customWidth="1"/>
    <col min="7" max="7" width="31.28515625" style="612" customWidth="1"/>
    <col min="8" max="8" width="9.140625" style="612"/>
    <col min="9" max="9" width="16.140625" style="612" customWidth="1"/>
    <col min="10" max="16384" width="9.140625" style="612"/>
  </cols>
  <sheetData>
    <row r="1" spans="1:8">
      <c r="A1" s="5" t="s">
        <v>2</v>
      </c>
      <c r="B1" s="610" t="s">
        <v>1368</v>
      </c>
      <c r="C1" s="677"/>
      <c r="D1" s="677"/>
    </row>
    <row r="2" spans="1:8">
      <c r="A2" s="5" t="s">
        <v>4</v>
      </c>
      <c r="B2" s="613" t="s">
        <v>1369</v>
      </c>
      <c r="C2" s="677"/>
      <c r="D2" s="677"/>
      <c r="E2" s="678"/>
    </row>
    <row r="3" spans="1:8">
      <c r="A3" s="5" t="s">
        <v>6</v>
      </c>
      <c r="B3" s="614" t="s">
        <v>7</v>
      </c>
      <c r="C3" s="677"/>
      <c r="D3" s="677"/>
    </row>
    <row r="4" spans="1:8">
      <c r="A4" s="5" t="s">
        <v>8</v>
      </c>
      <c r="B4" s="616" t="s">
        <v>9</v>
      </c>
      <c r="C4" s="677"/>
      <c r="D4" s="677"/>
    </row>
    <row r="5" spans="1:8">
      <c r="A5" s="5" t="s">
        <v>10</v>
      </c>
      <c r="B5" s="616" t="s">
        <v>1330</v>
      </c>
      <c r="C5" s="616"/>
      <c r="D5" s="663"/>
      <c r="F5" s="679"/>
    </row>
    <row r="6" spans="1:8" ht="15.75" thickBot="1">
      <c r="A6" s="619"/>
      <c r="B6" s="616"/>
      <c r="C6" s="616"/>
      <c r="F6" s="679"/>
    </row>
    <row r="7" spans="1:8" ht="27" thickBot="1">
      <c r="A7" s="664" t="s">
        <v>1265</v>
      </c>
      <c r="B7" s="665" t="s">
        <v>1370</v>
      </c>
      <c r="C7" s="666" t="s">
        <v>1371</v>
      </c>
      <c r="D7" s="667" t="s">
        <v>658</v>
      </c>
      <c r="E7" s="668" t="s">
        <v>1372</v>
      </c>
    </row>
    <row r="8" spans="1:8">
      <c r="A8" s="496" t="s">
        <v>1178</v>
      </c>
      <c r="B8" s="669"/>
      <c r="C8" s="680">
        <f>+Kons30!D10</f>
        <v>0</v>
      </c>
      <c r="D8" s="670"/>
      <c r="E8" s="681"/>
    </row>
    <row r="9" spans="1:8">
      <c r="A9" s="682" t="s">
        <v>1373</v>
      </c>
      <c r="B9" s="683">
        <v>0.1</v>
      </c>
      <c r="C9" s="671">
        <f>+C8*0.1</f>
        <v>0</v>
      </c>
      <c r="D9" s="670"/>
      <c r="E9" s="681"/>
    </row>
    <row r="10" spans="1:8">
      <c r="A10" s="672" t="s">
        <v>1374</v>
      </c>
      <c r="B10" s="673">
        <v>0.2</v>
      </c>
      <c r="C10" s="671">
        <f>+C8*0.2</f>
        <v>0</v>
      </c>
      <c r="D10" s="670"/>
      <c r="E10" s="681"/>
    </row>
    <row r="11" spans="1:8">
      <c r="A11" s="672" t="s">
        <v>1375</v>
      </c>
      <c r="B11" s="674">
        <v>7</v>
      </c>
      <c r="C11" s="684">
        <f>+C8*7</f>
        <v>0</v>
      </c>
      <c r="D11" s="670"/>
      <c r="E11" s="681"/>
    </row>
    <row r="12" spans="1:8">
      <c r="A12" s="685" t="s">
        <v>1376</v>
      </c>
      <c r="B12" s="686"/>
      <c r="C12" s="687"/>
      <c r="D12" s="675" t="e">
        <f>IF(Kons_IndGrup1!M9&gt;Kons_IndGrup1!N9,Kons_IndGrup1!L9,0)</f>
        <v>#DIV/0!</v>
      </c>
      <c r="E12" s="688"/>
    </row>
    <row r="13" spans="1:8">
      <c r="A13" s="685" t="s">
        <v>1377</v>
      </c>
      <c r="B13" s="689"/>
      <c r="C13" s="690"/>
      <c r="D13" s="676"/>
      <c r="E13" s="691"/>
      <c r="F13" s="618"/>
    </row>
    <row r="14" spans="1:8">
      <c r="A14" s="692" t="e">
        <f t="array" ref="A14">INDEX(Kons_IndGrup1!$A$10:$O$89,SMALL(IF(Kons_IndGrup1!$O$10:$O$89&gt;0,ROW(Kons_IndGrup1!$O$10:$O$89)-MIN(ROW(Kons_IndGrup1!$O$10:$O$89))+1,""),ROW(Kons_IndGrup1!A1)),COLUMN(Kons_IndGrup1!A1))</f>
        <v>#DIV/0!</v>
      </c>
      <c r="B14" s="692" t="e">
        <f t="array" ref="B14">INDEX(Kons_IndGrup1!$A$10:$O$89,SMALL(IF(Kons_IndGrup1!$O$10:$O$89&gt;0,ROW(Kons_IndGrup1!$O$10:$O$89)-MIN(ROW(Kons_IndGrup1!$O$10:$O$89))+1,""),ROW(Kons_IndGrup1!M1)),COLUMN(Kons_IndGrup1!M1))</f>
        <v>#DIV/0!</v>
      </c>
      <c r="C14" s="693"/>
      <c r="D14" s="692" t="e">
        <f t="array" ref="D14">INDEX(Kons_IndGrup1!$A$10:$O$89,SMALL(IF(Kons_IndGrup1!$O$10:$O$89&gt;0,ROW(Kons_IndGrup1!$O$10:$O$89)-MIN(ROW(Kons_IndGrup1!$O$10:$O$89))+1,""),ROW(Kons_IndGrup1!L1)),COLUMN(Kons_IndGrup1!L1))</f>
        <v>#DIV/0!</v>
      </c>
      <c r="E14" s="688"/>
      <c r="F14" s="616"/>
    </row>
    <row r="15" spans="1:8">
      <c r="A15" s="692" t="e">
        <f t="array" ref="A15">INDEX(Kons_IndGrup1!$A$10:$O$89,SMALL(IF(Kons_IndGrup1!$O$10:$O$89&gt;0,ROW(Kons_IndGrup1!$O$10:$O$89)-MIN(ROW(Kons_IndGrup1!$O$10:$O$89))+1,""),ROW(Kons_IndGrup1!A2)),COLUMN(Kons_IndGrup1!A2))</f>
        <v>#DIV/0!</v>
      </c>
      <c r="B15" s="692" t="e">
        <f t="array" ref="B15">INDEX(Kons_IndGrup1!$A$10:$O$89,SMALL(IF(Kons_IndGrup1!$O$10:$O$89&gt;0,ROW(Kons_IndGrup1!$O$10:$O$89)-MIN(ROW(Kons_IndGrup1!$O$10:$O$89))+1,""),ROW(Kons_IndGrup1!M2)),COLUMN(Kons_IndGrup1!M2))</f>
        <v>#DIV/0!</v>
      </c>
      <c r="C15" s="693"/>
      <c r="D15" s="692" t="e">
        <f t="array" ref="D15">INDEX(Kons_IndGrup1!$A$10:$O$89,SMALL(IF(Kons_IndGrup1!$O$10:$O$89&gt;0,ROW(Kons_IndGrup1!$O$10:$O$89)-MIN(ROW(Kons_IndGrup1!$O$10:$O$89))+1,""),ROW(Kons_IndGrup1!L2)),COLUMN(Kons_IndGrup1!L2))</f>
        <v>#DIV/0!</v>
      </c>
      <c r="E15" s="688"/>
      <c r="F15" s="677"/>
    </row>
    <row r="16" spans="1:8">
      <c r="A16" s="692" t="e">
        <f t="array" ref="A16">INDEX(Kons_IndGrup1!$A$10:$O$89,SMALL(IF(Kons_IndGrup1!$O$10:$O$89&gt;0,ROW(Kons_IndGrup1!$O$10:$O$89)-MIN(ROW(Kons_IndGrup1!$O$10:$O$89))+1,""),ROW(Kons_IndGrup1!A3)),COLUMN(Kons_IndGrup1!A3))</f>
        <v>#DIV/0!</v>
      </c>
      <c r="B16" s="692" t="e">
        <f t="array" ref="B16">INDEX(Kons_IndGrup1!$A$10:$O$89,SMALL(IF(Kons_IndGrup1!$O$10:$O$89&gt;0,ROW(Kons_IndGrup1!$O$10:$O$89)-MIN(ROW(Kons_IndGrup1!$O$10:$O$89))+1,""),ROW(Kons_IndGrup1!M3)),COLUMN(Kons_IndGrup1!M3))</f>
        <v>#DIV/0!</v>
      </c>
      <c r="C16" s="693"/>
      <c r="D16" s="692" t="e">
        <f t="array" ref="D16">INDEX(Kons_IndGrup1!$A$10:$O$89,SMALL(IF(Kons_IndGrup1!$O$10:$O$89&gt;0,ROW(Kons_IndGrup1!$O$10:$O$89)-MIN(ROW(Kons_IndGrup1!$O$10:$O$89))+1,""),ROW(Kons_IndGrup1!L3)),COLUMN(Kons_IndGrup1!L3))</f>
        <v>#DIV/0!</v>
      </c>
      <c r="E16" s="688"/>
      <c r="F16" s="694"/>
      <c r="H16" s="618"/>
    </row>
    <row r="17" spans="1:5">
      <c r="A17" s="692" t="e">
        <f t="array" ref="A17">INDEX(Kons_IndGrup1!$A$10:$O$89,SMALL(IF(Kons_IndGrup1!$O$10:$O$89&gt;0,ROW(Kons_IndGrup1!$O$10:$O$89)-MIN(ROW(Kons_IndGrup1!$O$10:$O$89))+1,""),ROW(Kons_IndGrup1!A4)),COLUMN(Kons_IndGrup1!A4))</f>
        <v>#DIV/0!</v>
      </c>
      <c r="B17" s="692" t="e">
        <f t="array" ref="B17">INDEX(Kons_IndGrup1!$A$10:$O$89,SMALL(IF(Kons_IndGrup1!$O$10:$O$89&gt;0,ROW(Kons_IndGrup1!$O$10:$O$89)-MIN(ROW(Kons_IndGrup1!$O$10:$O$89))+1,""),ROW(Kons_IndGrup1!M4)),COLUMN(Kons_IndGrup1!M4))</f>
        <v>#DIV/0!</v>
      </c>
      <c r="C17" s="693"/>
      <c r="D17" s="692" t="e">
        <f t="array" ref="D17">INDEX(Kons_IndGrup1!$A$10:$O$89,SMALL(IF(Kons_IndGrup1!$O$10:$O$89&gt;0,ROW(Kons_IndGrup1!$O$10:$O$89)-MIN(ROW(Kons_IndGrup1!$O$10:$O$89))+1,""),ROW(Kons_IndGrup1!L4)),COLUMN(Kons_IndGrup1!L4))</f>
        <v>#DIV/0!</v>
      </c>
      <c r="E17" s="688"/>
    </row>
    <row r="18" spans="1:5">
      <c r="A18" s="692" t="e">
        <f t="array" ref="A18">INDEX(Kons_IndGrup1!$A$10:$O$89,SMALL(IF(Kons_IndGrup1!$O$10:$O$89&gt;0,ROW(Kons_IndGrup1!$O$10:$O$89)-MIN(ROW(Kons_IndGrup1!$O$10:$O$89))+1,""),ROW(Kons_IndGrup1!A5)),COLUMN(Kons_IndGrup1!A5))</f>
        <v>#DIV/0!</v>
      </c>
      <c r="B18" s="692" t="e">
        <f t="array" ref="B18">INDEX(Kons_IndGrup1!$A$10:$O$89,SMALL(IF(Kons_IndGrup1!$O$10:$O$89&gt;0,ROW(Kons_IndGrup1!$O$10:$O$89)-MIN(ROW(Kons_IndGrup1!$O$10:$O$89))+1,""),ROW(Kons_IndGrup1!M5)),COLUMN(Kons_IndGrup1!M5))</f>
        <v>#DIV/0!</v>
      </c>
      <c r="C18" s="693"/>
      <c r="D18" s="692" t="e">
        <f t="array" ref="D18">INDEX(Kons_IndGrup1!$A$10:$O$89,SMALL(IF(Kons_IndGrup1!$O$10:$O$89&gt;0,ROW(Kons_IndGrup1!$O$10:$O$89)-MIN(ROW(Kons_IndGrup1!$O$10:$O$89))+1,""),ROW(Kons_IndGrup1!L5)),COLUMN(Kons_IndGrup1!L5))</f>
        <v>#DIV/0!</v>
      </c>
      <c r="E18" s="688"/>
    </row>
    <row r="19" spans="1:5">
      <c r="A19" s="692" t="e">
        <f t="array" ref="A19">INDEX(Kons_IndGrup1!$A$10:$O$89,SMALL(IF(Kons_IndGrup1!$O$10:$O$89&gt;0,ROW(Kons_IndGrup1!$O$10:$O$89)-MIN(ROW(Kons_IndGrup1!$O$10:$O$89))+1,""),ROW(Kons_IndGrup1!A6)),COLUMN(Kons_IndGrup1!A6))</f>
        <v>#DIV/0!</v>
      </c>
      <c r="B19" s="692" t="e">
        <f t="array" ref="B19">INDEX(Kons_IndGrup1!$A$10:$O$89,SMALL(IF(Kons_IndGrup1!$O$10:$O$89&gt;0,ROW(Kons_IndGrup1!$O$10:$O$89)-MIN(ROW(Kons_IndGrup1!$O$10:$O$89))+1,""),ROW(Kons_IndGrup1!M6)),COLUMN(Kons_IndGrup1!M6))</f>
        <v>#DIV/0!</v>
      </c>
      <c r="C19" s="693"/>
      <c r="D19" s="692" t="e">
        <f t="array" ref="D19">INDEX(Kons_IndGrup1!$A$10:$O$89,SMALL(IF(Kons_IndGrup1!$O$10:$O$89&gt;0,ROW(Kons_IndGrup1!$O$10:$O$89)-MIN(ROW(Kons_IndGrup1!$O$10:$O$89))+1,""),ROW(Kons_IndGrup1!L6)),COLUMN(Kons_IndGrup1!L6))</f>
        <v>#DIV/0!</v>
      </c>
      <c r="E19" s="688"/>
    </row>
    <row r="20" spans="1:5">
      <c r="A20" s="692" t="e">
        <f t="array" ref="A20">INDEX(Kons_IndGrup1!$A$10:$O$89,SMALL(IF(Kons_IndGrup1!$O$10:$O$89&gt;0,ROW(Kons_IndGrup1!$O$10:$O$89)-MIN(ROW(Kons_IndGrup1!$O$10:$O$89))+1,""),ROW(Kons_IndGrup1!A7)),COLUMN(Kons_IndGrup1!A7))</f>
        <v>#DIV/0!</v>
      </c>
      <c r="B20" s="692" t="e">
        <f t="array" ref="B20">INDEX(Kons_IndGrup1!$A$10:$O$89,SMALL(IF(Kons_IndGrup1!$O$10:$O$89&gt;0,ROW(Kons_IndGrup1!$O$10:$O$89)-MIN(ROW(Kons_IndGrup1!$O$10:$O$89))+1,""),ROW(Kons_IndGrup1!M7)),COLUMN(Kons_IndGrup1!M7))</f>
        <v>#DIV/0!</v>
      </c>
      <c r="C20" s="693"/>
      <c r="D20" s="692" t="e">
        <f t="array" ref="D20">INDEX(Kons_IndGrup1!$A$10:$O$89,SMALL(IF(Kons_IndGrup1!$O$10:$O$89&gt;0,ROW(Kons_IndGrup1!$O$10:$O$89)-MIN(ROW(Kons_IndGrup1!$O$10:$O$89))+1,""),ROW(Kons_IndGrup1!L7)),COLUMN(Kons_IndGrup1!L7))</f>
        <v>#DIV/0!</v>
      </c>
      <c r="E20" s="688"/>
    </row>
    <row r="21" spans="1:5">
      <c r="A21" s="692" t="e">
        <f t="array" ref="A21">INDEX(Kons_IndGrup1!$A$10:$O$89,SMALL(IF(Kons_IndGrup1!$O$10:$O$89&gt;0,ROW(Kons_IndGrup1!$O$10:$O$89)-MIN(ROW(Kons_IndGrup1!$O$10:$O$89))+1,""),ROW(Kons_IndGrup1!A8)),COLUMN(Kons_IndGrup1!A8))</f>
        <v>#DIV/0!</v>
      </c>
      <c r="B21" s="692" t="e">
        <f t="array" ref="B21">INDEX(Kons_IndGrup1!$A$10:$O$89,SMALL(IF(Kons_IndGrup1!$O$10:$O$89&gt;0,ROW(Kons_IndGrup1!$O$10:$O$89)-MIN(ROW(Kons_IndGrup1!$O$10:$O$89))+1,""),ROW(Kons_IndGrup1!M8)),COLUMN(Kons_IndGrup1!M8))</f>
        <v>#DIV/0!</v>
      </c>
      <c r="C21" s="693"/>
      <c r="D21" s="692" t="e">
        <f t="array" ref="D21">INDEX(Kons_IndGrup1!$A$10:$O$89,SMALL(IF(Kons_IndGrup1!$O$10:$O$89&gt;0,ROW(Kons_IndGrup1!$O$10:$O$89)-MIN(ROW(Kons_IndGrup1!$O$10:$O$89))+1,""),ROW(Kons_IndGrup1!L8)),COLUMN(Kons_IndGrup1!L8))</f>
        <v>#DIV/0!</v>
      </c>
      <c r="E21" s="688"/>
    </row>
    <row r="22" spans="1:5">
      <c r="A22" s="692" t="e">
        <f t="array" ref="A22">INDEX(Kons_IndGrup1!$A$10:$O$89,SMALL(IF(Kons_IndGrup1!$O$10:$O$89&gt;0,ROW(Kons_IndGrup1!$O$10:$O$89)-MIN(ROW(Kons_IndGrup1!$O$10:$O$89))+1,""),ROW(Kons_IndGrup1!A9)),COLUMN(Kons_IndGrup1!A9))</f>
        <v>#DIV/0!</v>
      </c>
      <c r="B22" s="692" t="e">
        <f t="array" ref="B22">INDEX(Kons_IndGrup1!$A$10:$O$89,SMALL(IF(Kons_IndGrup1!$O$10:$O$89&gt;0,ROW(Kons_IndGrup1!$O$10:$O$89)-MIN(ROW(Kons_IndGrup1!$O$10:$O$89))+1,""),ROW(Kons_IndGrup1!M9)),COLUMN(Kons_IndGrup1!M9))</f>
        <v>#DIV/0!</v>
      </c>
      <c r="C22" s="693"/>
      <c r="D22" s="692" t="e">
        <f t="array" ref="D22">INDEX(Kons_IndGrup1!$A$10:$O$89,SMALL(IF(Kons_IndGrup1!$O$10:$O$89&gt;0,ROW(Kons_IndGrup1!$O$10:$O$89)-MIN(ROW(Kons_IndGrup1!$O$10:$O$89))+1,""),ROW(Kons_IndGrup1!L9)),COLUMN(Kons_IndGrup1!L9))</f>
        <v>#DIV/0!</v>
      </c>
      <c r="E22" s="688"/>
    </row>
    <row r="23" spans="1:5">
      <c r="A23" s="692" t="e">
        <f t="array" ref="A23">INDEX(Kons_IndGrup1!$A$10:$O$89,SMALL(IF(Kons_IndGrup1!$O$10:$O$89&gt;0,ROW(Kons_IndGrup1!$O$10:$O$89)-MIN(ROW(Kons_IndGrup1!$O$10:$O$89))+1,""),ROW(Kons_IndGrup1!A10)),COLUMN(Kons_IndGrup1!A10))</f>
        <v>#DIV/0!</v>
      </c>
      <c r="B23" s="692" t="e">
        <f t="array" ref="B23">INDEX(Kons_IndGrup1!$A$10:$O$89,SMALL(IF(Kons_IndGrup1!$O$10:$O$89&gt;0,ROW(Kons_IndGrup1!$O$10:$O$89)-MIN(ROW(Kons_IndGrup1!$O$10:$O$89))+1,""),ROW(Kons_IndGrup1!M10)),COLUMN(Kons_IndGrup1!M10))</f>
        <v>#DIV/0!</v>
      </c>
      <c r="C23" s="693"/>
      <c r="D23" s="692" t="e">
        <f t="array" ref="D23">INDEX(Kons_IndGrup1!$A$10:$O$89,SMALL(IF(Kons_IndGrup1!$O$10:$O$89&gt;0,ROW(Kons_IndGrup1!$O$10:$O$89)-MIN(ROW(Kons_IndGrup1!$O$10:$O$89))+1,""),ROW(Kons_IndGrup1!L10)),COLUMN(Kons_IndGrup1!L10))</f>
        <v>#DIV/0!</v>
      </c>
      <c r="E23" s="688"/>
    </row>
    <row r="24" spans="1:5">
      <c r="A24" s="692" t="e">
        <f t="array" ref="A24">INDEX(Kons_IndGrup1!$A$10:$O$89,SMALL(IF(Kons_IndGrup1!$O$10:$O$89&gt;0,ROW(Kons_IndGrup1!$O$10:$O$89)-MIN(ROW(Kons_IndGrup1!$O$10:$O$89))+1,""),ROW(Kons_IndGrup1!A11)),COLUMN(Kons_IndGrup1!A11))</f>
        <v>#DIV/0!</v>
      </c>
      <c r="B24" s="692" t="e">
        <f t="array" ref="B24">INDEX(Kons_IndGrup1!$A$10:$O$89,SMALL(IF(Kons_IndGrup1!$O$10:$O$89&gt;0,ROW(Kons_IndGrup1!$O$10:$O$89)-MIN(ROW(Kons_IndGrup1!$O$10:$O$89))+1,""),ROW(Kons_IndGrup1!M11)),COLUMN(Kons_IndGrup1!M11))</f>
        <v>#DIV/0!</v>
      </c>
      <c r="C24" s="693"/>
      <c r="D24" s="692" t="e">
        <f t="array" ref="D24">INDEX(Kons_IndGrup1!$A$10:$O$89,SMALL(IF(Kons_IndGrup1!$O$10:$O$89&gt;0,ROW(Kons_IndGrup1!$O$10:$O$89)-MIN(ROW(Kons_IndGrup1!$O$10:$O$89))+1,""),ROW(Kons_IndGrup1!L11)),COLUMN(Kons_IndGrup1!L11))</f>
        <v>#DIV/0!</v>
      </c>
      <c r="E24" s="688"/>
    </row>
    <row r="25" spans="1:5">
      <c r="A25" s="692" t="e">
        <f t="array" ref="A25">INDEX(Kons_IndGrup1!$A$10:$O$89,SMALL(IF(Kons_IndGrup1!$O$10:$O$89&gt;0,ROW(Kons_IndGrup1!$O$10:$O$89)-MIN(ROW(Kons_IndGrup1!$O$10:$O$89))+1,""),ROW(Kons_IndGrup1!A12)),COLUMN(Kons_IndGrup1!A12))</f>
        <v>#DIV/0!</v>
      </c>
      <c r="B25" s="692" t="e">
        <f t="array" ref="B25">INDEX(Kons_IndGrup1!$A$10:$O$89,SMALL(IF(Kons_IndGrup1!$O$10:$O$89&gt;0,ROW(Kons_IndGrup1!$O$10:$O$89)-MIN(ROW(Kons_IndGrup1!$O$10:$O$89))+1,""),ROW(Kons_IndGrup1!M12)),COLUMN(Kons_IndGrup1!M12))</f>
        <v>#DIV/0!</v>
      </c>
      <c r="C25" s="693"/>
      <c r="D25" s="692" t="e">
        <f t="array" ref="D25">INDEX(Kons_IndGrup1!$A$10:$O$89,SMALL(IF(Kons_IndGrup1!$O$10:$O$89&gt;0,ROW(Kons_IndGrup1!$O$10:$O$89)-MIN(ROW(Kons_IndGrup1!$O$10:$O$89))+1,""),ROW(Kons_IndGrup1!L12)),COLUMN(Kons_IndGrup1!L12))</f>
        <v>#DIV/0!</v>
      </c>
      <c r="E25" s="688"/>
    </row>
    <row r="26" spans="1:5">
      <c r="A26" s="692" t="e">
        <f t="array" ref="A26">INDEX(Kons_IndGrup1!$A$10:$O$89,SMALL(IF(Kons_IndGrup1!$O$10:$O$89&gt;0,ROW(Kons_IndGrup1!$O$10:$O$89)-MIN(ROW(Kons_IndGrup1!$O$10:$O$89))+1,""),ROW(Kons_IndGrup1!A13)),COLUMN(Kons_IndGrup1!A13))</f>
        <v>#DIV/0!</v>
      </c>
      <c r="B26" s="692" t="e">
        <f t="array" ref="B26">INDEX(Kons_IndGrup1!$A$10:$O$89,SMALL(IF(Kons_IndGrup1!$O$10:$O$89&gt;0,ROW(Kons_IndGrup1!$O$10:$O$89)-MIN(ROW(Kons_IndGrup1!$O$10:$O$89))+1,""),ROW(Kons_IndGrup1!M13)),COLUMN(Kons_IndGrup1!M13))</f>
        <v>#DIV/0!</v>
      </c>
      <c r="C26" s="693"/>
      <c r="D26" s="692" t="e">
        <f t="array" ref="D26">INDEX(Kons_IndGrup1!$A$10:$O$89,SMALL(IF(Kons_IndGrup1!$O$10:$O$89&gt;0,ROW(Kons_IndGrup1!$O$10:$O$89)-MIN(ROW(Kons_IndGrup1!$O$10:$O$89))+1,""),ROW(Kons_IndGrup1!L13)),COLUMN(Kons_IndGrup1!L13))</f>
        <v>#DIV/0!</v>
      </c>
      <c r="E26" s="688"/>
    </row>
    <row r="27" spans="1:5">
      <c r="A27" s="692" t="e">
        <f t="array" ref="A27">INDEX(Kons_IndGrup1!$A$10:$O$89,SMALL(IF(Kons_IndGrup1!$O$10:$O$89&gt;0,ROW(Kons_IndGrup1!$O$10:$O$89)-MIN(ROW(Kons_IndGrup1!$O$10:$O$89))+1,""),ROW(Kons_IndGrup1!A14)),COLUMN(Kons_IndGrup1!A14))</f>
        <v>#DIV/0!</v>
      </c>
      <c r="B27" s="692" t="e">
        <f t="array" ref="B27">INDEX(Kons_IndGrup1!$A$10:$O$89,SMALL(IF(Kons_IndGrup1!$O$10:$O$89&gt;0,ROW(Kons_IndGrup1!$O$10:$O$89)-MIN(ROW(Kons_IndGrup1!$O$10:$O$89))+1,""),ROW(Kons_IndGrup1!M14)),COLUMN(Kons_IndGrup1!M14))</f>
        <v>#DIV/0!</v>
      </c>
      <c r="C27" s="693"/>
      <c r="D27" s="692" t="e">
        <f t="array" ref="D27">INDEX(Kons_IndGrup1!$A$10:$O$89,SMALL(IF(Kons_IndGrup1!$O$10:$O$89&gt;0,ROW(Kons_IndGrup1!$O$10:$O$89)-MIN(ROW(Kons_IndGrup1!$O$10:$O$89))+1,""),ROW(Kons_IndGrup1!L14)),COLUMN(Kons_IndGrup1!L14))</f>
        <v>#DIV/0!</v>
      </c>
      <c r="E27" s="688"/>
    </row>
    <row r="28" spans="1:5">
      <c r="A28" s="692" t="e">
        <f t="array" ref="A28">INDEX(Kons_IndGrup1!$A$10:$O$89,SMALL(IF(Kons_IndGrup1!$O$10:$O$89&gt;0,ROW(Kons_IndGrup1!$O$10:$O$89)-MIN(ROW(Kons_IndGrup1!$O$10:$O$89))+1,""),ROW(Kons_IndGrup1!A15)),COLUMN(Kons_IndGrup1!A15))</f>
        <v>#DIV/0!</v>
      </c>
      <c r="B28" s="692" t="e">
        <f t="array" ref="B28">INDEX(Kons_IndGrup1!$A$10:$O$89,SMALL(IF(Kons_IndGrup1!$O$10:$O$89&gt;0,ROW(Kons_IndGrup1!$O$10:$O$89)-MIN(ROW(Kons_IndGrup1!$O$10:$O$89))+1,""),ROW(Kons_IndGrup1!M15)),COLUMN(Kons_IndGrup1!M15))</f>
        <v>#DIV/0!</v>
      </c>
      <c r="C28" s="693"/>
      <c r="D28" s="692" t="e">
        <f t="array" ref="D28">INDEX(Kons_IndGrup1!$A$10:$O$89,SMALL(IF(Kons_IndGrup1!$O$10:$O$89&gt;0,ROW(Kons_IndGrup1!$O$10:$O$89)-MIN(ROW(Kons_IndGrup1!$O$10:$O$89))+1,""),ROW(Kons_IndGrup1!L15)),COLUMN(Kons_IndGrup1!L15))</f>
        <v>#DIV/0!</v>
      </c>
      <c r="E28" s="688"/>
    </row>
    <row r="29" spans="1:5">
      <c r="A29" s="692" t="e">
        <f t="array" ref="A29">INDEX(Kons_IndGrup1!$A$10:$O$89,SMALL(IF(Kons_IndGrup1!$O$10:$O$89&gt;0,ROW(Kons_IndGrup1!$O$10:$O$89)-MIN(ROW(Kons_IndGrup1!$O$10:$O$89))+1,""),ROW(Kons_IndGrup1!A16)),COLUMN(Kons_IndGrup1!A16))</f>
        <v>#DIV/0!</v>
      </c>
      <c r="B29" s="692" t="e">
        <f t="array" ref="B29">INDEX(Kons_IndGrup1!$A$10:$O$89,SMALL(IF(Kons_IndGrup1!$O$10:$O$89&gt;0,ROW(Kons_IndGrup1!$O$10:$O$89)-MIN(ROW(Kons_IndGrup1!$O$10:$O$89))+1,""),ROW(Kons_IndGrup1!M16)),COLUMN(Kons_IndGrup1!M16))</f>
        <v>#DIV/0!</v>
      </c>
      <c r="C29" s="693"/>
      <c r="D29" s="692" t="e">
        <f t="array" ref="D29">INDEX(Kons_IndGrup1!$A$10:$O$89,SMALL(IF(Kons_IndGrup1!$O$10:$O$89&gt;0,ROW(Kons_IndGrup1!$O$10:$O$89)-MIN(ROW(Kons_IndGrup1!$O$10:$O$89))+1,""),ROW(Kons_IndGrup1!L16)),COLUMN(Kons_IndGrup1!L16))</f>
        <v>#DIV/0!</v>
      </c>
      <c r="E29" s="688"/>
    </row>
    <row r="30" spans="1:5">
      <c r="A30" s="692" t="e">
        <f t="array" ref="A30">INDEX(Kons_IndGrup1!$A$10:$O$89,SMALL(IF(Kons_IndGrup1!$O$10:$O$89&gt;0,ROW(Kons_IndGrup1!$O$10:$O$89)-MIN(ROW(Kons_IndGrup1!$O$10:$O$89))+1,""),ROW(Kons_IndGrup1!A17)),COLUMN(Kons_IndGrup1!A17))</f>
        <v>#DIV/0!</v>
      </c>
      <c r="B30" s="692" t="e">
        <f t="array" ref="B30">INDEX(Kons_IndGrup1!$A$10:$O$89,SMALL(IF(Kons_IndGrup1!$O$10:$O$89&gt;0,ROW(Kons_IndGrup1!$O$10:$O$89)-MIN(ROW(Kons_IndGrup1!$O$10:$O$89))+1,""),ROW(Kons_IndGrup1!M17)),COLUMN(Kons_IndGrup1!M17))</f>
        <v>#DIV/0!</v>
      </c>
      <c r="C30" s="693"/>
      <c r="D30" s="692" t="e">
        <f t="array" ref="D30">INDEX(Kons_IndGrup1!$A$10:$O$89,SMALL(IF(Kons_IndGrup1!$O$10:$O$89&gt;0,ROW(Kons_IndGrup1!$O$10:$O$89)-MIN(ROW(Kons_IndGrup1!$O$10:$O$89))+1,""),ROW(Kons_IndGrup1!L17)),COLUMN(Kons_IndGrup1!L17))</f>
        <v>#DIV/0!</v>
      </c>
      <c r="E30" s="688"/>
    </row>
    <row r="31" spans="1:5">
      <c r="A31" s="692" t="e">
        <f t="array" ref="A31">INDEX(Kons_IndGrup1!$A$10:$O$89,SMALL(IF(Kons_IndGrup1!$O$10:$O$89&gt;0,ROW(Kons_IndGrup1!$O$10:$O$89)-MIN(ROW(Kons_IndGrup1!$O$10:$O$89))+1,""),ROW(Kons_IndGrup1!A18)),COLUMN(Kons_IndGrup1!A18))</f>
        <v>#DIV/0!</v>
      </c>
      <c r="B31" s="692" t="e">
        <f t="array" ref="B31">INDEX(Kons_IndGrup1!$A$10:$O$89,SMALL(IF(Kons_IndGrup1!$O$10:$O$89&gt;0,ROW(Kons_IndGrup1!$O$10:$O$89)-MIN(ROW(Kons_IndGrup1!$O$10:$O$89))+1,""),ROW(Kons_IndGrup1!M18)),COLUMN(Kons_IndGrup1!M18))</f>
        <v>#DIV/0!</v>
      </c>
      <c r="C31" s="693"/>
      <c r="D31" s="692" t="e">
        <f t="array" ref="D31">INDEX(Kons_IndGrup1!$A$10:$O$89,SMALL(IF(Kons_IndGrup1!$O$10:$O$89&gt;0,ROW(Kons_IndGrup1!$O$10:$O$89)-MIN(ROW(Kons_IndGrup1!$O$10:$O$89))+1,""),ROW(Kons_IndGrup1!L18)),COLUMN(Kons_IndGrup1!L18))</f>
        <v>#DIV/0!</v>
      </c>
      <c r="E31" s="688"/>
    </row>
    <row r="32" spans="1:5">
      <c r="A32" s="692" t="e">
        <f t="array" ref="A32">INDEX(Kons_IndGrup1!$A$10:$O$89,SMALL(IF(Kons_IndGrup1!$O$10:$O$89&gt;0,ROW(Kons_IndGrup1!$O$10:$O$89)-MIN(ROW(Kons_IndGrup1!$O$10:$O$89))+1,""),ROW(Kons_IndGrup1!A19)),COLUMN(Kons_IndGrup1!A19))</f>
        <v>#DIV/0!</v>
      </c>
      <c r="B32" s="692" t="e">
        <f t="array" ref="B32">INDEX(Kons_IndGrup1!$A$10:$O$89,SMALL(IF(Kons_IndGrup1!$O$10:$O$89&gt;0,ROW(Kons_IndGrup1!$O$10:$O$89)-MIN(ROW(Kons_IndGrup1!$O$10:$O$89))+1,""),ROW(Kons_IndGrup1!M19)),COLUMN(Kons_IndGrup1!M19))</f>
        <v>#DIV/0!</v>
      </c>
      <c r="C32" s="693"/>
      <c r="D32" s="692" t="e">
        <f t="array" ref="D32">INDEX(Kons_IndGrup1!$A$10:$O$89,SMALL(IF(Kons_IndGrup1!$O$10:$O$89&gt;0,ROW(Kons_IndGrup1!$O$10:$O$89)-MIN(ROW(Kons_IndGrup1!$O$10:$O$89))+1,""),ROW(Kons_IndGrup1!L19)),COLUMN(Kons_IndGrup1!L19))</f>
        <v>#DIV/0!</v>
      </c>
      <c r="E32" s="688"/>
    </row>
    <row r="33" spans="1:5">
      <c r="A33" s="692" t="e">
        <f t="array" ref="A33">INDEX(Kons_IndGrup1!$A$10:$O$89,SMALL(IF(Kons_IndGrup1!$O$10:$O$89&gt;0,ROW(Kons_IndGrup1!$O$10:$O$89)-MIN(ROW(Kons_IndGrup1!$O$10:$O$89))+1,""),ROW(Kons_IndGrup1!A20)),COLUMN(Kons_IndGrup1!A20))</f>
        <v>#DIV/0!</v>
      </c>
      <c r="B33" s="692" t="e">
        <f t="array" ref="B33">INDEX(Kons_IndGrup1!$A$10:$O$89,SMALL(IF(Kons_IndGrup1!$O$10:$O$89&gt;0,ROW(Kons_IndGrup1!$O$10:$O$89)-MIN(ROW(Kons_IndGrup1!$O$10:$O$89))+1,""),ROW(Kons_IndGrup1!M20)),COLUMN(Kons_IndGrup1!M20))</f>
        <v>#DIV/0!</v>
      </c>
      <c r="C33" s="693"/>
      <c r="D33" s="692" t="e">
        <f t="array" ref="D33">INDEX(Kons_IndGrup1!$A$10:$O$89,SMALL(IF(Kons_IndGrup1!$O$10:$O$89&gt;0,ROW(Kons_IndGrup1!$O$10:$O$89)-MIN(ROW(Kons_IndGrup1!$O$10:$O$89))+1,""),ROW(Kons_IndGrup1!L20)),COLUMN(Kons_IndGrup1!L20))</f>
        <v>#DIV/0!</v>
      </c>
      <c r="E33" s="688"/>
    </row>
    <row r="34" spans="1:5">
      <c r="A34" s="692" t="e">
        <f t="array" ref="A34">INDEX(Kons_IndGrup1!$A$10:$O$89,SMALL(IF(Kons_IndGrup1!$O$10:$O$89&gt;0,ROW(Kons_IndGrup1!$O$10:$O$89)-MIN(ROW(Kons_IndGrup1!$O$10:$O$89))+1,""),ROW(Kons_IndGrup1!A21)),COLUMN(Kons_IndGrup1!A21))</f>
        <v>#DIV/0!</v>
      </c>
      <c r="B34" s="692" t="e">
        <f t="array" ref="B34">INDEX(Kons_IndGrup1!$A$10:$O$89,SMALL(IF(Kons_IndGrup1!$O$10:$O$89&gt;0,ROW(Kons_IndGrup1!$O$10:$O$89)-MIN(ROW(Kons_IndGrup1!$O$10:$O$89))+1,""),ROW(Kons_IndGrup1!M21)),COLUMN(Kons_IndGrup1!M21))</f>
        <v>#DIV/0!</v>
      </c>
      <c r="C34" s="693"/>
      <c r="D34" s="692" t="e">
        <f t="array" ref="D34">INDEX(Kons_IndGrup1!$A$10:$O$89,SMALL(IF(Kons_IndGrup1!$O$10:$O$89&gt;0,ROW(Kons_IndGrup1!$O$10:$O$89)-MIN(ROW(Kons_IndGrup1!$O$10:$O$89))+1,""),ROW(Kons_IndGrup1!L21)),COLUMN(Kons_IndGrup1!L21))</f>
        <v>#DIV/0!</v>
      </c>
      <c r="E34" s="688"/>
    </row>
    <row r="35" spans="1:5">
      <c r="A35" s="692" t="e">
        <f t="array" ref="A35">INDEX(Kons_IndGrup1!$A$10:$O$89,SMALL(IF(Kons_IndGrup1!$O$10:$O$89&gt;0,ROW(Kons_IndGrup1!$O$10:$O$89)-MIN(ROW(Kons_IndGrup1!$O$10:$O$89))+1,""),ROW(Kons_IndGrup1!A22)),COLUMN(Kons_IndGrup1!A22))</f>
        <v>#DIV/0!</v>
      </c>
      <c r="B35" s="692" t="e">
        <f t="array" ref="B35">INDEX(Kons_IndGrup1!$A$10:$O$89,SMALL(IF(Kons_IndGrup1!$O$10:$O$89&gt;0,ROW(Kons_IndGrup1!$O$10:$O$89)-MIN(ROW(Kons_IndGrup1!$O$10:$O$89))+1,""),ROW(Kons_IndGrup1!M22)),COLUMN(Kons_IndGrup1!M22))</f>
        <v>#DIV/0!</v>
      </c>
      <c r="C35" s="693"/>
      <c r="D35" s="692" t="e">
        <f t="array" ref="D35">INDEX(Kons_IndGrup1!$A$10:$O$89,SMALL(IF(Kons_IndGrup1!$O$10:$O$89&gt;0,ROW(Kons_IndGrup1!$O$10:$O$89)-MIN(ROW(Kons_IndGrup1!$O$10:$O$89))+1,""),ROW(Kons_IndGrup1!L22)),COLUMN(Kons_IndGrup1!L22))</f>
        <v>#DIV/0!</v>
      </c>
      <c r="E35" s="688"/>
    </row>
    <row r="36" spans="1:5">
      <c r="A36" s="692" t="e">
        <f t="array" ref="A36">INDEX(Kons_IndGrup1!$A$10:$O$89,SMALL(IF(Kons_IndGrup1!$O$10:$O$89&gt;0,ROW(Kons_IndGrup1!$O$10:$O$89)-MIN(ROW(Kons_IndGrup1!$O$10:$O$89))+1,""),ROW(Kons_IndGrup1!A23)),COLUMN(Kons_IndGrup1!A23))</f>
        <v>#DIV/0!</v>
      </c>
      <c r="B36" s="692" t="e">
        <f t="array" ref="B36">INDEX(Kons_IndGrup1!$A$10:$O$89,SMALL(IF(Kons_IndGrup1!$O$10:$O$89&gt;0,ROW(Kons_IndGrup1!$O$10:$O$89)-MIN(ROW(Kons_IndGrup1!$O$10:$O$89))+1,""),ROW(Kons_IndGrup1!M23)),COLUMN(Kons_IndGrup1!M23))</f>
        <v>#DIV/0!</v>
      </c>
      <c r="C36" s="693"/>
      <c r="D36" s="692" t="e">
        <f t="array" ref="D36">INDEX(Kons_IndGrup1!$A$10:$O$89,SMALL(IF(Kons_IndGrup1!$O$10:$O$89&gt;0,ROW(Kons_IndGrup1!$O$10:$O$89)-MIN(ROW(Kons_IndGrup1!$O$10:$O$89))+1,""),ROW(Kons_IndGrup1!L23)),COLUMN(Kons_IndGrup1!L23))</f>
        <v>#DIV/0!</v>
      </c>
      <c r="E36" s="688"/>
    </row>
    <row r="37" spans="1:5">
      <c r="A37" s="692" t="e">
        <f t="array" ref="A37">INDEX(Kons_IndGrup1!$A$10:$O$89,SMALL(IF(Kons_IndGrup1!$O$10:$O$89&gt;0,ROW(Kons_IndGrup1!$O$10:$O$89)-MIN(ROW(Kons_IndGrup1!$O$10:$O$89))+1,""),ROW(Kons_IndGrup1!A24)),COLUMN(Kons_IndGrup1!A24))</f>
        <v>#DIV/0!</v>
      </c>
      <c r="B37" s="692" t="e">
        <f t="array" ref="B37">INDEX(Kons_IndGrup1!$A$10:$O$89,SMALL(IF(Kons_IndGrup1!$O$10:$O$89&gt;0,ROW(Kons_IndGrup1!$O$10:$O$89)-MIN(ROW(Kons_IndGrup1!$O$10:$O$89))+1,""),ROW(Kons_IndGrup1!M24)),COLUMN(Kons_IndGrup1!M24))</f>
        <v>#DIV/0!</v>
      </c>
      <c r="C37" s="693"/>
      <c r="D37" s="692" t="e">
        <f t="array" ref="D37">INDEX(Kons_IndGrup1!$A$10:$O$89,SMALL(IF(Kons_IndGrup1!$O$10:$O$89&gt;0,ROW(Kons_IndGrup1!$O$10:$O$89)-MIN(ROW(Kons_IndGrup1!$O$10:$O$89))+1,""),ROW(Kons_IndGrup1!L24)),COLUMN(Kons_IndGrup1!L24))</f>
        <v>#DIV/0!</v>
      </c>
      <c r="E37" s="688"/>
    </row>
    <row r="38" spans="1:5">
      <c r="A38" s="692" t="e">
        <f t="array" ref="A38">INDEX(Kons_IndGrup1!$A$10:$O$89,SMALL(IF(Kons_IndGrup1!$O$10:$O$89&gt;0,ROW(Kons_IndGrup1!$O$10:$O$89)-MIN(ROW(Kons_IndGrup1!$O$10:$O$89))+1,""),ROW(Kons_IndGrup1!A25)),COLUMN(Kons_IndGrup1!A25))</f>
        <v>#DIV/0!</v>
      </c>
      <c r="B38" s="692" t="e">
        <f t="array" ref="B38">INDEX(Kons_IndGrup1!$A$10:$O$89,SMALL(IF(Kons_IndGrup1!$O$10:$O$89&gt;0,ROW(Kons_IndGrup1!$O$10:$O$89)-MIN(ROW(Kons_IndGrup1!$O$10:$O$89))+1,""),ROW(Kons_IndGrup1!M25)),COLUMN(Kons_IndGrup1!M25))</f>
        <v>#DIV/0!</v>
      </c>
      <c r="C38" s="693"/>
      <c r="D38" s="692" t="e">
        <f t="array" ref="D38">INDEX(Kons_IndGrup1!$A$10:$O$89,SMALL(IF(Kons_IndGrup1!$O$10:$O$89&gt;0,ROW(Kons_IndGrup1!$O$10:$O$89)-MIN(ROW(Kons_IndGrup1!$O$10:$O$89))+1,""),ROW(Kons_IndGrup1!L25)),COLUMN(Kons_IndGrup1!L25))</f>
        <v>#DIV/0!</v>
      </c>
      <c r="E38" s="688"/>
    </row>
    <row r="39" spans="1:5">
      <c r="A39" s="692" t="e">
        <f t="array" ref="A39">INDEX(Kons_IndGrup1!$A$10:$O$89,SMALL(IF(Kons_IndGrup1!$O$10:$O$89&gt;0,ROW(Kons_IndGrup1!$O$10:$O$89)-MIN(ROW(Kons_IndGrup1!$O$10:$O$89))+1,""),ROW(Kons_IndGrup1!A26)),COLUMN(Kons_IndGrup1!A26))</f>
        <v>#DIV/0!</v>
      </c>
      <c r="B39" s="692" t="e">
        <f t="array" ref="B39">INDEX(Kons_IndGrup1!$A$10:$O$89,SMALL(IF(Kons_IndGrup1!$O$10:$O$89&gt;0,ROW(Kons_IndGrup1!$O$10:$O$89)-MIN(ROW(Kons_IndGrup1!$O$10:$O$89))+1,""),ROW(Kons_IndGrup1!M26)),COLUMN(Kons_IndGrup1!M26))</f>
        <v>#DIV/0!</v>
      </c>
      <c r="C39" s="693"/>
      <c r="D39" s="692" t="e">
        <f t="array" ref="D39">INDEX(Kons_IndGrup1!$A$10:$O$89,SMALL(IF(Kons_IndGrup1!$O$10:$O$89&gt;0,ROW(Kons_IndGrup1!$O$10:$O$89)-MIN(ROW(Kons_IndGrup1!$O$10:$O$89))+1,""),ROW(Kons_IndGrup1!L26)),COLUMN(Kons_IndGrup1!L26))</f>
        <v>#DIV/0!</v>
      </c>
      <c r="E39" s="688"/>
    </row>
    <row r="40" spans="1:5">
      <c r="A40" s="692" t="e">
        <f t="array" ref="A40">INDEX(Kons_IndGrup1!$A$10:$O$89,SMALL(IF(Kons_IndGrup1!$O$10:$O$89&gt;0,ROW(Kons_IndGrup1!$O$10:$O$89)-MIN(ROW(Kons_IndGrup1!$O$10:$O$89))+1,""),ROW(Kons_IndGrup1!A27)),COLUMN(Kons_IndGrup1!A27))</f>
        <v>#DIV/0!</v>
      </c>
      <c r="B40" s="692" t="e">
        <f t="array" ref="B40">INDEX(Kons_IndGrup1!$A$10:$O$89,SMALL(IF(Kons_IndGrup1!$O$10:$O$89&gt;0,ROW(Kons_IndGrup1!$O$10:$O$89)-MIN(ROW(Kons_IndGrup1!$O$10:$O$89))+1,""),ROW(Kons_IndGrup1!M27)),COLUMN(Kons_IndGrup1!M27))</f>
        <v>#DIV/0!</v>
      </c>
      <c r="C40" s="693"/>
      <c r="D40" s="692" t="e">
        <f t="array" ref="D40">INDEX(Kons_IndGrup1!$A$10:$O$89,SMALL(IF(Kons_IndGrup1!$O$10:$O$89&gt;0,ROW(Kons_IndGrup1!$O$10:$O$89)-MIN(ROW(Kons_IndGrup1!$O$10:$O$89))+1,""),ROW(Kons_IndGrup1!L27)),COLUMN(Kons_IndGrup1!L27))</f>
        <v>#DIV/0!</v>
      </c>
      <c r="E40" s="688"/>
    </row>
    <row r="41" spans="1:5">
      <c r="A41" s="692" t="e">
        <f t="array" ref="A41">INDEX(Kons_IndGrup1!$A$10:$O$89,SMALL(IF(Kons_IndGrup1!$O$10:$O$89&gt;0,ROW(Kons_IndGrup1!$O$10:$O$89)-MIN(ROW(Kons_IndGrup1!$O$10:$O$89))+1,""),ROW(Kons_IndGrup1!A28)),COLUMN(Kons_IndGrup1!A28))</f>
        <v>#DIV/0!</v>
      </c>
      <c r="B41" s="692" t="e">
        <f t="array" ref="B41">INDEX(Kons_IndGrup1!$A$10:$O$89,SMALL(IF(Kons_IndGrup1!$O$10:$O$89&gt;0,ROW(Kons_IndGrup1!$O$10:$O$89)-MIN(ROW(Kons_IndGrup1!$O$10:$O$89))+1,""),ROW(Kons_IndGrup1!M28)),COLUMN(Kons_IndGrup1!M28))</f>
        <v>#DIV/0!</v>
      </c>
      <c r="C41" s="693"/>
      <c r="D41" s="692" t="e">
        <f t="array" ref="D41">INDEX(Kons_IndGrup1!$A$10:$O$89,SMALL(IF(Kons_IndGrup1!$O$10:$O$89&gt;0,ROW(Kons_IndGrup1!$O$10:$O$89)-MIN(ROW(Kons_IndGrup1!$O$10:$O$89))+1,""),ROW(Kons_IndGrup1!L28)),COLUMN(Kons_IndGrup1!L28))</f>
        <v>#DIV/0!</v>
      </c>
      <c r="E41" s="688"/>
    </row>
    <row r="42" spans="1:5">
      <c r="A42" s="692" t="e">
        <f t="array" ref="A42">INDEX(Kons_IndGrup1!$A$10:$O$89,SMALL(IF(Kons_IndGrup1!$O$10:$O$89&gt;0,ROW(Kons_IndGrup1!$O$10:$O$89)-MIN(ROW(Kons_IndGrup1!$O$10:$O$89))+1,""),ROW(Kons_IndGrup1!A29)),COLUMN(Kons_IndGrup1!A29))</f>
        <v>#DIV/0!</v>
      </c>
      <c r="B42" s="692" t="e">
        <f t="array" ref="B42">INDEX(Kons_IndGrup1!$A$10:$O$89,SMALL(IF(Kons_IndGrup1!$O$10:$O$89&gt;0,ROW(Kons_IndGrup1!$O$10:$O$89)-MIN(ROW(Kons_IndGrup1!$O$10:$O$89))+1,""),ROW(Kons_IndGrup1!M29)),COLUMN(Kons_IndGrup1!M29))</f>
        <v>#DIV/0!</v>
      </c>
      <c r="C42" s="693"/>
      <c r="D42" s="692" t="e">
        <f t="array" ref="D42">INDEX(Kons_IndGrup1!$A$10:$O$89,SMALL(IF(Kons_IndGrup1!$O$10:$O$89&gt;0,ROW(Kons_IndGrup1!$O$10:$O$89)-MIN(ROW(Kons_IndGrup1!$O$10:$O$89))+1,""),ROW(Kons_IndGrup1!L29)),COLUMN(Kons_IndGrup1!L29))</f>
        <v>#DIV/0!</v>
      </c>
      <c r="E42" s="688"/>
    </row>
    <row r="43" spans="1:5">
      <c r="A43" s="692" t="e">
        <f t="array" ref="A43">INDEX(Kons_IndGrup1!$A$10:$O$89,SMALL(IF(Kons_IndGrup1!$O$10:$O$89&gt;0,ROW(Kons_IndGrup1!$O$10:$O$89)-MIN(ROW(Kons_IndGrup1!$O$10:$O$89))+1,""),ROW(Kons_IndGrup1!A30)),COLUMN(Kons_IndGrup1!A30))</f>
        <v>#DIV/0!</v>
      </c>
      <c r="B43" s="692" t="e">
        <f t="array" ref="B43">INDEX(Kons_IndGrup1!$A$10:$O$89,SMALL(IF(Kons_IndGrup1!$O$10:$O$89&gt;0,ROW(Kons_IndGrup1!$O$10:$O$89)-MIN(ROW(Kons_IndGrup1!$O$10:$O$89))+1,""),ROW(Kons_IndGrup1!M30)),COLUMN(Kons_IndGrup1!M30))</f>
        <v>#DIV/0!</v>
      </c>
      <c r="C43" s="693"/>
      <c r="D43" s="692" t="e">
        <f t="array" ref="D43">INDEX(Kons_IndGrup1!$A$10:$O$89,SMALL(IF(Kons_IndGrup1!$O$10:$O$89&gt;0,ROW(Kons_IndGrup1!$O$10:$O$89)-MIN(ROW(Kons_IndGrup1!$O$10:$O$89))+1,""),ROW(Kons_IndGrup1!L30)),COLUMN(Kons_IndGrup1!L30))</f>
        <v>#DIV/0!</v>
      </c>
      <c r="E43" s="688"/>
    </row>
    <row r="44" spans="1:5">
      <c r="A44" s="692" t="e">
        <f t="array" ref="A44">INDEX(Kons_IndGrup1!$A$10:$O$89,SMALL(IF(Kons_IndGrup1!$O$10:$O$89&gt;0,ROW(Kons_IndGrup1!$O$10:$O$89)-MIN(ROW(Kons_IndGrup1!$O$10:$O$89))+1,""),ROW(Kons_IndGrup1!A31)),COLUMN(Kons_IndGrup1!A31))</f>
        <v>#DIV/0!</v>
      </c>
      <c r="B44" s="692" t="e">
        <f t="array" ref="B44">INDEX(Kons_IndGrup1!$A$10:$O$89,SMALL(IF(Kons_IndGrup1!$O$10:$O$89&gt;0,ROW(Kons_IndGrup1!$O$10:$O$89)-MIN(ROW(Kons_IndGrup1!$O$10:$O$89))+1,""),ROW(Kons_IndGrup1!M31)),COLUMN(Kons_IndGrup1!M31))</f>
        <v>#DIV/0!</v>
      </c>
      <c r="C44" s="693"/>
      <c r="D44" s="692" t="e">
        <f t="array" ref="D44">INDEX(Kons_IndGrup1!$A$10:$O$89,SMALL(IF(Kons_IndGrup1!$O$10:$O$89&gt;0,ROW(Kons_IndGrup1!$O$10:$O$89)-MIN(ROW(Kons_IndGrup1!$O$10:$O$89))+1,""),ROW(Kons_IndGrup1!L31)),COLUMN(Kons_IndGrup1!L31))</f>
        <v>#DIV/0!</v>
      </c>
      <c r="E44" s="688"/>
    </row>
    <row r="45" spans="1:5">
      <c r="A45" s="692" t="e">
        <f t="array" ref="A45">INDEX(Kons_IndGrup1!$A$10:$O$89,SMALL(IF(Kons_IndGrup1!$O$10:$O$89&gt;0,ROW(Kons_IndGrup1!$O$10:$O$89)-MIN(ROW(Kons_IndGrup1!$O$10:$O$89))+1,""),ROW(Kons_IndGrup1!A32)),COLUMN(Kons_IndGrup1!A32))</f>
        <v>#DIV/0!</v>
      </c>
      <c r="B45" s="692" t="e">
        <f t="array" ref="B45">INDEX(Kons_IndGrup1!$A$10:$O$89,SMALL(IF(Kons_IndGrup1!$O$10:$O$89&gt;0,ROW(Kons_IndGrup1!$O$10:$O$89)-MIN(ROW(Kons_IndGrup1!$O$10:$O$89))+1,""),ROW(Kons_IndGrup1!M32)),COLUMN(Kons_IndGrup1!M32))</f>
        <v>#DIV/0!</v>
      </c>
      <c r="C45" s="693"/>
      <c r="D45" s="692" t="e">
        <f t="array" ref="D45">INDEX(Kons_IndGrup1!$A$10:$O$89,SMALL(IF(Kons_IndGrup1!$O$10:$O$89&gt;0,ROW(Kons_IndGrup1!$O$10:$O$89)-MIN(ROW(Kons_IndGrup1!$O$10:$O$89))+1,""),ROW(Kons_IndGrup1!L32)),COLUMN(Kons_IndGrup1!L32))</f>
        <v>#DIV/0!</v>
      </c>
      <c r="E45" s="688"/>
    </row>
    <row r="46" spans="1:5">
      <c r="A46" s="692" t="e">
        <f t="array" ref="A46">INDEX(Kons_IndGrup1!$A$10:$O$89,SMALL(IF(Kons_IndGrup1!$O$10:$O$89&gt;0,ROW(Kons_IndGrup1!$O$10:$O$89)-MIN(ROW(Kons_IndGrup1!$O$10:$O$89))+1,""),ROW(Kons_IndGrup1!A33)),COLUMN(Kons_IndGrup1!A33))</f>
        <v>#DIV/0!</v>
      </c>
      <c r="B46" s="692" t="e">
        <f t="array" ref="B46">INDEX(Kons_IndGrup1!$A$10:$O$89,SMALL(IF(Kons_IndGrup1!$O$10:$O$89&gt;0,ROW(Kons_IndGrup1!$O$10:$O$89)-MIN(ROW(Kons_IndGrup1!$O$10:$O$89))+1,""),ROW(Kons_IndGrup1!M33)),COLUMN(Kons_IndGrup1!M33))</f>
        <v>#DIV/0!</v>
      </c>
      <c r="C46" s="693"/>
      <c r="D46" s="692" t="e">
        <f t="array" ref="D46">INDEX(Kons_IndGrup1!$A$10:$O$89,SMALL(IF(Kons_IndGrup1!$O$10:$O$89&gt;0,ROW(Kons_IndGrup1!$O$10:$O$89)-MIN(ROW(Kons_IndGrup1!$O$10:$O$89))+1,""),ROW(Kons_IndGrup1!L33)),COLUMN(Kons_IndGrup1!L33))</f>
        <v>#DIV/0!</v>
      </c>
      <c r="E46" s="688"/>
    </row>
    <row r="47" spans="1:5">
      <c r="A47" s="692" t="e">
        <f t="array" ref="A47">INDEX(Kons_IndGrup1!$A$10:$O$89,SMALL(IF(Kons_IndGrup1!$O$10:$O$89&gt;0,ROW(Kons_IndGrup1!$O$10:$O$89)-MIN(ROW(Kons_IndGrup1!$O$10:$O$89))+1,""),ROW(Kons_IndGrup1!A34)),COLUMN(Kons_IndGrup1!A34))</f>
        <v>#DIV/0!</v>
      </c>
      <c r="B47" s="692" t="e">
        <f t="array" ref="B47">INDEX(Kons_IndGrup1!$A$10:$O$89,SMALL(IF(Kons_IndGrup1!$O$10:$O$89&gt;0,ROW(Kons_IndGrup1!$O$10:$O$89)-MIN(ROW(Kons_IndGrup1!$O$10:$O$89))+1,""),ROW(Kons_IndGrup1!M34)),COLUMN(Kons_IndGrup1!M34))</f>
        <v>#DIV/0!</v>
      </c>
      <c r="C47" s="693"/>
      <c r="D47" s="692" t="e">
        <f t="array" ref="D47">INDEX(Kons_IndGrup1!$A$10:$O$89,SMALL(IF(Kons_IndGrup1!$O$10:$O$89&gt;0,ROW(Kons_IndGrup1!$O$10:$O$89)-MIN(ROW(Kons_IndGrup1!$O$10:$O$89))+1,""),ROW(Kons_IndGrup1!L34)),COLUMN(Kons_IndGrup1!L34))</f>
        <v>#DIV/0!</v>
      </c>
      <c r="E47" s="688"/>
    </row>
    <row r="48" spans="1:5">
      <c r="A48" s="692" t="e">
        <f t="array" ref="A48">INDEX(Kons_IndGrup1!$A$10:$O$89,SMALL(IF(Kons_IndGrup1!$O$10:$O$89&gt;0,ROW(Kons_IndGrup1!$O$10:$O$89)-MIN(ROW(Kons_IndGrup1!$O$10:$O$89))+1,""),ROW(Kons_IndGrup1!A35)),COLUMN(Kons_IndGrup1!A35))</f>
        <v>#DIV/0!</v>
      </c>
      <c r="B48" s="692" t="e">
        <f t="array" ref="B48">INDEX(Kons_IndGrup1!$A$10:$O$89,SMALL(IF(Kons_IndGrup1!$O$10:$O$89&gt;0,ROW(Kons_IndGrup1!$O$10:$O$89)-MIN(ROW(Kons_IndGrup1!$O$10:$O$89))+1,""),ROW(Kons_IndGrup1!M35)),COLUMN(Kons_IndGrup1!M35))</f>
        <v>#DIV/0!</v>
      </c>
      <c r="C48" s="693"/>
      <c r="D48" s="692" t="e">
        <f t="array" ref="D48">INDEX(Kons_IndGrup1!$A$10:$O$89,SMALL(IF(Kons_IndGrup1!$O$10:$O$89&gt;0,ROW(Kons_IndGrup1!$O$10:$O$89)-MIN(ROW(Kons_IndGrup1!$O$10:$O$89))+1,""),ROW(Kons_IndGrup1!L35)),COLUMN(Kons_IndGrup1!L35))</f>
        <v>#DIV/0!</v>
      </c>
      <c r="E48" s="688"/>
    </row>
    <row r="49" spans="1:5">
      <c r="A49" s="692" t="e">
        <f t="array" ref="A49">INDEX(Kons_IndGrup1!$A$10:$O$89,SMALL(IF(Kons_IndGrup1!$O$10:$O$89&gt;0,ROW(Kons_IndGrup1!$O$10:$O$89)-MIN(ROW(Kons_IndGrup1!$O$10:$O$89))+1,""),ROW(Kons_IndGrup1!A36)),COLUMN(Kons_IndGrup1!A36))</f>
        <v>#DIV/0!</v>
      </c>
      <c r="B49" s="692" t="e">
        <f t="array" ref="B49">INDEX(Kons_IndGrup1!$A$10:$O$89,SMALL(IF(Kons_IndGrup1!$O$10:$O$89&gt;0,ROW(Kons_IndGrup1!$O$10:$O$89)-MIN(ROW(Kons_IndGrup1!$O$10:$O$89))+1,""),ROW(Kons_IndGrup1!M36)),COLUMN(Kons_IndGrup1!M36))</f>
        <v>#DIV/0!</v>
      </c>
      <c r="C49" s="693"/>
      <c r="D49" s="692" t="e">
        <f t="array" ref="D49">INDEX(Kons_IndGrup1!$A$10:$O$89,SMALL(IF(Kons_IndGrup1!$O$10:$O$89&gt;0,ROW(Kons_IndGrup1!$O$10:$O$89)-MIN(ROW(Kons_IndGrup1!$O$10:$O$89))+1,""),ROW(Kons_IndGrup1!L36)),COLUMN(Kons_IndGrup1!L36))</f>
        <v>#DIV/0!</v>
      </c>
      <c r="E49" s="688"/>
    </row>
    <row r="50" spans="1:5">
      <c r="A50" s="692" t="e">
        <f t="array" ref="A50">INDEX(Kons_IndGrup1!$A$10:$O$89,SMALL(IF(Kons_IndGrup1!$O$10:$O$89&gt;0,ROW(Kons_IndGrup1!$O$10:$O$89)-MIN(ROW(Kons_IndGrup1!$O$10:$O$89))+1,""),ROW(Kons_IndGrup1!A37)),COLUMN(Kons_IndGrup1!A37))</f>
        <v>#DIV/0!</v>
      </c>
      <c r="B50" s="692" t="e">
        <f t="array" ref="B50">INDEX(Kons_IndGrup1!$A$10:$O$89,SMALL(IF(Kons_IndGrup1!$O$10:$O$89&gt;0,ROW(Kons_IndGrup1!$O$10:$O$89)-MIN(ROW(Kons_IndGrup1!$O$10:$O$89))+1,""),ROW(Kons_IndGrup1!M37)),COLUMN(Kons_IndGrup1!M37))</f>
        <v>#DIV/0!</v>
      </c>
      <c r="C50" s="693"/>
      <c r="D50" s="692" t="e">
        <f t="array" ref="D50">INDEX(Kons_IndGrup1!$A$10:$O$89,SMALL(IF(Kons_IndGrup1!$O$10:$O$89&gt;0,ROW(Kons_IndGrup1!$O$10:$O$89)-MIN(ROW(Kons_IndGrup1!$O$10:$O$89))+1,""),ROW(Kons_IndGrup1!L37)),COLUMN(Kons_IndGrup1!L37))</f>
        <v>#DIV/0!</v>
      </c>
      <c r="E50" s="688"/>
    </row>
    <row r="51" spans="1:5">
      <c r="A51" s="692" t="e">
        <f t="array" ref="A51">INDEX(Kons_IndGrup1!$A$10:$O$89,SMALL(IF(Kons_IndGrup1!$O$10:$O$89&gt;0,ROW(Kons_IndGrup1!$O$10:$O$89)-MIN(ROW(Kons_IndGrup1!$O$10:$O$89))+1,""),ROW(Kons_IndGrup1!A38)),COLUMN(Kons_IndGrup1!A38))</f>
        <v>#DIV/0!</v>
      </c>
      <c r="B51" s="692" t="e">
        <f t="array" ref="B51">INDEX(Kons_IndGrup1!$A$10:$O$89,SMALL(IF(Kons_IndGrup1!$O$10:$O$89&gt;0,ROW(Kons_IndGrup1!$O$10:$O$89)-MIN(ROW(Kons_IndGrup1!$O$10:$O$89))+1,""),ROW(Kons_IndGrup1!M38)),COLUMN(Kons_IndGrup1!M38))</f>
        <v>#DIV/0!</v>
      </c>
      <c r="C51" s="693"/>
      <c r="D51" s="692" t="e">
        <f t="array" ref="D51">INDEX(Kons_IndGrup1!$A$10:$O$89,SMALL(IF(Kons_IndGrup1!$O$10:$O$89&gt;0,ROW(Kons_IndGrup1!$O$10:$O$89)-MIN(ROW(Kons_IndGrup1!$O$10:$O$89))+1,""),ROW(Kons_IndGrup1!L38)),COLUMN(Kons_IndGrup1!L38))</f>
        <v>#DIV/0!</v>
      </c>
      <c r="E51" s="688"/>
    </row>
    <row r="52" spans="1:5">
      <c r="A52" s="692" t="e">
        <f t="array" ref="A52">INDEX(Kons_IndGrup1!$A$10:$O$89,SMALL(IF(Kons_IndGrup1!$O$10:$O$89&gt;0,ROW(Kons_IndGrup1!$O$10:$O$89)-MIN(ROW(Kons_IndGrup1!$O$10:$O$89))+1,""),ROW(Kons_IndGrup1!A39)),COLUMN(Kons_IndGrup1!A39))</f>
        <v>#DIV/0!</v>
      </c>
      <c r="B52" s="692" t="e">
        <f t="array" ref="B52">INDEX(Kons_IndGrup1!$A$10:$O$89,SMALL(IF(Kons_IndGrup1!$O$10:$O$89&gt;0,ROW(Kons_IndGrup1!$O$10:$O$89)-MIN(ROW(Kons_IndGrup1!$O$10:$O$89))+1,""),ROW(Kons_IndGrup1!M39)),COLUMN(Kons_IndGrup1!M39))</f>
        <v>#DIV/0!</v>
      </c>
      <c r="C52" s="693"/>
      <c r="D52" s="692" t="e">
        <f t="array" ref="D52">INDEX(Kons_IndGrup1!$A$10:$O$89,SMALL(IF(Kons_IndGrup1!$O$10:$O$89&gt;0,ROW(Kons_IndGrup1!$O$10:$O$89)-MIN(ROW(Kons_IndGrup1!$O$10:$O$89))+1,""),ROW(Kons_IndGrup1!L39)),COLUMN(Kons_IndGrup1!L39))</f>
        <v>#DIV/0!</v>
      </c>
      <c r="E52" s="688"/>
    </row>
    <row r="53" spans="1:5">
      <c r="A53" s="692" t="e">
        <f t="array" ref="A53">INDEX(Kons_IndGrup1!$A$10:$O$89,SMALL(IF(Kons_IndGrup1!$O$10:$O$89&gt;0,ROW(Kons_IndGrup1!$O$10:$O$89)-MIN(ROW(Kons_IndGrup1!$O$10:$O$89))+1,""),ROW(Kons_IndGrup1!A40)),COLUMN(Kons_IndGrup1!A40))</f>
        <v>#DIV/0!</v>
      </c>
      <c r="B53" s="692" t="e">
        <f t="array" ref="B53">INDEX(Kons_IndGrup1!$A$10:$O$89,SMALL(IF(Kons_IndGrup1!$O$10:$O$89&gt;0,ROW(Kons_IndGrup1!$O$10:$O$89)-MIN(ROW(Kons_IndGrup1!$O$10:$O$89))+1,""),ROW(Kons_IndGrup1!M40)),COLUMN(Kons_IndGrup1!M40))</f>
        <v>#DIV/0!</v>
      </c>
      <c r="C53" s="693"/>
      <c r="D53" s="692" t="e">
        <f t="array" ref="D53">INDEX(Kons_IndGrup1!$A$10:$O$89,SMALL(IF(Kons_IndGrup1!$O$10:$O$89&gt;0,ROW(Kons_IndGrup1!$O$10:$O$89)-MIN(ROW(Kons_IndGrup1!$O$10:$O$89))+1,""),ROW(Kons_IndGrup1!L40)),COLUMN(Kons_IndGrup1!L40))</f>
        <v>#DIV/0!</v>
      </c>
      <c r="E53" s="688"/>
    </row>
    <row r="54" spans="1:5">
      <c r="A54" s="692" t="e">
        <f t="array" ref="A54">INDEX(Kons_IndGrup1!$A$10:$O$89,SMALL(IF(Kons_IndGrup1!$O$10:$O$89&gt;0,ROW(Kons_IndGrup1!$O$10:$O$89)-MIN(ROW(Kons_IndGrup1!$O$10:$O$89))+1,""),ROW(Kons_IndGrup1!A41)),COLUMN(Kons_IndGrup1!A41))</f>
        <v>#DIV/0!</v>
      </c>
      <c r="B54" s="692" t="e">
        <f t="array" ref="B54">INDEX(Kons_IndGrup1!$A$10:$O$89,SMALL(IF(Kons_IndGrup1!$O$10:$O$89&gt;0,ROW(Kons_IndGrup1!$O$10:$O$89)-MIN(ROW(Kons_IndGrup1!$O$10:$O$89))+1,""),ROW(Kons_IndGrup1!M41)),COLUMN(Kons_IndGrup1!M41))</f>
        <v>#DIV/0!</v>
      </c>
      <c r="C54" s="693"/>
      <c r="D54" s="692" t="e">
        <f t="array" ref="D54">INDEX(Kons_IndGrup1!$A$10:$O$89,SMALL(IF(Kons_IndGrup1!$O$10:$O$89&gt;0,ROW(Kons_IndGrup1!$O$10:$O$89)-MIN(ROW(Kons_IndGrup1!$O$10:$O$89))+1,""),ROW(Kons_IndGrup1!L41)),COLUMN(Kons_IndGrup1!L41))</f>
        <v>#DIV/0!</v>
      </c>
      <c r="E54" s="688"/>
    </row>
    <row r="55" spans="1:5">
      <c r="A55" s="692" t="e">
        <f t="array" ref="A55">INDEX(Kons_IndGrup1!$A$10:$O$89,SMALL(IF(Kons_IndGrup1!$O$10:$O$89&gt;0,ROW(Kons_IndGrup1!$O$10:$O$89)-MIN(ROW(Kons_IndGrup1!$O$10:$O$89))+1,""),ROW(Kons_IndGrup1!A42)),COLUMN(Kons_IndGrup1!A42))</f>
        <v>#DIV/0!</v>
      </c>
      <c r="B55" s="692" t="e">
        <f t="array" ref="B55">INDEX(Kons_IndGrup1!$A$10:$O$89,SMALL(IF(Kons_IndGrup1!$O$10:$O$89&gt;0,ROW(Kons_IndGrup1!$O$10:$O$89)-MIN(ROW(Kons_IndGrup1!$O$10:$O$89))+1,""),ROW(Kons_IndGrup1!M42)),COLUMN(Kons_IndGrup1!M42))</f>
        <v>#DIV/0!</v>
      </c>
      <c r="C55" s="693"/>
      <c r="D55" s="692" t="e">
        <f t="array" ref="D55">INDEX(Kons_IndGrup1!$A$10:$O$89,SMALL(IF(Kons_IndGrup1!$O$10:$O$89&gt;0,ROW(Kons_IndGrup1!$O$10:$O$89)-MIN(ROW(Kons_IndGrup1!$O$10:$O$89))+1,""),ROW(Kons_IndGrup1!L42)),COLUMN(Kons_IndGrup1!L42))</f>
        <v>#DIV/0!</v>
      </c>
      <c r="E55" s="688"/>
    </row>
    <row r="56" spans="1:5">
      <c r="A56" s="692" t="e">
        <f t="array" ref="A56">INDEX(Kons_IndGrup1!$A$10:$O$89,SMALL(IF(Kons_IndGrup1!$O$10:$O$89&gt;0,ROW(Kons_IndGrup1!$O$10:$O$89)-MIN(ROW(Kons_IndGrup1!$O$10:$O$89))+1,""),ROW(Kons_IndGrup1!A43)),COLUMN(Kons_IndGrup1!A43))</f>
        <v>#DIV/0!</v>
      </c>
      <c r="B56" s="692" t="e">
        <f t="array" ref="B56">INDEX(Kons_IndGrup1!$A$10:$O$89,SMALL(IF(Kons_IndGrup1!$O$10:$O$89&gt;0,ROW(Kons_IndGrup1!$O$10:$O$89)-MIN(ROW(Kons_IndGrup1!$O$10:$O$89))+1,""),ROW(Kons_IndGrup1!M43)),COLUMN(Kons_IndGrup1!M43))</f>
        <v>#DIV/0!</v>
      </c>
      <c r="C56" s="693"/>
      <c r="D56" s="692" t="e">
        <f t="array" ref="D56">INDEX(Kons_IndGrup1!$A$10:$O$89,SMALL(IF(Kons_IndGrup1!$O$10:$O$89&gt;0,ROW(Kons_IndGrup1!$O$10:$O$89)-MIN(ROW(Kons_IndGrup1!$O$10:$O$89))+1,""),ROW(Kons_IndGrup1!L43)),COLUMN(Kons_IndGrup1!L43))</f>
        <v>#DIV/0!</v>
      </c>
      <c r="E56" s="688"/>
    </row>
    <row r="57" spans="1:5">
      <c r="A57" s="692" t="e">
        <f t="array" ref="A57">INDEX(Kons_IndGrup1!$A$10:$O$89,SMALL(IF(Kons_IndGrup1!$O$10:$O$89&gt;0,ROW(Kons_IndGrup1!$O$10:$O$89)-MIN(ROW(Kons_IndGrup1!$O$10:$O$89))+1,""),ROW(Kons_IndGrup1!A44)),COLUMN(Kons_IndGrup1!A44))</f>
        <v>#DIV/0!</v>
      </c>
      <c r="B57" s="692" t="e">
        <f t="array" ref="B57">INDEX(Kons_IndGrup1!$A$10:$O$89,SMALL(IF(Kons_IndGrup1!$O$10:$O$89&gt;0,ROW(Kons_IndGrup1!$O$10:$O$89)-MIN(ROW(Kons_IndGrup1!$O$10:$O$89))+1,""),ROW(Kons_IndGrup1!M44)),COLUMN(Kons_IndGrup1!M44))</f>
        <v>#DIV/0!</v>
      </c>
      <c r="C57" s="693"/>
      <c r="D57" s="692" t="e">
        <f t="array" ref="D57">INDEX(Kons_IndGrup1!$A$10:$O$89,SMALL(IF(Kons_IndGrup1!$O$10:$O$89&gt;0,ROW(Kons_IndGrup1!$O$10:$O$89)-MIN(ROW(Kons_IndGrup1!$O$10:$O$89))+1,""),ROW(Kons_IndGrup1!L44)),COLUMN(Kons_IndGrup1!L44))</f>
        <v>#DIV/0!</v>
      </c>
      <c r="E57" s="688"/>
    </row>
    <row r="58" spans="1:5">
      <c r="A58" s="692" t="e">
        <f t="array" ref="A58">INDEX(Kons_IndGrup1!$A$10:$O$89,SMALL(IF(Kons_IndGrup1!$O$10:$O$89&gt;0,ROW(Kons_IndGrup1!$O$10:$O$89)-MIN(ROW(Kons_IndGrup1!$O$10:$O$89))+1,""),ROW(Kons_IndGrup1!A45)),COLUMN(Kons_IndGrup1!A45))</f>
        <v>#DIV/0!</v>
      </c>
      <c r="B58" s="692" t="e">
        <f t="array" ref="B58">INDEX(Kons_IndGrup1!$A$10:$O$89,SMALL(IF(Kons_IndGrup1!$O$10:$O$89&gt;0,ROW(Kons_IndGrup1!$O$10:$O$89)-MIN(ROW(Kons_IndGrup1!$O$10:$O$89))+1,""),ROW(Kons_IndGrup1!M45)),COLUMN(Kons_IndGrup1!M45))</f>
        <v>#DIV/0!</v>
      </c>
      <c r="C58" s="693"/>
      <c r="D58" s="692" t="e">
        <f t="array" ref="D58">INDEX(Kons_IndGrup1!$A$10:$O$89,SMALL(IF(Kons_IndGrup1!$O$10:$O$89&gt;0,ROW(Kons_IndGrup1!$O$10:$O$89)-MIN(ROW(Kons_IndGrup1!$O$10:$O$89))+1,""),ROW(Kons_IndGrup1!L45)),COLUMN(Kons_IndGrup1!L45))</f>
        <v>#DIV/0!</v>
      </c>
      <c r="E58" s="688"/>
    </row>
    <row r="59" spans="1:5">
      <c r="A59" s="692" t="e">
        <f t="array" ref="A59">INDEX(Kons_IndGrup1!$A$10:$O$89,SMALL(IF(Kons_IndGrup1!$O$10:$O$89&gt;0,ROW(Kons_IndGrup1!$O$10:$O$89)-MIN(ROW(Kons_IndGrup1!$O$10:$O$89))+1,""),ROW(Kons_IndGrup1!A46)),COLUMN(Kons_IndGrup1!A46))</f>
        <v>#DIV/0!</v>
      </c>
      <c r="B59" s="692" t="e">
        <f t="array" ref="B59">INDEX(Kons_IndGrup1!$A$10:$O$89,SMALL(IF(Kons_IndGrup1!$O$10:$O$89&gt;0,ROW(Kons_IndGrup1!$O$10:$O$89)-MIN(ROW(Kons_IndGrup1!$O$10:$O$89))+1,""),ROW(Kons_IndGrup1!M46)),COLUMN(Kons_IndGrup1!M46))</f>
        <v>#DIV/0!</v>
      </c>
      <c r="C59" s="693"/>
      <c r="D59" s="692" t="e">
        <f t="array" ref="D59">INDEX(Kons_IndGrup1!$A$10:$O$89,SMALL(IF(Kons_IndGrup1!$O$10:$O$89&gt;0,ROW(Kons_IndGrup1!$O$10:$O$89)-MIN(ROW(Kons_IndGrup1!$O$10:$O$89))+1,""),ROW(Kons_IndGrup1!L46)),COLUMN(Kons_IndGrup1!L46))</f>
        <v>#DIV/0!</v>
      </c>
      <c r="E59" s="688"/>
    </row>
    <row r="60" spans="1:5">
      <c r="A60" s="692" t="e">
        <f t="array" ref="A60">INDEX(Kons_IndGrup1!$A$10:$O$89,SMALL(IF(Kons_IndGrup1!$O$10:$O$89&gt;0,ROW(Kons_IndGrup1!$O$10:$O$89)-MIN(ROW(Kons_IndGrup1!$O$10:$O$89))+1,""),ROW(Kons_IndGrup1!A47)),COLUMN(Kons_IndGrup1!A47))</f>
        <v>#DIV/0!</v>
      </c>
      <c r="B60" s="692" t="e">
        <f t="array" ref="B60">INDEX(Kons_IndGrup1!$A$10:$O$89,SMALL(IF(Kons_IndGrup1!$O$10:$O$89&gt;0,ROW(Kons_IndGrup1!$O$10:$O$89)-MIN(ROW(Kons_IndGrup1!$O$10:$O$89))+1,""),ROW(Kons_IndGrup1!M47)),COLUMN(Kons_IndGrup1!M47))</f>
        <v>#DIV/0!</v>
      </c>
      <c r="C60" s="693"/>
      <c r="D60" s="692" t="e">
        <f t="array" ref="D60">INDEX(Kons_IndGrup1!$A$10:$O$89,SMALL(IF(Kons_IndGrup1!$O$10:$O$89&gt;0,ROW(Kons_IndGrup1!$O$10:$O$89)-MIN(ROW(Kons_IndGrup1!$O$10:$O$89))+1,""),ROW(Kons_IndGrup1!L47)),COLUMN(Kons_IndGrup1!L47))</f>
        <v>#DIV/0!</v>
      </c>
      <c r="E60" s="688"/>
    </row>
    <row r="61" spans="1:5">
      <c r="A61" s="692" t="e">
        <f t="array" ref="A61">INDEX(Kons_IndGrup1!$A$10:$O$89,SMALL(IF(Kons_IndGrup1!$O$10:$O$89&gt;0,ROW(Kons_IndGrup1!$O$10:$O$89)-MIN(ROW(Kons_IndGrup1!$O$10:$O$89))+1,""),ROW(Kons_IndGrup1!A48)),COLUMN(Kons_IndGrup1!A48))</f>
        <v>#DIV/0!</v>
      </c>
      <c r="B61" s="692" t="e">
        <f t="array" ref="B61">INDEX(Kons_IndGrup1!$A$10:$O$89,SMALL(IF(Kons_IndGrup1!$O$10:$O$89&gt;0,ROW(Kons_IndGrup1!$O$10:$O$89)-MIN(ROW(Kons_IndGrup1!$O$10:$O$89))+1,""),ROW(Kons_IndGrup1!M48)),COLUMN(Kons_IndGrup1!M48))</f>
        <v>#DIV/0!</v>
      </c>
      <c r="C61" s="693"/>
      <c r="D61" s="692" t="e">
        <f t="array" ref="D61">INDEX(Kons_IndGrup1!$A$10:$O$89,SMALL(IF(Kons_IndGrup1!$O$10:$O$89&gt;0,ROW(Kons_IndGrup1!$O$10:$O$89)-MIN(ROW(Kons_IndGrup1!$O$10:$O$89))+1,""),ROW(Kons_IndGrup1!L48)),COLUMN(Kons_IndGrup1!L48))</f>
        <v>#DIV/0!</v>
      </c>
      <c r="E61" s="688"/>
    </row>
    <row r="62" spans="1:5">
      <c r="A62" s="692" t="e">
        <f t="array" ref="A62">INDEX(Kons_IndGrup1!$A$10:$O$89,SMALL(IF(Kons_IndGrup1!$O$10:$O$89&gt;0,ROW(Kons_IndGrup1!$O$10:$O$89)-MIN(ROW(Kons_IndGrup1!$O$10:$O$89))+1,""),ROW(Kons_IndGrup1!A49)),COLUMN(Kons_IndGrup1!A49))</f>
        <v>#DIV/0!</v>
      </c>
      <c r="B62" s="692" t="e">
        <f t="array" ref="B62">INDEX(Kons_IndGrup1!$A$10:$O$89,SMALL(IF(Kons_IndGrup1!$O$10:$O$89&gt;0,ROW(Kons_IndGrup1!$O$10:$O$89)-MIN(ROW(Kons_IndGrup1!$O$10:$O$89))+1,""),ROW(Kons_IndGrup1!M49)),COLUMN(Kons_IndGrup1!M49))</f>
        <v>#DIV/0!</v>
      </c>
      <c r="C62" s="693"/>
      <c r="D62" s="692" t="e">
        <f t="array" ref="D62">INDEX(Kons_IndGrup1!$A$10:$O$89,SMALL(IF(Kons_IndGrup1!$O$10:$O$89&gt;0,ROW(Kons_IndGrup1!$O$10:$O$89)-MIN(ROW(Kons_IndGrup1!$O$10:$O$89))+1,""),ROW(Kons_IndGrup1!L49)),COLUMN(Kons_IndGrup1!L49))</f>
        <v>#DIV/0!</v>
      </c>
      <c r="E62" s="688"/>
    </row>
    <row r="63" spans="1:5">
      <c r="A63" s="692" t="e">
        <f t="array" ref="A63">INDEX(Kons_IndGrup1!$A$10:$O$89,SMALL(IF(Kons_IndGrup1!$O$10:$O$89&gt;0,ROW(Kons_IndGrup1!$O$10:$O$89)-MIN(ROW(Kons_IndGrup1!$O$10:$O$89))+1,""),ROW(Kons_IndGrup1!A50)),COLUMN(Kons_IndGrup1!A50))</f>
        <v>#DIV/0!</v>
      </c>
      <c r="B63" s="692" t="e">
        <f t="array" ref="B63">INDEX(Kons_IndGrup1!$A$10:$O$89,SMALL(IF(Kons_IndGrup1!$O$10:$O$89&gt;0,ROW(Kons_IndGrup1!$O$10:$O$89)-MIN(ROW(Kons_IndGrup1!$O$10:$O$89))+1,""),ROW(Kons_IndGrup1!M50)),COLUMN(Kons_IndGrup1!M50))</f>
        <v>#DIV/0!</v>
      </c>
      <c r="C63" s="693"/>
      <c r="D63" s="692" t="e">
        <f t="array" ref="D63">INDEX(Kons_IndGrup1!$A$10:$O$89,SMALL(IF(Kons_IndGrup1!$O$10:$O$89&gt;0,ROW(Kons_IndGrup1!$O$10:$O$89)-MIN(ROW(Kons_IndGrup1!$O$10:$O$89))+1,""),ROW(Kons_IndGrup1!L50)),COLUMN(Kons_IndGrup1!L50))</f>
        <v>#DIV/0!</v>
      </c>
      <c r="E63" s="688"/>
    </row>
    <row r="64" spans="1:5">
      <c r="A64" s="692" t="e">
        <f t="array" ref="A64">INDEX(Kons_IndGrup1!$A$10:$O$89,SMALL(IF(Kons_IndGrup1!$O$10:$O$89&gt;0,ROW(Kons_IndGrup1!$O$10:$O$89)-MIN(ROW(Kons_IndGrup1!$O$10:$O$89))+1,""),ROW(Kons_IndGrup1!A51)),COLUMN(Kons_IndGrup1!A51))</f>
        <v>#DIV/0!</v>
      </c>
      <c r="B64" s="692" t="e">
        <f t="array" ref="B64">INDEX(Kons_IndGrup1!$A$10:$O$89,SMALL(IF(Kons_IndGrup1!$O$10:$O$89&gt;0,ROW(Kons_IndGrup1!$O$10:$O$89)-MIN(ROW(Kons_IndGrup1!$O$10:$O$89))+1,""),ROW(Kons_IndGrup1!M51)),COLUMN(Kons_IndGrup1!M51))</f>
        <v>#DIV/0!</v>
      </c>
      <c r="C64" s="693"/>
      <c r="D64" s="692" t="e">
        <f t="array" ref="D64">INDEX(Kons_IndGrup1!$A$10:$O$89,SMALL(IF(Kons_IndGrup1!$O$10:$O$89&gt;0,ROW(Kons_IndGrup1!$O$10:$O$89)-MIN(ROW(Kons_IndGrup1!$O$10:$O$89))+1,""),ROW(Kons_IndGrup1!L51)),COLUMN(Kons_IndGrup1!L51))</f>
        <v>#DIV/0!</v>
      </c>
      <c r="E64" s="688"/>
    </row>
    <row r="65" spans="1:5">
      <c r="A65" s="692" t="e">
        <f t="array" ref="A65">INDEX(Kons_IndGrup1!$A$10:$O$89,SMALL(IF(Kons_IndGrup1!$O$10:$O$89&gt;0,ROW(Kons_IndGrup1!$O$10:$O$89)-MIN(ROW(Kons_IndGrup1!$O$10:$O$89))+1,""),ROW(Kons_IndGrup1!A52)),COLUMN(Kons_IndGrup1!A52))</f>
        <v>#DIV/0!</v>
      </c>
      <c r="B65" s="692" t="e">
        <f t="array" ref="B65">INDEX(Kons_IndGrup1!$A$10:$O$89,SMALL(IF(Kons_IndGrup1!$O$10:$O$89&gt;0,ROW(Kons_IndGrup1!$O$10:$O$89)-MIN(ROW(Kons_IndGrup1!$O$10:$O$89))+1,""),ROW(Kons_IndGrup1!M52)),COLUMN(Kons_IndGrup1!M52))</f>
        <v>#DIV/0!</v>
      </c>
      <c r="C65" s="693"/>
      <c r="D65" s="692" t="e">
        <f t="array" ref="D65">INDEX(Kons_IndGrup1!$A$10:$O$89,SMALL(IF(Kons_IndGrup1!$O$10:$O$89&gt;0,ROW(Kons_IndGrup1!$O$10:$O$89)-MIN(ROW(Kons_IndGrup1!$O$10:$O$89))+1,""),ROW(Kons_IndGrup1!L52)),COLUMN(Kons_IndGrup1!L52))</f>
        <v>#DIV/0!</v>
      </c>
      <c r="E65" s="688"/>
    </row>
    <row r="66" spans="1:5">
      <c r="A66" s="692" t="e">
        <f t="array" ref="A66">INDEX(Kons_IndGrup1!$A$10:$O$89,SMALL(IF(Kons_IndGrup1!$O$10:$O$89&gt;0,ROW(Kons_IndGrup1!$O$10:$O$89)-MIN(ROW(Kons_IndGrup1!$O$10:$O$89))+1,""),ROW(Kons_IndGrup1!A53)),COLUMN(Kons_IndGrup1!A53))</f>
        <v>#DIV/0!</v>
      </c>
      <c r="B66" s="692" t="e">
        <f t="array" ref="B66">INDEX(Kons_IndGrup1!$A$10:$O$89,SMALL(IF(Kons_IndGrup1!$O$10:$O$89&gt;0,ROW(Kons_IndGrup1!$O$10:$O$89)-MIN(ROW(Kons_IndGrup1!$O$10:$O$89))+1,""),ROW(Kons_IndGrup1!M53)),COLUMN(Kons_IndGrup1!M53))</f>
        <v>#DIV/0!</v>
      </c>
      <c r="C66" s="693"/>
      <c r="D66" s="692" t="e">
        <f t="array" ref="D66">INDEX(Kons_IndGrup1!$A$10:$O$89,SMALL(IF(Kons_IndGrup1!$O$10:$O$89&gt;0,ROW(Kons_IndGrup1!$O$10:$O$89)-MIN(ROW(Kons_IndGrup1!$O$10:$O$89))+1,""),ROW(Kons_IndGrup1!L53)),COLUMN(Kons_IndGrup1!L53))</f>
        <v>#DIV/0!</v>
      </c>
      <c r="E66" s="688"/>
    </row>
    <row r="67" spans="1:5">
      <c r="A67" s="692" t="e">
        <f t="array" ref="A67">INDEX(Kons_IndGrup1!$A$10:$O$89,SMALL(IF(Kons_IndGrup1!$O$10:$O$89&gt;0,ROW(Kons_IndGrup1!$O$10:$O$89)-MIN(ROW(Kons_IndGrup1!$O$10:$O$89))+1,""),ROW(Kons_IndGrup1!A54)),COLUMN(Kons_IndGrup1!A54))</f>
        <v>#DIV/0!</v>
      </c>
      <c r="B67" s="692" t="e">
        <f t="array" ref="B67">INDEX(Kons_IndGrup1!$A$10:$O$89,SMALL(IF(Kons_IndGrup1!$O$10:$O$89&gt;0,ROW(Kons_IndGrup1!$O$10:$O$89)-MIN(ROW(Kons_IndGrup1!$O$10:$O$89))+1,""),ROW(Kons_IndGrup1!M54)),COLUMN(Kons_IndGrup1!M54))</f>
        <v>#DIV/0!</v>
      </c>
      <c r="C67" s="693"/>
      <c r="D67" s="692" t="e">
        <f t="array" ref="D67">INDEX(Kons_IndGrup1!$A$10:$O$89,SMALL(IF(Kons_IndGrup1!$O$10:$O$89&gt;0,ROW(Kons_IndGrup1!$O$10:$O$89)-MIN(ROW(Kons_IndGrup1!$O$10:$O$89))+1,""),ROW(Kons_IndGrup1!L54)),COLUMN(Kons_IndGrup1!L54))</f>
        <v>#DIV/0!</v>
      </c>
      <c r="E67" s="688"/>
    </row>
    <row r="68" spans="1:5">
      <c r="A68" s="692" t="e">
        <f t="array" ref="A68">INDEX(Kons_IndGrup1!$A$10:$O$89,SMALL(IF(Kons_IndGrup1!$O$10:$O$89&gt;0,ROW(Kons_IndGrup1!$O$10:$O$89)-MIN(ROW(Kons_IndGrup1!$O$10:$O$89))+1,""),ROW(Kons_IndGrup1!A55)),COLUMN(Kons_IndGrup1!A55))</f>
        <v>#DIV/0!</v>
      </c>
      <c r="B68" s="692" t="e">
        <f t="array" ref="B68">INDEX(Kons_IndGrup1!$A$10:$O$89,SMALL(IF(Kons_IndGrup1!$O$10:$O$89&gt;0,ROW(Kons_IndGrup1!$O$10:$O$89)-MIN(ROW(Kons_IndGrup1!$O$10:$O$89))+1,""),ROW(Kons_IndGrup1!M55)),COLUMN(Kons_IndGrup1!M55))</f>
        <v>#DIV/0!</v>
      </c>
      <c r="C68" s="693"/>
      <c r="D68" s="692" t="e">
        <f t="array" ref="D68">INDEX(Kons_IndGrup1!$A$10:$O$89,SMALL(IF(Kons_IndGrup1!$O$10:$O$89&gt;0,ROW(Kons_IndGrup1!$O$10:$O$89)-MIN(ROW(Kons_IndGrup1!$O$10:$O$89))+1,""),ROW(Kons_IndGrup1!L55)),COLUMN(Kons_IndGrup1!L55))</f>
        <v>#DIV/0!</v>
      </c>
      <c r="E68" s="688"/>
    </row>
    <row r="69" spans="1:5">
      <c r="A69" s="692" t="e">
        <f t="array" ref="A69">INDEX(Kons_IndGrup1!$A$10:$O$89,SMALL(IF(Kons_IndGrup1!$O$10:$O$89&gt;0,ROW(Kons_IndGrup1!$O$10:$O$89)-MIN(ROW(Kons_IndGrup1!$O$10:$O$89))+1,""),ROW(Kons_IndGrup1!A56)),COLUMN(Kons_IndGrup1!A56))</f>
        <v>#DIV/0!</v>
      </c>
      <c r="B69" s="692" t="e">
        <f t="array" ref="B69">INDEX(Kons_IndGrup1!$A$10:$O$89,SMALL(IF(Kons_IndGrup1!$O$10:$O$89&gt;0,ROW(Kons_IndGrup1!$O$10:$O$89)-MIN(ROW(Kons_IndGrup1!$O$10:$O$89))+1,""),ROW(Kons_IndGrup1!M56)),COLUMN(Kons_IndGrup1!M56))</f>
        <v>#DIV/0!</v>
      </c>
      <c r="C69" s="693"/>
      <c r="D69" s="692" t="e">
        <f t="array" ref="D69">INDEX(Kons_IndGrup1!$A$10:$O$89,SMALL(IF(Kons_IndGrup1!$O$10:$O$89&gt;0,ROW(Kons_IndGrup1!$O$10:$O$89)-MIN(ROW(Kons_IndGrup1!$O$10:$O$89))+1,""),ROW(Kons_IndGrup1!L56)),COLUMN(Kons_IndGrup1!L56))</f>
        <v>#DIV/0!</v>
      </c>
      <c r="E69" s="688"/>
    </row>
    <row r="70" spans="1:5">
      <c r="A70" s="692" t="e">
        <f t="array" ref="A70">INDEX(Kons_IndGrup1!$A$10:$O$89,SMALL(IF(Kons_IndGrup1!$O$10:$O$89&gt;0,ROW(Kons_IndGrup1!$O$10:$O$89)-MIN(ROW(Kons_IndGrup1!$O$10:$O$89))+1,""),ROW(Kons_IndGrup1!A57)),COLUMN(Kons_IndGrup1!A57))</f>
        <v>#DIV/0!</v>
      </c>
      <c r="B70" s="692" t="e">
        <f t="array" ref="B70">INDEX(Kons_IndGrup1!$A$10:$O$89,SMALL(IF(Kons_IndGrup1!$O$10:$O$89&gt;0,ROW(Kons_IndGrup1!$O$10:$O$89)-MIN(ROW(Kons_IndGrup1!$O$10:$O$89))+1,""),ROW(Kons_IndGrup1!M57)),COLUMN(Kons_IndGrup1!M57))</f>
        <v>#DIV/0!</v>
      </c>
      <c r="C70" s="693"/>
      <c r="D70" s="692" t="e">
        <f t="array" ref="D70">INDEX(Kons_IndGrup1!$A$10:$O$89,SMALL(IF(Kons_IndGrup1!$O$10:$O$89&gt;0,ROW(Kons_IndGrup1!$O$10:$O$89)-MIN(ROW(Kons_IndGrup1!$O$10:$O$89))+1,""),ROW(Kons_IndGrup1!L57)),COLUMN(Kons_IndGrup1!L57))</f>
        <v>#DIV/0!</v>
      </c>
      <c r="E70" s="688"/>
    </row>
    <row r="71" spans="1:5">
      <c r="A71" s="692" t="e">
        <f t="array" ref="A71">INDEX(Kons_IndGrup1!$A$10:$O$89,SMALL(IF(Kons_IndGrup1!$O$10:$O$89&gt;0,ROW(Kons_IndGrup1!$O$10:$O$89)-MIN(ROW(Kons_IndGrup1!$O$10:$O$89))+1,""),ROW(Kons_IndGrup1!A58)),COLUMN(Kons_IndGrup1!A58))</f>
        <v>#DIV/0!</v>
      </c>
      <c r="B71" s="692" t="e">
        <f t="array" ref="B71">INDEX(Kons_IndGrup1!$A$10:$O$89,SMALL(IF(Kons_IndGrup1!$O$10:$O$89&gt;0,ROW(Kons_IndGrup1!$O$10:$O$89)-MIN(ROW(Kons_IndGrup1!$O$10:$O$89))+1,""),ROW(Kons_IndGrup1!M58)),COLUMN(Kons_IndGrup1!M58))</f>
        <v>#DIV/0!</v>
      </c>
      <c r="C71" s="693"/>
      <c r="D71" s="692" t="e">
        <f t="array" ref="D71">INDEX(Kons_IndGrup1!$A$10:$O$89,SMALL(IF(Kons_IndGrup1!$O$10:$O$89&gt;0,ROW(Kons_IndGrup1!$O$10:$O$89)-MIN(ROW(Kons_IndGrup1!$O$10:$O$89))+1,""),ROW(Kons_IndGrup1!L58)),COLUMN(Kons_IndGrup1!L58))</f>
        <v>#DIV/0!</v>
      </c>
      <c r="E71" s="688"/>
    </row>
    <row r="72" spans="1:5">
      <c r="A72" s="692" t="e">
        <f t="array" ref="A72">INDEX(Kons_IndGrup1!$A$10:$O$89,SMALL(IF(Kons_IndGrup1!$O$10:$O$89&gt;0,ROW(Kons_IndGrup1!$O$10:$O$89)-MIN(ROW(Kons_IndGrup1!$O$10:$O$89))+1,""),ROW(Kons_IndGrup1!A59)),COLUMN(Kons_IndGrup1!A59))</f>
        <v>#DIV/0!</v>
      </c>
      <c r="B72" s="692" t="e">
        <f t="array" ref="B72">INDEX(Kons_IndGrup1!$A$10:$O$89,SMALL(IF(Kons_IndGrup1!$O$10:$O$89&gt;0,ROW(Kons_IndGrup1!$O$10:$O$89)-MIN(ROW(Kons_IndGrup1!$O$10:$O$89))+1,""),ROW(Kons_IndGrup1!M59)),COLUMN(Kons_IndGrup1!M59))</f>
        <v>#DIV/0!</v>
      </c>
      <c r="C72" s="693"/>
      <c r="D72" s="692" t="e">
        <f t="array" ref="D72">INDEX(Kons_IndGrup1!$A$10:$O$89,SMALL(IF(Kons_IndGrup1!$O$10:$O$89&gt;0,ROW(Kons_IndGrup1!$O$10:$O$89)-MIN(ROW(Kons_IndGrup1!$O$10:$O$89))+1,""),ROW(Kons_IndGrup1!L59)),COLUMN(Kons_IndGrup1!L59))</f>
        <v>#DIV/0!</v>
      </c>
      <c r="E72" s="688"/>
    </row>
    <row r="73" spans="1:5">
      <c r="A73" s="692" t="e">
        <f t="array" ref="A73">INDEX(Kons_IndGrup1!$A$10:$O$89,SMALL(IF(Kons_IndGrup1!$O$10:$O$89&gt;0,ROW(Kons_IndGrup1!$O$10:$O$89)-MIN(ROW(Kons_IndGrup1!$O$10:$O$89))+1,""),ROW(Kons_IndGrup1!A60)),COLUMN(Kons_IndGrup1!A60))</f>
        <v>#DIV/0!</v>
      </c>
      <c r="B73" s="692" t="e">
        <f t="array" ref="B73">INDEX(Kons_IndGrup1!$A$10:$O$89,SMALL(IF(Kons_IndGrup1!$O$10:$O$89&gt;0,ROW(Kons_IndGrup1!$O$10:$O$89)-MIN(ROW(Kons_IndGrup1!$O$10:$O$89))+1,""),ROW(Kons_IndGrup1!M60)),COLUMN(Kons_IndGrup1!M60))</f>
        <v>#DIV/0!</v>
      </c>
      <c r="C73" s="693"/>
      <c r="D73" s="692" t="e">
        <f t="array" ref="D73">INDEX(Kons_IndGrup1!$A$10:$O$89,SMALL(IF(Kons_IndGrup1!$O$10:$O$89&gt;0,ROW(Kons_IndGrup1!$O$10:$O$89)-MIN(ROW(Kons_IndGrup1!$O$10:$O$89))+1,""),ROW(Kons_IndGrup1!L60)),COLUMN(Kons_IndGrup1!L60))</f>
        <v>#DIV/0!</v>
      </c>
      <c r="E73" s="688"/>
    </row>
    <row r="74" spans="1:5">
      <c r="A74" s="692" t="e">
        <f t="array" ref="A74">INDEX(Kons_IndGrup1!$A$10:$O$89,SMALL(IF(Kons_IndGrup1!$O$10:$O$89&gt;0,ROW(Kons_IndGrup1!$O$10:$O$89)-MIN(ROW(Kons_IndGrup1!$O$10:$O$89))+1,""),ROW(Kons_IndGrup1!A61)),COLUMN(Kons_IndGrup1!A61))</f>
        <v>#DIV/0!</v>
      </c>
      <c r="B74" s="692" t="e">
        <f t="array" ref="B74">INDEX(Kons_IndGrup1!$A$10:$O$89,SMALL(IF(Kons_IndGrup1!$O$10:$O$89&gt;0,ROW(Kons_IndGrup1!$O$10:$O$89)-MIN(ROW(Kons_IndGrup1!$O$10:$O$89))+1,""),ROW(Kons_IndGrup1!M61)),COLUMN(Kons_IndGrup1!M61))</f>
        <v>#DIV/0!</v>
      </c>
      <c r="C74" s="693"/>
      <c r="D74" s="692" t="e">
        <f t="array" ref="D74">INDEX(Kons_IndGrup1!$A$10:$O$89,SMALL(IF(Kons_IndGrup1!$O$10:$O$89&gt;0,ROW(Kons_IndGrup1!$O$10:$O$89)-MIN(ROW(Kons_IndGrup1!$O$10:$O$89))+1,""),ROW(Kons_IndGrup1!L61)),COLUMN(Kons_IndGrup1!L61))</f>
        <v>#DIV/0!</v>
      </c>
      <c r="E74" s="688"/>
    </row>
    <row r="75" spans="1:5">
      <c r="A75" s="692" t="e">
        <f t="array" ref="A75">INDEX(Kons_IndGrup1!$A$10:$O$89,SMALL(IF(Kons_IndGrup1!$O$10:$O$89&gt;0,ROW(Kons_IndGrup1!$O$10:$O$89)-MIN(ROW(Kons_IndGrup1!$O$10:$O$89))+1,""),ROW(Kons_IndGrup1!A62)),COLUMN(Kons_IndGrup1!A62))</f>
        <v>#DIV/0!</v>
      </c>
      <c r="B75" s="692" t="e">
        <f t="array" ref="B75">INDEX(Kons_IndGrup1!$A$10:$O$89,SMALL(IF(Kons_IndGrup1!$O$10:$O$89&gt;0,ROW(Kons_IndGrup1!$O$10:$O$89)-MIN(ROW(Kons_IndGrup1!$O$10:$O$89))+1,""),ROW(Kons_IndGrup1!M62)),COLUMN(Kons_IndGrup1!M62))</f>
        <v>#DIV/0!</v>
      </c>
      <c r="C75" s="693"/>
      <c r="D75" s="692" t="e">
        <f t="array" ref="D75">INDEX(Kons_IndGrup1!$A$10:$O$89,SMALL(IF(Kons_IndGrup1!$O$10:$O$89&gt;0,ROW(Kons_IndGrup1!$O$10:$O$89)-MIN(ROW(Kons_IndGrup1!$O$10:$O$89))+1,""),ROW(Kons_IndGrup1!L62)),COLUMN(Kons_IndGrup1!L62))</f>
        <v>#DIV/0!</v>
      </c>
      <c r="E75" s="688"/>
    </row>
    <row r="76" spans="1:5">
      <c r="A76" s="692" t="e">
        <f t="array" ref="A76">INDEX(Kons_IndGrup1!$A$10:$O$89,SMALL(IF(Kons_IndGrup1!$O$10:$O$89&gt;0,ROW(Kons_IndGrup1!$O$10:$O$89)-MIN(ROW(Kons_IndGrup1!$O$10:$O$89))+1,""),ROW(Kons_IndGrup1!A63)),COLUMN(Kons_IndGrup1!A63))</f>
        <v>#DIV/0!</v>
      </c>
      <c r="B76" s="692" t="e">
        <f t="array" ref="B76">INDEX(Kons_IndGrup1!$A$10:$O$89,SMALL(IF(Kons_IndGrup1!$O$10:$O$89&gt;0,ROW(Kons_IndGrup1!$O$10:$O$89)-MIN(ROW(Kons_IndGrup1!$O$10:$O$89))+1,""),ROW(Kons_IndGrup1!M63)),COLUMN(Kons_IndGrup1!M63))</f>
        <v>#DIV/0!</v>
      </c>
      <c r="C76" s="693"/>
      <c r="D76" s="692" t="e">
        <f t="array" ref="D76">INDEX(Kons_IndGrup1!$A$10:$O$89,SMALL(IF(Kons_IndGrup1!$O$10:$O$89&gt;0,ROW(Kons_IndGrup1!$O$10:$O$89)-MIN(ROW(Kons_IndGrup1!$O$10:$O$89))+1,""),ROW(Kons_IndGrup1!L63)),COLUMN(Kons_IndGrup1!L63))</f>
        <v>#DIV/0!</v>
      </c>
      <c r="E76" s="688"/>
    </row>
    <row r="77" spans="1:5">
      <c r="A77" s="692" t="e">
        <f t="array" ref="A77">INDEX(Kons_IndGrup1!$A$10:$O$89,SMALL(IF(Kons_IndGrup1!$O$10:$O$89&gt;0,ROW(Kons_IndGrup1!$O$10:$O$89)-MIN(ROW(Kons_IndGrup1!$O$10:$O$89))+1,""),ROW(Kons_IndGrup1!A64)),COLUMN(Kons_IndGrup1!A64))</f>
        <v>#DIV/0!</v>
      </c>
      <c r="B77" s="692" t="e">
        <f t="array" ref="B77">INDEX(Kons_IndGrup1!$A$10:$O$89,SMALL(IF(Kons_IndGrup1!$O$10:$O$89&gt;0,ROW(Kons_IndGrup1!$O$10:$O$89)-MIN(ROW(Kons_IndGrup1!$O$10:$O$89))+1,""),ROW(Kons_IndGrup1!M64)),COLUMN(Kons_IndGrup1!M64))</f>
        <v>#DIV/0!</v>
      </c>
      <c r="C77" s="693"/>
      <c r="D77" s="692" t="e">
        <f t="array" ref="D77">INDEX(Kons_IndGrup1!$A$10:$O$89,SMALL(IF(Kons_IndGrup1!$O$10:$O$89&gt;0,ROW(Kons_IndGrup1!$O$10:$O$89)-MIN(ROW(Kons_IndGrup1!$O$10:$O$89))+1,""),ROW(Kons_IndGrup1!L64)),COLUMN(Kons_IndGrup1!L64))</f>
        <v>#DIV/0!</v>
      </c>
      <c r="E77" s="688"/>
    </row>
    <row r="78" spans="1:5">
      <c r="A78" s="692" t="e">
        <f t="array" ref="A78">INDEX(Kons_IndGrup1!$A$10:$O$89,SMALL(IF(Kons_IndGrup1!$O$10:$O$89&gt;0,ROW(Kons_IndGrup1!$O$10:$O$89)-MIN(ROW(Kons_IndGrup1!$O$10:$O$89))+1,""),ROW(Kons_IndGrup1!A65)),COLUMN(Kons_IndGrup1!A65))</f>
        <v>#DIV/0!</v>
      </c>
      <c r="B78" s="692" t="e">
        <f t="array" ref="B78">INDEX(Kons_IndGrup1!$A$10:$O$89,SMALL(IF(Kons_IndGrup1!$O$10:$O$89&gt;0,ROW(Kons_IndGrup1!$O$10:$O$89)-MIN(ROW(Kons_IndGrup1!$O$10:$O$89))+1,""),ROW(Kons_IndGrup1!M65)),COLUMN(Kons_IndGrup1!M65))</f>
        <v>#DIV/0!</v>
      </c>
      <c r="C78" s="693"/>
      <c r="D78" s="692" t="e">
        <f t="array" ref="D78">INDEX(Kons_IndGrup1!$A$10:$O$89,SMALL(IF(Kons_IndGrup1!$O$10:$O$89&gt;0,ROW(Kons_IndGrup1!$O$10:$O$89)-MIN(ROW(Kons_IndGrup1!$O$10:$O$89))+1,""),ROW(Kons_IndGrup1!L65)),COLUMN(Kons_IndGrup1!L65))</f>
        <v>#DIV/0!</v>
      </c>
      <c r="E78" s="688"/>
    </row>
    <row r="79" spans="1:5">
      <c r="A79" s="692" t="e">
        <f t="array" ref="A79">INDEX(Kons_IndGrup1!$A$10:$O$89,SMALL(IF(Kons_IndGrup1!$O$10:$O$89&gt;0,ROW(Kons_IndGrup1!$O$10:$O$89)-MIN(ROW(Kons_IndGrup1!$O$10:$O$89))+1,""),ROW(Kons_IndGrup1!A66)),COLUMN(Kons_IndGrup1!A66))</f>
        <v>#DIV/0!</v>
      </c>
      <c r="B79" s="692" t="e">
        <f t="array" ref="B79">INDEX(Kons_IndGrup1!$A$10:$O$89,SMALL(IF(Kons_IndGrup1!$O$10:$O$89&gt;0,ROW(Kons_IndGrup1!$O$10:$O$89)-MIN(ROW(Kons_IndGrup1!$O$10:$O$89))+1,""),ROW(Kons_IndGrup1!M66)),COLUMN(Kons_IndGrup1!M66))</f>
        <v>#DIV/0!</v>
      </c>
      <c r="C79" s="693"/>
      <c r="D79" s="692" t="e">
        <f t="array" ref="D79">INDEX(Kons_IndGrup1!$A$10:$O$89,SMALL(IF(Kons_IndGrup1!$O$10:$O$89&gt;0,ROW(Kons_IndGrup1!$O$10:$O$89)-MIN(ROW(Kons_IndGrup1!$O$10:$O$89))+1,""),ROW(Kons_IndGrup1!L66)),COLUMN(Kons_IndGrup1!L66))</f>
        <v>#DIV/0!</v>
      </c>
      <c r="E79" s="688"/>
    </row>
    <row r="80" spans="1:5">
      <c r="A80" s="692" t="e">
        <f t="array" ref="A80">INDEX(Kons_IndGrup1!$A$10:$O$89,SMALL(IF(Kons_IndGrup1!$O$10:$O$89&gt;0,ROW(Kons_IndGrup1!$O$10:$O$89)-MIN(ROW(Kons_IndGrup1!$O$10:$O$89))+1,""),ROW(Kons_IndGrup1!A67)),COLUMN(Kons_IndGrup1!A67))</f>
        <v>#DIV/0!</v>
      </c>
      <c r="B80" s="692" t="e">
        <f t="array" ref="B80">INDEX(Kons_IndGrup1!$A$10:$O$89,SMALL(IF(Kons_IndGrup1!$O$10:$O$89&gt;0,ROW(Kons_IndGrup1!$O$10:$O$89)-MIN(ROW(Kons_IndGrup1!$O$10:$O$89))+1,""),ROW(Kons_IndGrup1!M67)),COLUMN(Kons_IndGrup1!M67))</f>
        <v>#DIV/0!</v>
      </c>
      <c r="C80" s="693"/>
      <c r="D80" s="692" t="e">
        <f t="array" ref="D80">INDEX(Kons_IndGrup1!$A$10:$O$89,SMALL(IF(Kons_IndGrup1!$O$10:$O$89&gt;0,ROW(Kons_IndGrup1!$O$10:$O$89)-MIN(ROW(Kons_IndGrup1!$O$10:$O$89))+1,""),ROW(Kons_IndGrup1!L67)),COLUMN(Kons_IndGrup1!L67))</f>
        <v>#DIV/0!</v>
      </c>
      <c r="E80" s="688"/>
    </row>
    <row r="81" spans="1:5">
      <c r="A81" s="692" t="e">
        <f t="array" ref="A81">INDEX(Kons_IndGrup1!$A$10:$O$89,SMALL(IF(Kons_IndGrup1!$O$10:$O$89&gt;0,ROW(Kons_IndGrup1!$O$10:$O$89)-MIN(ROW(Kons_IndGrup1!$O$10:$O$89))+1,""),ROW(Kons_IndGrup1!A68)),COLUMN(Kons_IndGrup1!A68))</f>
        <v>#DIV/0!</v>
      </c>
      <c r="B81" s="692" t="e">
        <f t="array" ref="B81">INDEX(Kons_IndGrup1!$A$10:$O$89,SMALL(IF(Kons_IndGrup1!$O$10:$O$89&gt;0,ROW(Kons_IndGrup1!$O$10:$O$89)-MIN(ROW(Kons_IndGrup1!$O$10:$O$89))+1,""),ROW(Kons_IndGrup1!M68)),COLUMN(Kons_IndGrup1!M68))</f>
        <v>#DIV/0!</v>
      </c>
      <c r="C81" s="693"/>
      <c r="D81" s="692" t="e">
        <f t="array" ref="D81">INDEX(Kons_IndGrup1!$A$10:$O$89,SMALL(IF(Kons_IndGrup1!$O$10:$O$89&gt;0,ROW(Kons_IndGrup1!$O$10:$O$89)-MIN(ROW(Kons_IndGrup1!$O$10:$O$89))+1,""),ROW(Kons_IndGrup1!L68)),COLUMN(Kons_IndGrup1!L68))</f>
        <v>#DIV/0!</v>
      </c>
      <c r="E81" s="688"/>
    </row>
    <row r="82" spans="1:5">
      <c r="A82" s="692" t="e">
        <f t="array" ref="A82">INDEX(Kons_IndGrup1!$A$10:$O$89,SMALL(IF(Kons_IndGrup1!$O$10:$O$89&gt;0,ROW(Kons_IndGrup1!$O$10:$O$89)-MIN(ROW(Kons_IndGrup1!$O$10:$O$89))+1,""),ROW(Kons_IndGrup1!A69)),COLUMN(Kons_IndGrup1!A69))</f>
        <v>#DIV/0!</v>
      </c>
      <c r="B82" s="692" t="e">
        <f t="array" ref="B82">INDEX(Kons_IndGrup1!$A$10:$O$89,SMALL(IF(Kons_IndGrup1!$O$10:$O$89&gt;0,ROW(Kons_IndGrup1!$O$10:$O$89)-MIN(ROW(Kons_IndGrup1!$O$10:$O$89))+1,""),ROW(Kons_IndGrup1!M69)),COLUMN(Kons_IndGrup1!M69))</f>
        <v>#DIV/0!</v>
      </c>
      <c r="C82" s="693"/>
      <c r="D82" s="692" t="e">
        <f t="array" ref="D82">INDEX(Kons_IndGrup1!$A$10:$O$89,SMALL(IF(Kons_IndGrup1!$O$10:$O$89&gt;0,ROW(Kons_IndGrup1!$O$10:$O$89)-MIN(ROW(Kons_IndGrup1!$O$10:$O$89))+1,""),ROW(Kons_IndGrup1!L69)),COLUMN(Kons_IndGrup1!L69))</f>
        <v>#DIV/0!</v>
      </c>
      <c r="E82" s="688"/>
    </row>
    <row r="83" spans="1:5">
      <c r="A83" s="692" t="e">
        <f t="array" ref="A83">INDEX(Kons_IndGrup1!$A$10:$O$89,SMALL(IF(Kons_IndGrup1!$O$10:$O$89&gt;0,ROW(Kons_IndGrup1!$O$10:$O$89)-MIN(ROW(Kons_IndGrup1!$O$10:$O$89))+1,""),ROW(Kons_IndGrup1!A70)),COLUMN(Kons_IndGrup1!A70))</f>
        <v>#DIV/0!</v>
      </c>
      <c r="B83" s="692" t="e">
        <f t="array" ref="B83">INDEX(Kons_IndGrup1!$A$10:$O$89,SMALL(IF(Kons_IndGrup1!$O$10:$O$89&gt;0,ROW(Kons_IndGrup1!$O$10:$O$89)-MIN(ROW(Kons_IndGrup1!$O$10:$O$89))+1,""),ROW(Kons_IndGrup1!M70)),COLUMN(Kons_IndGrup1!M70))</f>
        <v>#DIV/0!</v>
      </c>
      <c r="C83" s="693"/>
      <c r="D83" s="692" t="e">
        <f t="array" ref="D83">INDEX(Kons_IndGrup1!$A$10:$O$89,SMALL(IF(Kons_IndGrup1!$O$10:$O$89&gt;0,ROW(Kons_IndGrup1!$O$10:$O$89)-MIN(ROW(Kons_IndGrup1!$O$10:$O$89))+1,""),ROW(Kons_IndGrup1!L70)),COLUMN(Kons_IndGrup1!L70))</f>
        <v>#DIV/0!</v>
      </c>
      <c r="E83" s="688"/>
    </row>
    <row r="84" spans="1:5">
      <c r="A84" s="692" t="e">
        <f t="array" ref="A84">INDEX(Kons_IndGrup1!$A$10:$O$89,SMALL(IF(Kons_IndGrup1!$O$10:$O$89&gt;0,ROW(Kons_IndGrup1!$O$10:$O$89)-MIN(ROW(Kons_IndGrup1!$O$10:$O$89))+1,""),ROW(Kons_IndGrup1!A71)),COLUMN(Kons_IndGrup1!A71))</f>
        <v>#DIV/0!</v>
      </c>
      <c r="B84" s="692" t="e">
        <f t="array" ref="B84">INDEX(Kons_IndGrup1!$A$10:$O$89,SMALL(IF(Kons_IndGrup1!$O$10:$O$89&gt;0,ROW(Kons_IndGrup1!$O$10:$O$89)-MIN(ROW(Kons_IndGrup1!$O$10:$O$89))+1,""),ROW(Kons_IndGrup1!M71)),COLUMN(Kons_IndGrup1!M71))</f>
        <v>#DIV/0!</v>
      </c>
      <c r="C84" s="693"/>
      <c r="D84" s="692" t="e">
        <f t="array" ref="D84">INDEX(Kons_IndGrup1!$A$10:$O$89,SMALL(IF(Kons_IndGrup1!$O$10:$O$89&gt;0,ROW(Kons_IndGrup1!$O$10:$O$89)-MIN(ROW(Kons_IndGrup1!$O$10:$O$89))+1,""),ROW(Kons_IndGrup1!L71)),COLUMN(Kons_IndGrup1!L71))</f>
        <v>#DIV/0!</v>
      </c>
      <c r="E84" s="688"/>
    </row>
    <row r="85" spans="1:5">
      <c r="A85" s="692" t="e">
        <f t="array" ref="A85">INDEX(Kons_IndGrup1!$A$10:$O$89,SMALL(IF(Kons_IndGrup1!$O$10:$O$89&gt;0,ROW(Kons_IndGrup1!$O$10:$O$89)-MIN(ROW(Kons_IndGrup1!$O$10:$O$89))+1,""),ROW(Kons_IndGrup1!A72)),COLUMN(Kons_IndGrup1!A72))</f>
        <v>#DIV/0!</v>
      </c>
      <c r="B85" s="692" t="e">
        <f t="array" ref="B85">INDEX(Kons_IndGrup1!$A$10:$O$89,SMALL(IF(Kons_IndGrup1!$O$10:$O$89&gt;0,ROW(Kons_IndGrup1!$O$10:$O$89)-MIN(ROW(Kons_IndGrup1!$O$10:$O$89))+1,""),ROW(Kons_IndGrup1!M72)),COLUMN(Kons_IndGrup1!M72))</f>
        <v>#DIV/0!</v>
      </c>
      <c r="C85" s="693"/>
      <c r="D85" s="692" t="e">
        <f t="array" ref="D85">INDEX(Kons_IndGrup1!$A$10:$O$89,SMALL(IF(Kons_IndGrup1!$O$10:$O$89&gt;0,ROW(Kons_IndGrup1!$O$10:$O$89)-MIN(ROW(Kons_IndGrup1!$O$10:$O$89))+1,""),ROW(Kons_IndGrup1!L72)),COLUMN(Kons_IndGrup1!L72))</f>
        <v>#DIV/0!</v>
      </c>
      <c r="E85" s="688"/>
    </row>
    <row r="86" spans="1:5">
      <c r="A86" s="692" t="e">
        <f t="array" ref="A86">INDEX(Kons_IndGrup1!$A$10:$O$89,SMALL(IF(Kons_IndGrup1!$O$10:$O$89&gt;0,ROW(Kons_IndGrup1!$O$10:$O$89)-MIN(ROW(Kons_IndGrup1!$O$10:$O$89))+1,""),ROW(Kons_IndGrup1!A73)),COLUMN(Kons_IndGrup1!A73))</f>
        <v>#DIV/0!</v>
      </c>
      <c r="B86" s="692" t="e">
        <f t="array" ref="B86">INDEX(Kons_IndGrup1!$A$10:$O$89,SMALL(IF(Kons_IndGrup1!$O$10:$O$89&gt;0,ROW(Kons_IndGrup1!$O$10:$O$89)-MIN(ROW(Kons_IndGrup1!$O$10:$O$89))+1,""),ROW(Kons_IndGrup1!M73)),COLUMN(Kons_IndGrup1!M73))</f>
        <v>#DIV/0!</v>
      </c>
      <c r="C86" s="693"/>
      <c r="D86" s="692" t="e">
        <f t="array" ref="D86">INDEX(Kons_IndGrup1!$A$10:$O$89,SMALL(IF(Kons_IndGrup1!$O$10:$O$89&gt;0,ROW(Kons_IndGrup1!$O$10:$O$89)-MIN(ROW(Kons_IndGrup1!$O$10:$O$89))+1,""),ROW(Kons_IndGrup1!L73)),COLUMN(Kons_IndGrup1!L73))</f>
        <v>#DIV/0!</v>
      </c>
      <c r="E86" s="688"/>
    </row>
    <row r="87" spans="1:5">
      <c r="A87" s="692" t="e">
        <f t="array" ref="A87">INDEX(Kons_IndGrup1!$A$10:$O$89,SMALL(IF(Kons_IndGrup1!$O$10:$O$89&gt;0,ROW(Kons_IndGrup1!$O$10:$O$89)-MIN(ROW(Kons_IndGrup1!$O$10:$O$89))+1,""),ROW(Kons_IndGrup1!A74)),COLUMN(Kons_IndGrup1!A74))</f>
        <v>#DIV/0!</v>
      </c>
      <c r="B87" s="692" t="e">
        <f t="array" ref="B87">INDEX(Kons_IndGrup1!$A$10:$O$89,SMALL(IF(Kons_IndGrup1!$O$10:$O$89&gt;0,ROW(Kons_IndGrup1!$O$10:$O$89)-MIN(ROW(Kons_IndGrup1!$O$10:$O$89))+1,""),ROW(Kons_IndGrup1!M74)),COLUMN(Kons_IndGrup1!M74))</f>
        <v>#DIV/0!</v>
      </c>
      <c r="C87" s="693"/>
      <c r="D87" s="692" t="e">
        <f t="array" ref="D87">INDEX(Kons_IndGrup1!$A$10:$O$89,SMALL(IF(Kons_IndGrup1!$O$10:$O$89&gt;0,ROW(Kons_IndGrup1!$O$10:$O$89)-MIN(ROW(Kons_IndGrup1!$O$10:$O$89))+1,""),ROW(Kons_IndGrup1!L74)),COLUMN(Kons_IndGrup1!L74))</f>
        <v>#DIV/0!</v>
      </c>
      <c r="E87" s="688"/>
    </row>
    <row r="88" spans="1:5">
      <c r="A88" s="692" t="e">
        <f t="array" ref="A88">INDEX(Kons_IndGrup1!$A$10:$O$89,SMALL(IF(Kons_IndGrup1!$O$10:$O$89&gt;0,ROW(Kons_IndGrup1!$O$10:$O$89)-MIN(ROW(Kons_IndGrup1!$O$10:$O$89))+1,""),ROW(Kons_IndGrup1!A75)),COLUMN(Kons_IndGrup1!A75))</f>
        <v>#DIV/0!</v>
      </c>
      <c r="B88" s="692" t="e">
        <f t="array" ref="B88">INDEX(Kons_IndGrup1!$A$10:$O$89,SMALL(IF(Kons_IndGrup1!$O$10:$O$89&gt;0,ROW(Kons_IndGrup1!$O$10:$O$89)-MIN(ROW(Kons_IndGrup1!$O$10:$O$89))+1,""),ROW(Kons_IndGrup1!M75)),COLUMN(Kons_IndGrup1!M75))</f>
        <v>#DIV/0!</v>
      </c>
      <c r="C88" s="693"/>
      <c r="D88" s="692" t="e">
        <f t="array" ref="D88">INDEX(Kons_IndGrup1!$A$10:$O$89,SMALL(IF(Kons_IndGrup1!$O$10:$O$89&gt;0,ROW(Kons_IndGrup1!$O$10:$O$89)-MIN(ROW(Kons_IndGrup1!$O$10:$O$89))+1,""),ROW(Kons_IndGrup1!L75)),COLUMN(Kons_IndGrup1!L75))</f>
        <v>#DIV/0!</v>
      </c>
      <c r="E88" s="688"/>
    </row>
    <row r="89" spans="1:5">
      <c r="A89" s="692" t="e">
        <f t="array" ref="A89">INDEX(Kons_IndGrup1!$A$10:$O$89,SMALL(IF(Kons_IndGrup1!$O$10:$O$89&gt;0,ROW(Kons_IndGrup1!$O$10:$O$89)-MIN(ROW(Kons_IndGrup1!$O$10:$O$89))+1,""),ROW(Kons_IndGrup1!A76)),COLUMN(Kons_IndGrup1!A76))</f>
        <v>#DIV/0!</v>
      </c>
      <c r="B89" s="692" t="e">
        <f t="array" ref="B89">INDEX(Kons_IndGrup1!$A$10:$O$89,SMALL(IF(Kons_IndGrup1!$O$10:$O$89&gt;0,ROW(Kons_IndGrup1!$O$10:$O$89)-MIN(ROW(Kons_IndGrup1!$O$10:$O$89))+1,""),ROW(Kons_IndGrup1!M76)),COLUMN(Kons_IndGrup1!M76))</f>
        <v>#DIV/0!</v>
      </c>
      <c r="C89" s="693"/>
      <c r="D89" s="692" t="e">
        <f t="array" ref="D89">INDEX(Kons_IndGrup1!$A$10:$O$89,SMALL(IF(Kons_IndGrup1!$O$10:$O$89&gt;0,ROW(Kons_IndGrup1!$O$10:$O$89)-MIN(ROW(Kons_IndGrup1!$O$10:$O$89))+1,""),ROW(Kons_IndGrup1!L76)),COLUMN(Kons_IndGrup1!L76))</f>
        <v>#DIV/0!</v>
      </c>
      <c r="E89" s="688"/>
    </row>
    <row r="90" spans="1:5">
      <c r="A90" s="692" t="e">
        <f t="array" ref="A90">INDEX(Kons_IndGrup1!$A$10:$O$89,SMALL(IF(Kons_IndGrup1!$O$10:$O$89&gt;0,ROW(Kons_IndGrup1!$O$10:$O$89)-MIN(ROW(Kons_IndGrup1!$O$10:$O$89))+1,""),ROW(Kons_IndGrup1!A77)),COLUMN(Kons_IndGrup1!A77))</f>
        <v>#DIV/0!</v>
      </c>
      <c r="B90" s="692" t="e">
        <f t="array" ref="B90">INDEX(Kons_IndGrup1!$A$10:$O$89,SMALL(IF(Kons_IndGrup1!$O$10:$O$89&gt;0,ROW(Kons_IndGrup1!$O$10:$O$89)-MIN(ROW(Kons_IndGrup1!$O$10:$O$89))+1,""),ROW(Kons_IndGrup1!M77)),COLUMN(Kons_IndGrup1!M77))</f>
        <v>#DIV/0!</v>
      </c>
      <c r="C90" s="693"/>
      <c r="D90" s="692" t="e">
        <f t="array" ref="D90">INDEX(Kons_IndGrup1!$A$10:$O$89,SMALL(IF(Kons_IndGrup1!$O$10:$O$89&gt;0,ROW(Kons_IndGrup1!$O$10:$O$89)-MIN(ROW(Kons_IndGrup1!$O$10:$O$89))+1,""),ROW(Kons_IndGrup1!L77)),COLUMN(Kons_IndGrup1!L77))</f>
        <v>#DIV/0!</v>
      </c>
      <c r="E90" s="688"/>
    </row>
    <row r="91" spans="1:5">
      <c r="A91" s="692" t="e">
        <f t="array" ref="A91">INDEX(Kons_IndGrup1!$A$10:$O$89,SMALL(IF(Kons_IndGrup1!$O$10:$O$89&gt;0,ROW(Kons_IndGrup1!$O$10:$O$89)-MIN(ROW(Kons_IndGrup1!$O$10:$O$89))+1,""),ROW(Kons_IndGrup1!A78)),COLUMN(Kons_IndGrup1!A78))</f>
        <v>#DIV/0!</v>
      </c>
      <c r="B91" s="692" t="e">
        <f t="array" ref="B91">INDEX(Kons_IndGrup1!$A$10:$O$89,SMALL(IF(Kons_IndGrup1!$O$10:$O$89&gt;0,ROW(Kons_IndGrup1!$O$10:$O$89)-MIN(ROW(Kons_IndGrup1!$O$10:$O$89))+1,""),ROW(Kons_IndGrup1!M78)),COLUMN(Kons_IndGrup1!M78))</f>
        <v>#DIV/0!</v>
      </c>
      <c r="C91" s="693"/>
      <c r="D91" s="692" t="e">
        <f t="array" ref="D91">INDEX(Kons_IndGrup1!$A$10:$O$89,SMALL(IF(Kons_IndGrup1!$O$10:$O$89&gt;0,ROW(Kons_IndGrup1!$O$10:$O$89)-MIN(ROW(Kons_IndGrup1!$O$10:$O$89))+1,""),ROW(Kons_IndGrup1!L78)),COLUMN(Kons_IndGrup1!L78))</f>
        <v>#DIV/0!</v>
      </c>
      <c r="E91" s="688"/>
    </row>
    <row r="92" spans="1:5">
      <c r="A92" s="692" t="e">
        <f t="array" ref="A92">INDEX(Kons_IndGrup1!$A$10:$O$89,SMALL(IF(Kons_IndGrup1!$O$10:$O$89&gt;0,ROW(Kons_IndGrup1!$O$10:$O$89)-MIN(ROW(Kons_IndGrup1!$O$10:$O$89))+1,""),ROW(Kons_IndGrup1!A79)),COLUMN(Kons_IndGrup1!A79))</f>
        <v>#DIV/0!</v>
      </c>
      <c r="B92" s="692" t="e">
        <f t="array" ref="B92">INDEX(Kons_IndGrup1!$A$10:$O$89,SMALL(IF(Kons_IndGrup1!$O$10:$O$89&gt;0,ROW(Kons_IndGrup1!$O$10:$O$89)-MIN(ROW(Kons_IndGrup1!$O$10:$O$89))+1,""),ROW(Kons_IndGrup1!M79)),COLUMN(Kons_IndGrup1!M79))</f>
        <v>#DIV/0!</v>
      </c>
      <c r="C92" s="693"/>
      <c r="D92" s="692" t="e">
        <f t="array" ref="D92">INDEX(Kons_IndGrup1!$A$10:$O$89,SMALL(IF(Kons_IndGrup1!$O$10:$O$89&gt;0,ROW(Kons_IndGrup1!$O$10:$O$89)-MIN(ROW(Kons_IndGrup1!$O$10:$O$89))+1,""),ROW(Kons_IndGrup1!L79)),COLUMN(Kons_IndGrup1!L79))</f>
        <v>#DIV/0!</v>
      </c>
      <c r="E92" s="688"/>
    </row>
    <row r="93" spans="1:5">
      <c r="A93" s="692" t="e">
        <f t="array" ref="A93">INDEX(Kons_IndGrup1!$A$10:$O$89,SMALL(IF(Kons_IndGrup1!$O$10:$O$89&gt;0,ROW(Kons_IndGrup1!$O$10:$O$89)-MIN(ROW(Kons_IndGrup1!$O$10:$O$89))+1,""),ROW(Kons_IndGrup1!A80)),COLUMN(Kons_IndGrup1!A80))</f>
        <v>#DIV/0!</v>
      </c>
      <c r="B93" s="692" t="e">
        <f t="array" ref="B93">INDEX(Kons_IndGrup1!$A$10:$O$89,SMALL(IF(Kons_IndGrup1!$O$10:$O$89&gt;0,ROW(Kons_IndGrup1!$O$10:$O$89)-MIN(ROW(Kons_IndGrup1!$O$10:$O$89))+1,""),ROW(Kons_IndGrup1!M80)),COLUMN(Kons_IndGrup1!M80))</f>
        <v>#DIV/0!</v>
      </c>
      <c r="C93" s="693"/>
      <c r="D93" s="692" t="e">
        <f t="array" ref="D93">INDEX(Kons_IndGrup1!$A$10:$O$89,SMALL(IF(Kons_IndGrup1!$O$10:$O$89&gt;0,ROW(Kons_IndGrup1!$O$10:$O$89)-MIN(ROW(Kons_IndGrup1!$O$10:$O$89))+1,""),ROW(Kons_IndGrup1!L80)),COLUMN(Kons_IndGrup1!L80))</f>
        <v>#DIV/0!</v>
      </c>
      <c r="E93" s="688"/>
    </row>
  </sheetData>
  <conditionalFormatting sqref="D15:D93">
    <cfRule type="containsErrors" dxfId="28" priority="1">
      <formula>ISERROR(D15)</formula>
    </cfRule>
  </conditionalFormatting>
  <conditionalFormatting sqref="A14:B93">
    <cfRule type="containsErrors" dxfId="27" priority="7">
      <formula>ISERROR(A14)</formula>
    </cfRule>
  </conditionalFormatting>
  <conditionalFormatting sqref="D14">
    <cfRule type="containsErrors" dxfId="26" priority="4">
      <formula>ISERROR(D14)</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workbookViewId="0">
      <selection activeCell="C98" sqref="C98"/>
    </sheetView>
  </sheetViews>
  <sheetFormatPr defaultRowHeight="15"/>
  <cols>
    <col min="1" max="1" width="67.85546875" style="612" customWidth="1"/>
    <col min="2" max="2" width="43.7109375" style="612" customWidth="1"/>
    <col min="3" max="4" width="18" style="612" bestFit="1" customWidth="1"/>
    <col min="5" max="5" width="37.5703125" style="612" customWidth="1"/>
    <col min="6" max="6" width="9.140625" style="612"/>
    <col min="7" max="7" width="16.140625" style="612" customWidth="1"/>
    <col min="8" max="16384" width="9.140625" style="612"/>
  </cols>
  <sheetData>
    <row r="1" spans="1:5">
      <c r="A1" s="5" t="s">
        <v>2</v>
      </c>
      <c r="B1" s="610" t="s">
        <v>1378</v>
      </c>
    </row>
    <row r="2" spans="1:5">
      <c r="A2" s="5" t="s">
        <v>4</v>
      </c>
      <c r="B2" s="613" t="s">
        <v>1379</v>
      </c>
    </row>
    <row r="3" spans="1:5">
      <c r="A3" s="5" t="s">
        <v>6</v>
      </c>
      <c r="B3" s="614" t="s">
        <v>7</v>
      </c>
    </row>
    <row r="4" spans="1:5">
      <c r="A4" s="5" t="s">
        <v>8</v>
      </c>
      <c r="B4" s="616" t="s">
        <v>9</v>
      </c>
    </row>
    <row r="5" spans="1:5">
      <c r="A5" s="5" t="s">
        <v>10</v>
      </c>
      <c r="B5" s="616" t="s">
        <v>1330</v>
      </c>
    </row>
    <row r="6" spans="1:5" ht="15.75" thickBot="1"/>
    <row r="7" spans="1:5" ht="27" thickBot="1">
      <c r="A7" s="664" t="s">
        <v>1265</v>
      </c>
      <c r="B7" s="665" t="s">
        <v>1370</v>
      </c>
      <c r="C7" s="666" t="s">
        <v>1371</v>
      </c>
      <c r="D7" s="667" t="s">
        <v>658</v>
      </c>
      <c r="E7" s="668" t="s">
        <v>1372</v>
      </c>
    </row>
    <row r="8" spans="1:5">
      <c r="A8" s="496" t="s">
        <v>1178</v>
      </c>
      <c r="B8" s="669"/>
      <c r="C8" s="700">
        <f>+Kons30!D10</f>
        <v>0</v>
      </c>
      <c r="D8" s="695"/>
      <c r="E8" s="696"/>
    </row>
    <row r="9" spans="1:5">
      <c r="A9" s="682" t="s">
        <v>1380</v>
      </c>
      <c r="B9" s="683">
        <v>0.1</v>
      </c>
      <c r="C9" s="701">
        <f>+C8*0.1</f>
        <v>0</v>
      </c>
      <c r="D9" s="695"/>
      <c r="E9" s="696"/>
    </row>
    <row r="10" spans="1:5">
      <c r="A10" s="672" t="s">
        <v>1381</v>
      </c>
      <c r="B10" s="674">
        <v>0.25</v>
      </c>
      <c r="C10" s="701">
        <f>+C8*0.25</f>
        <v>0</v>
      </c>
      <c r="D10" s="695"/>
      <c r="E10" s="696"/>
    </row>
    <row r="11" spans="1:5">
      <c r="A11" s="672" t="s">
        <v>1382</v>
      </c>
      <c r="B11" s="674">
        <v>1</v>
      </c>
      <c r="C11" s="701">
        <f>+C8</f>
        <v>0</v>
      </c>
      <c r="D11" s="695"/>
      <c r="E11" s="696"/>
    </row>
    <row r="12" spans="1:5">
      <c r="A12" s="685" t="s">
        <v>1383</v>
      </c>
      <c r="B12" s="686"/>
      <c r="C12" s="687"/>
      <c r="D12" s="675" t="e">
        <f>IF(Kons_IndGrup3!L9&gt;Kons_IndGrup1!M9,Kons_IndGrup3!K9,0)</f>
        <v>#DIV/0!</v>
      </c>
      <c r="E12" s="697"/>
    </row>
    <row r="13" spans="1:5">
      <c r="A13" s="698" t="s">
        <v>1377</v>
      </c>
      <c r="B13" s="689"/>
      <c r="C13" s="690"/>
      <c r="D13" s="699"/>
      <c r="E13" s="696"/>
    </row>
    <row r="14" spans="1:5">
      <c r="A14" s="692" t="e">
        <f t="array" ref="A14">INDEX(Kons_IndGrup3!$A$10:$N$89,SMALL(IF(Kons_IndGrup3!$N$10:$N$89&gt;0,ROW(Kons_IndGrup3!$N$10:$N$89)-MIN(ROW(Kons_IndGrup3!$N$10:$N$89))+1,""),ROW(Kons_IndGrup3!A1)),COLUMN(Kons_IndGrup3!A1))</f>
        <v>#DIV/0!</v>
      </c>
      <c r="B14" s="692" t="e">
        <f t="array" ref="B14">INDEX(Kons_IndGrup3!$A$10:$N$89,SMALL(IF(Kons_IndGrup3!$N$10:$N$89&gt;0,ROW(Kons_IndGrup3!$N$10:$N$89)-MIN(ROW(Kons_IndGrup3!$N$10:$N$89))+1,""),ROW(Kons_IndGrup3!L1)),COLUMN(Kons_IndGrup3!L1))</f>
        <v>#DIV/0!</v>
      </c>
      <c r="C14" s="693"/>
      <c r="D14" s="692" t="e">
        <f t="array" ref="D14">INDEX(Kons_IndGrup3!$A$10:$N$89,SMALL(IF(Kons_IndGrup3!$N$10:$N$89&gt;0,ROW(Kons_IndGrup3!$N$10:$N$89)-MIN(ROW(Kons_IndGrup3!$N$10:$N$89))+1,""),ROW(Kons_IndGrup3!K1)),COLUMN(Kons_IndGrup3!K1))</f>
        <v>#DIV/0!</v>
      </c>
      <c r="E14" s="688"/>
    </row>
    <row r="15" spans="1:5">
      <c r="A15" s="692" t="e">
        <f t="array" ref="A15">INDEX(Kons_IndGrup3!$A$10:$N$89,SMALL(IF(Kons_IndGrup3!$N$10:$N$89&gt;0,ROW(Kons_IndGrup3!$N$10:$N$89)-MIN(ROW(Kons_IndGrup3!$N$10:$N$89))+1,""),ROW(Kons_IndGrup3!A2)),COLUMN(Kons_IndGrup3!A2))</f>
        <v>#DIV/0!</v>
      </c>
      <c r="B15" s="692" t="e">
        <f t="array" ref="B15">INDEX(Kons_IndGrup3!$A$10:$N$89,SMALL(IF(Kons_IndGrup3!$N$10:$N$89&gt;0,ROW(Kons_IndGrup3!$N$10:$N$89)-MIN(ROW(Kons_IndGrup3!$N$10:$N$89))+1,""),ROW(Kons_IndGrup3!L2)),COLUMN(Kons_IndGrup3!L2))</f>
        <v>#DIV/0!</v>
      </c>
      <c r="C15" s="693"/>
      <c r="D15" s="692" t="e">
        <f t="array" ref="D15">INDEX(Kons_IndGrup3!$A$10:$N$89,SMALL(IF(Kons_IndGrup3!$N$10:$N$89&gt;0,ROW(Kons_IndGrup3!$N$10:$N$89)-MIN(ROW(Kons_IndGrup3!$N$10:$N$89))+1,""),ROW(Kons_IndGrup3!K2)),COLUMN(Kons_IndGrup3!K2))</f>
        <v>#DIV/0!</v>
      </c>
      <c r="E15" s="688"/>
    </row>
    <row r="16" spans="1:5">
      <c r="A16" s="692" t="e">
        <f t="array" ref="A16">INDEX(Kons_IndGrup3!$A$10:$N$89,SMALL(IF(Kons_IndGrup3!$N$10:$N$89&gt;0,ROW(Kons_IndGrup3!$N$10:$N$89)-MIN(ROW(Kons_IndGrup3!$N$10:$N$89))+1,""),ROW(Kons_IndGrup3!A3)),COLUMN(Kons_IndGrup3!A3))</f>
        <v>#DIV/0!</v>
      </c>
      <c r="B16" s="692" t="e">
        <f t="array" ref="B16">INDEX(Kons_IndGrup3!$A$10:$N$89,SMALL(IF(Kons_IndGrup3!$N$10:$N$89&gt;0,ROW(Kons_IndGrup3!$N$10:$N$89)-MIN(ROW(Kons_IndGrup3!$N$10:$N$89))+1,""),ROW(Kons_IndGrup3!L3)),COLUMN(Kons_IndGrup3!L3))</f>
        <v>#DIV/0!</v>
      </c>
      <c r="C16" s="693"/>
      <c r="D16" s="692" t="e">
        <f t="array" ref="D16">INDEX(Kons_IndGrup3!$A$10:$N$89,SMALL(IF(Kons_IndGrup3!$N$10:$N$89&gt;0,ROW(Kons_IndGrup3!$N$10:$N$89)-MIN(ROW(Kons_IndGrup3!$N$10:$N$89))+1,""),ROW(Kons_IndGrup3!K3)),COLUMN(Kons_IndGrup3!K3))</f>
        <v>#DIV/0!</v>
      </c>
      <c r="E16" s="688"/>
    </row>
    <row r="17" spans="1:5">
      <c r="A17" s="692" t="e">
        <f t="array" ref="A17">INDEX(Kons_IndGrup3!$A$10:$N$89,SMALL(IF(Kons_IndGrup3!$N$10:$N$89&gt;0,ROW(Kons_IndGrup3!$N$10:$N$89)-MIN(ROW(Kons_IndGrup3!$N$10:$N$89))+1,""),ROW(Kons_IndGrup3!A4)),COLUMN(Kons_IndGrup3!A4))</f>
        <v>#DIV/0!</v>
      </c>
      <c r="B17" s="692" t="e">
        <f t="array" ref="B17">INDEX(Kons_IndGrup3!$A$10:$N$89,SMALL(IF(Kons_IndGrup3!$N$10:$N$89&gt;0,ROW(Kons_IndGrup3!$N$10:$N$89)-MIN(ROW(Kons_IndGrup3!$N$10:$N$89))+1,""),ROW(Kons_IndGrup3!L4)),COLUMN(Kons_IndGrup3!L4))</f>
        <v>#DIV/0!</v>
      </c>
      <c r="C17" s="693"/>
      <c r="D17" s="692" t="e">
        <f t="array" ref="D17">INDEX(Kons_IndGrup3!$A$10:$N$89,SMALL(IF(Kons_IndGrup3!$N$10:$N$89&gt;0,ROW(Kons_IndGrup3!$N$10:$N$89)-MIN(ROW(Kons_IndGrup3!$N$10:$N$89))+1,""),ROW(Kons_IndGrup3!K4)),COLUMN(Kons_IndGrup3!K4))</f>
        <v>#DIV/0!</v>
      </c>
      <c r="E17" s="688"/>
    </row>
    <row r="18" spans="1:5">
      <c r="A18" s="692" t="e">
        <f t="array" ref="A18">INDEX(Kons_IndGrup3!$A$10:$N$89,SMALL(IF(Kons_IndGrup3!$N$10:$N$89&gt;0,ROW(Kons_IndGrup3!$N$10:$N$89)-MIN(ROW(Kons_IndGrup3!$N$10:$N$89))+1,""),ROW(Kons_IndGrup3!A5)),COLUMN(Kons_IndGrup3!A5))</f>
        <v>#DIV/0!</v>
      </c>
      <c r="B18" s="692" t="e">
        <f t="array" ref="B18">INDEX(Kons_IndGrup3!$A$10:$N$89,SMALL(IF(Kons_IndGrup3!$N$10:$N$89&gt;0,ROW(Kons_IndGrup3!$N$10:$N$89)-MIN(ROW(Kons_IndGrup3!$N$10:$N$89))+1,""),ROW(Kons_IndGrup3!L5)),COLUMN(Kons_IndGrup3!L5))</f>
        <v>#DIV/0!</v>
      </c>
      <c r="C18" s="693"/>
      <c r="D18" s="692" t="e">
        <f t="array" ref="D18">INDEX(Kons_IndGrup3!$A$10:$N$89,SMALL(IF(Kons_IndGrup3!$N$10:$N$89&gt;0,ROW(Kons_IndGrup3!$N$10:$N$89)-MIN(ROW(Kons_IndGrup3!$N$10:$N$89))+1,""),ROW(Kons_IndGrup3!K5)),COLUMN(Kons_IndGrup3!K5))</f>
        <v>#DIV/0!</v>
      </c>
      <c r="E18" s="688"/>
    </row>
    <row r="19" spans="1:5">
      <c r="A19" s="692" t="e">
        <f t="array" ref="A19">INDEX(Kons_IndGrup3!$A$10:$N$89,SMALL(IF(Kons_IndGrup3!$N$10:$N$89&gt;0,ROW(Kons_IndGrup3!$N$10:$N$89)-MIN(ROW(Kons_IndGrup3!$N$10:$N$89))+1,""),ROW(Kons_IndGrup3!A6)),COLUMN(Kons_IndGrup3!A6))</f>
        <v>#DIV/0!</v>
      </c>
      <c r="B19" s="692" t="e">
        <f t="array" ref="B19">INDEX(Kons_IndGrup3!$A$10:$N$89,SMALL(IF(Kons_IndGrup3!$N$10:$N$89&gt;0,ROW(Kons_IndGrup3!$N$10:$N$89)-MIN(ROW(Kons_IndGrup3!$N$10:$N$89))+1,""),ROW(Kons_IndGrup3!L6)),COLUMN(Kons_IndGrup3!L6))</f>
        <v>#DIV/0!</v>
      </c>
      <c r="C19" s="693"/>
      <c r="D19" s="692" t="e">
        <f t="array" ref="D19">INDEX(Kons_IndGrup3!$A$10:$N$89,SMALL(IF(Kons_IndGrup3!$N$10:$N$89&gt;0,ROW(Kons_IndGrup3!$N$10:$N$89)-MIN(ROW(Kons_IndGrup3!$N$10:$N$89))+1,""),ROW(Kons_IndGrup3!K6)),COLUMN(Kons_IndGrup3!K6))</f>
        <v>#DIV/0!</v>
      </c>
      <c r="E19" s="688"/>
    </row>
    <row r="20" spans="1:5">
      <c r="A20" s="692" t="e">
        <f t="array" ref="A20">INDEX(Kons_IndGrup3!$A$10:$N$89,SMALL(IF(Kons_IndGrup3!$N$10:$N$89&gt;0,ROW(Kons_IndGrup3!$N$10:$N$89)-MIN(ROW(Kons_IndGrup3!$N$10:$N$89))+1,""),ROW(Kons_IndGrup3!A7)),COLUMN(Kons_IndGrup3!A7))</f>
        <v>#DIV/0!</v>
      </c>
      <c r="B20" s="692" t="e">
        <f t="array" ref="B20">INDEX(Kons_IndGrup3!$A$10:$N$89,SMALL(IF(Kons_IndGrup3!$N$10:$N$89&gt;0,ROW(Kons_IndGrup3!$N$10:$N$89)-MIN(ROW(Kons_IndGrup3!$N$10:$N$89))+1,""),ROW(Kons_IndGrup3!L7)),COLUMN(Kons_IndGrup3!L7))</f>
        <v>#DIV/0!</v>
      </c>
      <c r="C20" s="693"/>
      <c r="D20" s="692" t="e">
        <f t="array" ref="D20">INDEX(Kons_IndGrup3!$A$10:$N$89,SMALL(IF(Kons_IndGrup3!$N$10:$N$89&gt;0,ROW(Kons_IndGrup3!$N$10:$N$89)-MIN(ROW(Kons_IndGrup3!$N$10:$N$89))+1,""),ROW(Kons_IndGrup3!K7)),COLUMN(Kons_IndGrup3!K7))</f>
        <v>#DIV/0!</v>
      </c>
      <c r="E20" s="688"/>
    </row>
    <row r="21" spans="1:5">
      <c r="A21" s="692" t="e">
        <f t="array" ref="A21">INDEX(Kons_IndGrup3!$A$10:$N$89,SMALL(IF(Kons_IndGrup3!$N$10:$N$89&gt;0,ROW(Kons_IndGrup3!$N$10:$N$89)-MIN(ROW(Kons_IndGrup3!$N$10:$N$89))+1,""),ROW(Kons_IndGrup3!A8)),COLUMN(Kons_IndGrup3!A8))</f>
        <v>#DIV/0!</v>
      </c>
      <c r="B21" s="692" t="e">
        <f t="array" ref="B21">INDEX(Kons_IndGrup3!$A$10:$N$89,SMALL(IF(Kons_IndGrup3!$N$10:$N$89&gt;0,ROW(Kons_IndGrup3!$N$10:$N$89)-MIN(ROW(Kons_IndGrup3!$N$10:$N$89))+1,""),ROW(Kons_IndGrup3!L8)),COLUMN(Kons_IndGrup3!L8))</f>
        <v>#DIV/0!</v>
      </c>
      <c r="C21" s="693"/>
      <c r="D21" s="692" t="e">
        <f t="array" ref="D21">INDEX(Kons_IndGrup3!$A$10:$N$89,SMALL(IF(Kons_IndGrup3!$N$10:$N$89&gt;0,ROW(Kons_IndGrup3!$N$10:$N$89)-MIN(ROW(Kons_IndGrup3!$N$10:$N$89))+1,""),ROW(Kons_IndGrup3!K8)),COLUMN(Kons_IndGrup3!K8))</f>
        <v>#DIV/0!</v>
      </c>
      <c r="E21" s="688"/>
    </row>
    <row r="22" spans="1:5">
      <c r="A22" s="692" t="e">
        <f t="array" ref="A22">INDEX(Kons_IndGrup3!$A$10:$N$89,SMALL(IF(Kons_IndGrup3!$N$10:$N$89&gt;0,ROW(Kons_IndGrup3!$N$10:$N$89)-MIN(ROW(Kons_IndGrup3!$N$10:$N$89))+1,""),ROW(Kons_IndGrup3!A9)),COLUMN(Kons_IndGrup3!A9))</f>
        <v>#DIV/0!</v>
      </c>
      <c r="B22" s="692" t="e">
        <f t="array" ref="B22">INDEX(Kons_IndGrup3!$A$10:$N$89,SMALL(IF(Kons_IndGrup3!$N$10:$N$89&gt;0,ROW(Kons_IndGrup3!$N$10:$N$89)-MIN(ROW(Kons_IndGrup3!$N$10:$N$89))+1,""),ROW(Kons_IndGrup3!L9)),COLUMN(Kons_IndGrup3!L9))</f>
        <v>#DIV/0!</v>
      </c>
      <c r="C22" s="693"/>
      <c r="D22" s="692" t="e">
        <f t="array" ref="D22">INDEX(Kons_IndGrup3!$A$10:$N$89,SMALL(IF(Kons_IndGrup3!$N$10:$N$89&gt;0,ROW(Kons_IndGrup3!$N$10:$N$89)-MIN(ROW(Kons_IndGrup3!$N$10:$N$89))+1,""),ROW(Kons_IndGrup3!K9)),COLUMN(Kons_IndGrup3!K9))</f>
        <v>#DIV/0!</v>
      </c>
      <c r="E22" s="688"/>
    </row>
    <row r="23" spans="1:5">
      <c r="A23" s="692" t="e">
        <f t="array" ref="A23">INDEX(Kons_IndGrup3!$A$10:$N$89,SMALL(IF(Kons_IndGrup3!$N$10:$N$89&gt;0,ROW(Kons_IndGrup3!$N$10:$N$89)-MIN(ROW(Kons_IndGrup3!$N$10:$N$89))+1,""),ROW(Kons_IndGrup3!A10)),COLUMN(Kons_IndGrup3!A10))</f>
        <v>#DIV/0!</v>
      </c>
      <c r="B23" s="692" t="e">
        <f t="array" ref="B23">INDEX(Kons_IndGrup3!$A$10:$N$89,SMALL(IF(Kons_IndGrup3!$N$10:$N$89&gt;0,ROW(Kons_IndGrup3!$N$10:$N$89)-MIN(ROW(Kons_IndGrup3!$N$10:$N$89))+1,""),ROW(Kons_IndGrup3!L10)),COLUMN(Kons_IndGrup3!L10))</f>
        <v>#DIV/0!</v>
      </c>
      <c r="C23" s="693"/>
      <c r="D23" s="692" t="e">
        <f t="array" ref="D23">INDEX(Kons_IndGrup3!$A$10:$N$89,SMALL(IF(Kons_IndGrup3!$N$10:$N$89&gt;0,ROW(Kons_IndGrup3!$N$10:$N$89)-MIN(ROW(Kons_IndGrup3!$N$10:$N$89))+1,""),ROW(Kons_IndGrup3!K10)),COLUMN(Kons_IndGrup3!K10))</f>
        <v>#DIV/0!</v>
      </c>
      <c r="E23" s="688"/>
    </row>
    <row r="24" spans="1:5">
      <c r="A24" s="692" t="e">
        <f t="array" ref="A24">INDEX(Kons_IndGrup3!$A$10:$N$89,SMALL(IF(Kons_IndGrup3!$N$10:$N$89&gt;0,ROW(Kons_IndGrup3!$N$10:$N$89)-MIN(ROW(Kons_IndGrup3!$N$10:$N$89))+1,""),ROW(Kons_IndGrup3!A11)),COLUMN(Kons_IndGrup3!A11))</f>
        <v>#DIV/0!</v>
      </c>
      <c r="B24" s="692" t="e">
        <f t="array" ref="B24">INDEX(Kons_IndGrup3!$A$10:$N$89,SMALL(IF(Kons_IndGrup3!$N$10:$N$89&gt;0,ROW(Kons_IndGrup3!$N$10:$N$89)-MIN(ROW(Kons_IndGrup3!$N$10:$N$89))+1,""),ROW(Kons_IndGrup3!L11)),COLUMN(Kons_IndGrup3!L11))</f>
        <v>#DIV/0!</v>
      </c>
      <c r="C24" s="693"/>
      <c r="D24" s="692" t="e">
        <f t="array" ref="D24">INDEX(Kons_IndGrup3!$A$10:$N$89,SMALL(IF(Kons_IndGrup3!$N$10:$N$89&gt;0,ROW(Kons_IndGrup3!$N$10:$N$89)-MIN(ROW(Kons_IndGrup3!$N$10:$N$89))+1,""),ROW(Kons_IndGrup3!K11)),COLUMN(Kons_IndGrup3!K11))</f>
        <v>#DIV/0!</v>
      </c>
      <c r="E24" s="688"/>
    </row>
    <row r="25" spans="1:5">
      <c r="A25" s="692" t="e">
        <f t="array" ref="A25">INDEX(Kons_IndGrup3!$A$10:$N$89,SMALL(IF(Kons_IndGrup3!$N$10:$N$89&gt;0,ROW(Kons_IndGrup3!$N$10:$N$89)-MIN(ROW(Kons_IndGrup3!$N$10:$N$89))+1,""),ROW(Kons_IndGrup3!A12)),COLUMN(Kons_IndGrup3!A12))</f>
        <v>#DIV/0!</v>
      </c>
      <c r="B25" s="692" t="e">
        <f t="array" ref="B25">INDEX(Kons_IndGrup3!$A$10:$N$89,SMALL(IF(Kons_IndGrup3!$N$10:$N$89&gt;0,ROW(Kons_IndGrup3!$N$10:$N$89)-MIN(ROW(Kons_IndGrup3!$N$10:$N$89))+1,""),ROW(Kons_IndGrup3!L12)),COLUMN(Kons_IndGrup3!L12))</f>
        <v>#DIV/0!</v>
      </c>
      <c r="C25" s="693"/>
      <c r="D25" s="692" t="e">
        <f t="array" ref="D25">INDEX(Kons_IndGrup3!$A$10:$N$89,SMALL(IF(Kons_IndGrup3!$N$10:$N$89&gt;0,ROW(Kons_IndGrup3!$N$10:$N$89)-MIN(ROW(Kons_IndGrup3!$N$10:$N$89))+1,""),ROW(Kons_IndGrup3!K12)),COLUMN(Kons_IndGrup3!K12))</f>
        <v>#DIV/0!</v>
      </c>
      <c r="E25" s="688"/>
    </row>
    <row r="26" spans="1:5">
      <c r="A26" s="692" t="e">
        <f t="array" ref="A26">INDEX(Kons_IndGrup3!$A$10:$N$89,SMALL(IF(Kons_IndGrup3!$N$10:$N$89&gt;0,ROW(Kons_IndGrup3!$N$10:$N$89)-MIN(ROW(Kons_IndGrup3!$N$10:$N$89))+1,""),ROW(Kons_IndGrup3!A13)),COLUMN(Kons_IndGrup3!A13))</f>
        <v>#DIV/0!</v>
      </c>
      <c r="B26" s="692" t="e">
        <f t="array" ref="B26">INDEX(Kons_IndGrup3!$A$10:$N$89,SMALL(IF(Kons_IndGrup3!$N$10:$N$89&gt;0,ROW(Kons_IndGrup3!$N$10:$N$89)-MIN(ROW(Kons_IndGrup3!$N$10:$N$89))+1,""),ROW(Kons_IndGrup3!L13)),COLUMN(Kons_IndGrup3!L13))</f>
        <v>#DIV/0!</v>
      </c>
      <c r="C26" s="693"/>
      <c r="D26" s="692" t="e">
        <f t="array" ref="D26">INDEX(Kons_IndGrup3!$A$10:$N$89,SMALL(IF(Kons_IndGrup3!$N$10:$N$89&gt;0,ROW(Kons_IndGrup3!$N$10:$N$89)-MIN(ROW(Kons_IndGrup3!$N$10:$N$89))+1,""),ROW(Kons_IndGrup3!K13)),COLUMN(Kons_IndGrup3!K13))</f>
        <v>#DIV/0!</v>
      </c>
      <c r="E26" s="688"/>
    </row>
    <row r="27" spans="1:5">
      <c r="A27" s="692" t="e">
        <f t="array" ref="A27">INDEX(Kons_IndGrup3!$A$10:$N$89,SMALL(IF(Kons_IndGrup3!$N$10:$N$89&gt;0,ROW(Kons_IndGrup3!$N$10:$N$89)-MIN(ROW(Kons_IndGrup3!$N$10:$N$89))+1,""),ROW(Kons_IndGrup3!A14)),COLUMN(Kons_IndGrup3!A14))</f>
        <v>#DIV/0!</v>
      </c>
      <c r="B27" s="692" t="e">
        <f t="array" ref="B27">INDEX(Kons_IndGrup3!$A$10:$N$89,SMALL(IF(Kons_IndGrup3!$N$10:$N$89&gt;0,ROW(Kons_IndGrup3!$N$10:$N$89)-MIN(ROW(Kons_IndGrup3!$N$10:$N$89))+1,""),ROW(Kons_IndGrup3!L14)),COLUMN(Kons_IndGrup3!L14))</f>
        <v>#DIV/0!</v>
      </c>
      <c r="C27" s="693"/>
      <c r="D27" s="692" t="e">
        <f t="array" ref="D27">INDEX(Kons_IndGrup3!$A$10:$N$89,SMALL(IF(Kons_IndGrup3!$N$10:$N$89&gt;0,ROW(Kons_IndGrup3!$N$10:$N$89)-MIN(ROW(Kons_IndGrup3!$N$10:$N$89))+1,""),ROW(Kons_IndGrup3!K14)),COLUMN(Kons_IndGrup3!K14))</f>
        <v>#DIV/0!</v>
      </c>
      <c r="E27" s="688"/>
    </row>
    <row r="28" spans="1:5">
      <c r="A28" s="692" t="e">
        <f t="array" ref="A28">INDEX(Kons_IndGrup3!$A$10:$N$89,SMALL(IF(Kons_IndGrup3!$N$10:$N$89&gt;0,ROW(Kons_IndGrup3!$N$10:$N$89)-MIN(ROW(Kons_IndGrup3!$N$10:$N$89))+1,""),ROW(Kons_IndGrup3!A15)),COLUMN(Kons_IndGrup3!A15))</f>
        <v>#DIV/0!</v>
      </c>
      <c r="B28" s="692" t="e">
        <f t="array" ref="B28">INDEX(Kons_IndGrup3!$A$10:$N$89,SMALL(IF(Kons_IndGrup3!$N$10:$N$89&gt;0,ROW(Kons_IndGrup3!$N$10:$N$89)-MIN(ROW(Kons_IndGrup3!$N$10:$N$89))+1,""),ROW(Kons_IndGrup3!L15)),COLUMN(Kons_IndGrup3!L15))</f>
        <v>#DIV/0!</v>
      </c>
      <c r="C28" s="693"/>
      <c r="D28" s="692" t="e">
        <f t="array" ref="D28">INDEX(Kons_IndGrup3!$A$10:$N$89,SMALL(IF(Kons_IndGrup3!$N$10:$N$89&gt;0,ROW(Kons_IndGrup3!$N$10:$N$89)-MIN(ROW(Kons_IndGrup3!$N$10:$N$89))+1,""),ROW(Kons_IndGrup3!K15)),COLUMN(Kons_IndGrup3!K15))</f>
        <v>#DIV/0!</v>
      </c>
      <c r="E28" s="688"/>
    </row>
    <row r="29" spans="1:5">
      <c r="A29" s="692" t="e">
        <f t="array" ref="A29">INDEX(Kons_IndGrup3!$A$10:$N$89,SMALL(IF(Kons_IndGrup3!$N$10:$N$89&gt;0,ROW(Kons_IndGrup3!$N$10:$N$89)-MIN(ROW(Kons_IndGrup3!$N$10:$N$89))+1,""),ROW(Kons_IndGrup3!A16)),COLUMN(Kons_IndGrup3!A16))</f>
        <v>#DIV/0!</v>
      </c>
      <c r="B29" s="692" t="e">
        <f t="array" ref="B29">INDEX(Kons_IndGrup3!$A$10:$N$89,SMALL(IF(Kons_IndGrup3!$N$10:$N$89&gt;0,ROW(Kons_IndGrup3!$N$10:$N$89)-MIN(ROW(Kons_IndGrup3!$N$10:$N$89))+1,""),ROW(Kons_IndGrup3!L16)),COLUMN(Kons_IndGrup3!L16))</f>
        <v>#DIV/0!</v>
      </c>
      <c r="C29" s="693"/>
      <c r="D29" s="692" t="e">
        <f t="array" ref="D29">INDEX(Kons_IndGrup3!$A$10:$N$89,SMALL(IF(Kons_IndGrup3!$N$10:$N$89&gt;0,ROW(Kons_IndGrup3!$N$10:$N$89)-MIN(ROW(Kons_IndGrup3!$N$10:$N$89))+1,""),ROW(Kons_IndGrup3!K16)),COLUMN(Kons_IndGrup3!K16))</f>
        <v>#DIV/0!</v>
      </c>
      <c r="E29" s="688"/>
    </row>
    <row r="30" spans="1:5">
      <c r="A30" s="692" t="e">
        <f t="array" ref="A30">INDEX(Kons_IndGrup3!$A$10:$N$89,SMALL(IF(Kons_IndGrup3!$N$10:$N$89&gt;0,ROW(Kons_IndGrup3!$N$10:$N$89)-MIN(ROW(Kons_IndGrup3!$N$10:$N$89))+1,""),ROW(Kons_IndGrup3!A17)),COLUMN(Kons_IndGrup3!A17))</f>
        <v>#DIV/0!</v>
      </c>
      <c r="B30" s="692" t="e">
        <f t="array" ref="B30">INDEX(Kons_IndGrup3!$A$10:$N$89,SMALL(IF(Kons_IndGrup3!$N$10:$N$89&gt;0,ROW(Kons_IndGrup3!$N$10:$N$89)-MIN(ROW(Kons_IndGrup3!$N$10:$N$89))+1,""),ROW(Kons_IndGrup3!L17)),COLUMN(Kons_IndGrup3!L17))</f>
        <v>#DIV/0!</v>
      </c>
      <c r="C30" s="693"/>
      <c r="D30" s="692" t="e">
        <f t="array" ref="D30">INDEX(Kons_IndGrup3!$A$10:$N$89,SMALL(IF(Kons_IndGrup3!$N$10:$N$89&gt;0,ROW(Kons_IndGrup3!$N$10:$N$89)-MIN(ROW(Kons_IndGrup3!$N$10:$N$89))+1,""),ROW(Kons_IndGrup3!K17)),COLUMN(Kons_IndGrup3!K17))</f>
        <v>#DIV/0!</v>
      </c>
      <c r="E30" s="688"/>
    </row>
    <row r="31" spans="1:5">
      <c r="A31" s="692" t="e">
        <f t="array" ref="A31">INDEX(Kons_IndGrup3!$A$10:$N$89,SMALL(IF(Kons_IndGrup3!$N$10:$N$89&gt;0,ROW(Kons_IndGrup3!$N$10:$N$89)-MIN(ROW(Kons_IndGrup3!$N$10:$N$89))+1,""),ROW(Kons_IndGrup3!A18)),COLUMN(Kons_IndGrup3!A18))</f>
        <v>#DIV/0!</v>
      </c>
      <c r="B31" s="692" t="e">
        <f t="array" ref="B31">INDEX(Kons_IndGrup3!$A$10:$N$89,SMALL(IF(Kons_IndGrup3!$N$10:$N$89&gt;0,ROW(Kons_IndGrup3!$N$10:$N$89)-MIN(ROW(Kons_IndGrup3!$N$10:$N$89))+1,""),ROW(Kons_IndGrup3!L18)),COLUMN(Kons_IndGrup3!L18))</f>
        <v>#DIV/0!</v>
      </c>
      <c r="C31" s="693"/>
      <c r="D31" s="692" t="e">
        <f t="array" ref="D31">INDEX(Kons_IndGrup3!$A$10:$N$89,SMALL(IF(Kons_IndGrup3!$N$10:$N$89&gt;0,ROW(Kons_IndGrup3!$N$10:$N$89)-MIN(ROW(Kons_IndGrup3!$N$10:$N$89))+1,""),ROW(Kons_IndGrup3!K18)),COLUMN(Kons_IndGrup3!K18))</f>
        <v>#DIV/0!</v>
      </c>
      <c r="E31" s="688"/>
    </row>
    <row r="32" spans="1:5">
      <c r="A32" s="692" t="e">
        <f t="array" ref="A32">INDEX(Kons_IndGrup3!$A$10:$N$89,SMALL(IF(Kons_IndGrup3!$N$10:$N$89&gt;0,ROW(Kons_IndGrup3!$N$10:$N$89)-MIN(ROW(Kons_IndGrup3!$N$10:$N$89))+1,""),ROW(Kons_IndGrup3!A19)),COLUMN(Kons_IndGrup3!A19))</f>
        <v>#DIV/0!</v>
      </c>
      <c r="B32" s="692" t="e">
        <f t="array" ref="B32">INDEX(Kons_IndGrup3!$A$10:$N$89,SMALL(IF(Kons_IndGrup3!$N$10:$N$89&gt;0,ROW(Kons_IndGrup3!$N$10:$N$89)-MIN(ROW(Kons_IndGrup3!$N$10:$N$89))+1,""),ROW(Kons_IndGrup3!L19)),COLUMN(Kons_IndGrup3!L19))</f>
        <v>#DIV/0!</v>
      </c>
      <c r="C32" s="693"/>
      <c r="D32" s="692" t="e">
        <f t="array" ref="D32">INDEX(Kons_IndGrup3!$A$10:$N$89,SMALL(IF(Kons_IndGrup3!$N$10:$N$89&gt;0,ROW(Kons_IndGrup3!$N$10:$N$89)-MIN(ROW(Kons_IndGrup3!$N$10:$N$89))+1,""),ROW(Kons_IndGrup3!K19)),COLUMN(Kons_IndGrup3!K19))</f>
        <v>#DIV/0!</v>
      </c>
      <c r="E32" s="688"/>
    </row>
    <row r="33" spans="1:5">
      <c r="A33" s="692" t="e">
        <f t="array" ref="A33">INDEX(Kons_IndGrup3!$A$10:$N$89,SMALL(IF(Kons_IndGrup3!$N$10:$N$89&gt;0,ROW(Kons_IndGrup3!$N$10:$N$89)-MIN(ROW(Kons_IndGrup3!$N$10:$N$89))+1,""),ROW(Kons_IndGrup3!A20)),COLUMN(Kons_IndGrup3!A20))</f>
        <v>#DIV/0!</v>
      </c>
      <c r="B33" s="692" t="e">
        <f t="array" ref="B33">INDEX(Kons_IndGrup3!$A$10:$N$89,SMALL(IF(Kons_IndGrup3!$N$10:$N$89&gt;0,ROW(Kons_IndGrup3!$N$10:$N$89)-MIN(ROW(Kons_IndGrup3!$N$10:$N$89))+1,""),ROW(Kons_IndGrup3!L20)),COLUMN(Kons_IndGrup3!L20))</f>
        <v>#DIV/0!</v>
      </c>
      <c r="C33" s="693"/>
      <c r="D33" s="692" t="e">
        <f t="array" ref="D33">INDEX(Kons_IndGrup3!$A$10:$N$89,SMALL(IF(Kons_IndGrup3!$N$10:$N$89&gt;0,ROW(Kons_IndGrup3!$N$10:$N$89)-MIN(ROW(Kons_IndGrup3!$N$10:$N$89))+1,""),ROW(Kons_IndGrup3!K20)),COLUMN(Kons_IndGrup3!K20))</f>
        <v>#DIV/0!</v>
      </c>
      <c r="E33" s="688"/>
    </row>
    <row r="34" spans="1:5">
      <c r="A34" s="692" t="e">
        <f t="array" ref="A34">INDEX(Kons_IndGrup3!$A$10:$N$89,SMALL(IF(Kons_IndGrup3!$N$10:$N$89&gt;0,ROW(Kons_IndGrup3!$N$10:$N$89)-MIN(ROW(Kons_IndGrup3!$N$10:$N$89))+1,""),ROW(Kons_IndGrup3!A21)),COLUMN(Kons_IndGrup3!A21))</f>
        <v>#DIV/0!</v>
      </c>
      <c r="B34" s="692" t="e">
        <f t="array" ref="B34">INDEX(Kons_IndGrup3!$A$10:$N$89,SMALL(IF(Kons_IndGrup3!$N$10:$N$89&gt;0,ROW(Kons_IndGrup3!$N$10:$N$89)-MIN(ROW(Kons_IndGrup3!$N$10:$N$89))+1,""),ROW(Kons_IndGrup3!L21)),COLUMN(Kons_IndGrup3!L21))</f>
        <v>#DIV/0!</v>
      </c>
      <c r="C34" s="693"/>
      <c r="D34" s="692" t="e">
        <f t="array" ref="D34">INDEX(Kons_IndGrup3!$A$10:$N$89,SMALL(IF(Kons_IndGrup3!$N$10:$N$89&gt;0,ROW(Kons_IndGrup3!$N$10:$N$89)-MIN(ROW(Kons_IndGrup3!$N$10:$N$89))+1,""),ROW(Kons_IndGrup3!K21)),COLUMN(Kons_IndGrup3!K21))</f>
        <v>#DIV/0!</v>
      </c>
      <c r="E34" s="688"/>
    </row>
    <row r="35" spans="1:5">
      <c r="A35" s="692" t="e">
        <f t="array" ref="A35">INDEX(Kons_IndGrup3!$A$10:$N$89,SMALL(IF(Kons_IndGrup3!$N$10:$N$89&gt;0,ROW(Kons_IndGrup3!$N$10:$N$89)-MIN(ROW(Kons_IndGrup3!$N$10:$N$89))+1,""),ROW(Kons_IndGrup3!A22)),COLUMN(Kons_IndGrup3!A22))</f>
        <v>#DIV/0!</v>
      </c>
      <c r="B35" s="692" t="e">
        <f t="array" ref="B35">INDEX(Kons_IndGrup3!$A$10:$N$89,SMALL(IF(Kons_IndGrup3!$N$10:$N$89&gt;0,ROW(Kons_IndGrup3!$N$10:$N$89)-MIN(ROW(Kons_IndGrup3!$N$10:$N$89))+1,""),ROW(Kons_IndGrup3!L22)),COLUMN(Kons_IndGrup3!L22))</f>
        <v>#DIV/0!</v>
      </c>
      <c r="C35" s="693"/>
      <c r="D35" s="692" t="e">
        <f t="array" ref="D35">INDEX(Kons_IndGrup3!$A$10:$N$89,SMALL(IF(Kons_IndGrup3!$N$10:$N$89&gt;0,ROW(Kons_IndGrup3!$N$10:$N$89)-MIN(ROW(Kons_IndGrup3!$N$10:$N$89))+1,""),ROW(Kons_IndGrup3!K22)),COLUMN(Kons_IndGrup3!K22))</f>
        <v>#DIV/0!</v>
      </c>
      <c r="E35" s="688"/>
    </row>
    <row r="36" spans="1:5">
      <c r="A36" s="692" t="e">
        <f t="array" ref="A36">INDEX(Kons_IndGrup3!$A$10:$N$89,SMALL(IF(Kons_IndGrup3!$N$10:$N$89&gt;0,ROW(Kons_IndGrup3!$N$10:$N$89)-MIN(ROW(Kons_IndGrup3!$N$10:$N$89))+1,""),ROW(Kons_IndGrup3!A23)),COLUMN(Kons_IndGrup3!A23))</f>
        <v>#DIV/0!</v>
      </c>
      <c r="B36" s="692" t="e">
        <f t="array" ref="B36">INDEX(Kons_IndGrup3!$A$10:$N$89,SMALL(IF(Kons_IndGrup3!$N$10:$N$89&gt;0,ROW(Kons_IndGrup3!$N$10:$N$89)-MIN(ROW(Kons_IndGrup3!$N$10:$N$89))+1,""),ROW(Kons_IndGrup3!L23)),COLUMN(Kons_IndGrup3!L23))</f>
        <v>#DIV/0!</v>
      </c>
      <c r="C36" s="693"/>
      <c r="D36" s="692" t="e">
        <f t="array" ref="D36">INDEX(Kons_IndGrup3!$A$10:$N$89,SMALL(IF(Kons_IndGrup3!$N$10:$N$89&gt;0,ROW(Kons_IndGrup3!$N$10:$N$89)-MIN(ROW(Kons_IndGrup3!$N$10:$N$89))+1,""),ROW(Kons_IndGrup3!K23)),COLUMN(Kons_IndGrup3!K23))</f>
        <v>#DIV/0!</v>
      </c>
      <c r="E36" s="688"/>
    </row>
    <row r="37" spans="1:5">
      <c r="A37" s="692" t="e">
        <f t="array" ref="A37">INDEX(Kons_IndGrup3!$A$10:$N$89,SMALL(IF(Kons_IndGrup3!$N$10:$N$89&gt;0,ROW(Kons_IndGrup3!$N$10:$N$89)-MIN(ROW(Kons_IndGrup3!$N$10:$N$89))+1,""),ROW(Kons_IndGrup3!A24)),COLUMN(Kons_IndGrup3!A24))</f>
        <v>#DIV/0!</v>
      </c>
      <c r="B37" s="692" t="e">
        <f t="array" ref="B37">INDEX(Kons_IndGrup3!$A$10:$N$89,SMALL(IF(Kons_IndGrup3!$N$10:$N$89&gt;0,ROW(Kons_IndGrup3!$N$10:$N$89)-MIN(ROW(Kons_IndGrup3!$N$10:$N$89))+1,""),ROW(Kons_IndGrup3!L24)),COLUMN(Kons_IndGrup3!L24))</f>
        <v>#DIV/0!</v>
      </c>
      <c r="C37" s="693"/>
      <c r="D37" s="692" t="e">
        <f t="array" ref="D37">INDEX(Kons_IndGrup3!$A$10:$N$89,SMALL(IF(Kons_IndGrup3!$N$10:$N$89&gt;0,ROW(Kons_IndGrup3!$N$10:$N$89)-MIN(ROW(Kons_IndGrup3!$N$10:$N$89))+1,""),ROW(Kons_IndGrup3!K24)),COLUMN(Kons_IndGrup3!K24))</f>
        <v>#DIV/0!</v>
      </c>
      <c r="E37" s="688"/>
    </row>
    <row r="38" spans="1:5">
      <c r="A38" s="692" t="e">
        <f t="array" ref="A38">INDEX(Kons_IndGrup3!$A$10:$N$89,SMALL(IF(Kons_IndGrup3!$N$10:$N$89&gt;0,ROW(Kons_IndGrup3!$N$10:$N$89)-MIN(ROW(Kons_IndGrup3!$N$10:$N$89))+1,""),ROW(Kons_IndGrup3!A25)),COLUMN(Kons_IndGrup3!A25))</f>
        <v>#DIV/0!</v>
      </c>
      <c r="B38" s="692" t="e">
        <f t="array" ref="B38">INDEX(Kons_IndGrup3!$A$10:$N$89,SMALL(IF(Kons_IndGrup3!$N$10:$N$89&gt;0,ROW(Kons_IndGrup3!$N$10:$N$89)-MIN(ROW(Kons_IndGrup3!$N$10:$N$89))+1,""),ROW(Kons_IndGrup3!L25)),COLUMN(Kons_IndGrup3!L25))</f>
        <v>#DIV/0!</v>
      </c>
      <c r="C38" s="693"/>
      <c r="D38" s="692" t="e">
        <f t="array" ref="D38">INDEX(Kons_IndGrup3!$A$10:$N$89,SMALL(IF(Kons_IndGrup3!$N$10:$N$89&gt;0,ROW(Kons_IndGrup3!$N$10:$N$89)-MIN(ROW(Kons_IndGrup3!$N$10:$N$89))+1,""),ROW(Kons_IndGrup3!K25)),COLUMN(Kons_IndGrup3!K25))</f>
        <v>#DIV/0!</v>
      </c>
      <c r="E38" s="688"/>
    </row>
    <row r="39" spans="1:5">
      <c r="A39" s="692" t="e">
        <f t="array" ref="A39">INDEX(Kons_IndGrup3!$A$10:$N$89,SMALL(IF(Kons_IndGrup3!$N$10:$N$89&gt;0,ROW(Kons_IndGrup3!$N$10:$N$89)-MIN(ROW(Kons_IndGrup3!$N$10:$N$89))+1,""),ROW(Kons_IndGrup3!A26)),COLUMN(Kons_IndGrup3!A26))</f>
        <v>#DIV/0!</v>
      </c>
      <c r="B39" s="692" t="e">
        <f t="array" ref="B39">INDEX(Kons_IndGrup3!$A$10:$N$89,SMALL(IF(Kons_IndGrup3!$N$10:$N$89&gt;0,ROW(Kons_IndGrup3!$N$10:$N$89)-MIN(ROW(Kons_IndGrup3!$N$10:$N$89))+1,""),ROW(Kons_IndGrup3!L26)),COLUMN(Kons_IndGrup3!L26))</f>
        <v>#DIV/0!</v>
      </c>
      <c r="C39" s="693"/>
      <c r="D39" s="692" t="e">
        <f t="array" ref="D39">INDEX(Kons_IndGrup3!$A$10:$N$89,SMALL(IF(Kons_IndGrup3!$N$10:$N$89&gt;0,ROW(Kons_IndGrup3!$N$10:$N$89)-MIN(ROW(Kons_IndGrup3!$N$10:$N$89))+1,""),ROW(Kons_IndGrup3!K26)),COLUMN(Kons_IndGrup3!K26))</f>
        <v>#DIV/0!</v>
      </c>
      <c r="E39" s="688"/>
    </row>
    <row r="40" spans="1:5">
      <c r="A40" s="692" t="e">
        <f t="array" ref="A40">INDEX(Kons_IndGrup3!$A$10:$N$89,SMALL(IF(Kons_IndGrup3!$N$10:$N$89&gt;0,ROW(Kons_IndGrup3!$N$10:$N$89)-MIN(ROW(Kons_IndGrup3!$N$10:$N$89))+1,""),ROW(Kons_IndGrup3!A27)),COLUMN(Kons_IndGrup3!A27))</f>
        <v>#DIV/0!</v>
      </c>
      <c r="B40" s="692" t="e">
        <f t="array" ref="B40">INDEX(Kons_IndGrup3!$A$10:$N$89,SMALL(IF(Kons_IndGrup3!$N$10:$N$89&gt;0,ROW(Kons_IndGrup3!$N$10:$N$89)-MIN(ROW(Kons_IndGrup3!$N$10:$N$89))+1,""),ROW(Kons_IndGrup3!L27)),COLUMN(Kons_IndGrup3!L27))</f>
        <v>#DIV/0!</v>
      </c>
      <c r="C40" s="693"/>
      <c r="D40" s="692" t="e">
        <f t="array" ref="D40">INDEX(Kons_IndGrup3!$A$10:$N$89,SMALL(IF(Kons_IndGrup3!$N$10:$N$89&gt;0,ROW(Kons_IndGrup3!$N$10:$N$89)-MIN(ROW(Kons_IndGrup3!$N$10:$N$89))+1,""),ROW(Kons_IndGrup3!K27)),COLUMN(Kons_IndGrup3!K27))</f>
        <v>#DIV/0!</v>
      </c>
      <c r="E40" s="688"/>
    </row>
    <row r="41" spans="1:5">
      <c r="A41" s="692" t="e">
        <f t="array" ref="A41">INDEX(Kons_IndGrup3!$A$10:$N$89,SMALL(IF(Kons_IndGrup3!$N$10:$N$89&gt;0,ROW(Kons_IndGrup3!$N$10:$N$89)-MIN(ROW(Kons_IndGrup3!$N$10:$N$89))+1,""),ROW(Kons_IndGrup3!A28)),COLUMN(Kons_IndGrup3!A28))</f>
        <v>#DIV/0!</v>
      </c>
      <c r="B41" s="692" t="e">
        <f t="array" ref="B41">INDEX(Kons_IndGrup3!$A$10:$N$89,SMALL(IF(Kons_IndGrup3!$N$10:$N$89&gt;0,ROW(Kons_IndGrup3!$N$10:$N$89)-MIN(ROW(Kons_IndGrup3!$N$10:$N$89))+1,""),ROW(Kons_IndGrup3!L28)),COLUMN(Kons_IndGrup3!L28))</f>
        <v>#DIV/0!</v>
      </c>
      <c r="C41" s="693"/>
      <c r="D41" s="692" t="e">
        <f t="array" ref="D41">INDEX(Kons_IndGrup3!$A$10:$N$89,SMALL(IF(Kons_IndGrup3!$N$10:$N$89&gt;0,ROW(Kons_IndGrup3!$N$10:$N$89)-MIN(ROW(Kons_IndGrup3!$N$10:$N$89))+1,""),ROW(Kons_IndGrup3!K28)),COLUMN(Kons_IndGrup3!K28))</f>
        <v>#DIV/0!</v>
      </c>
      <c r="E41" s="688"/>
    </row>
    <row r="42" spans="1:5">
      <c r="A42" s="692" t="e">
        <f t="array" ref="A42">INDEX(Kons_IndGrup3!$A$10:$N$89,SMALL(IF(Kons_IndGrup3!$N$10:$N$89&gt;0,ROW(Kons_IndGrup3!$N$10:$N$89)-MIN(ROW(Kons_IndGrup3!$N$10:$N$89))+1,""),ROW(Kons_IndGrup3!A29)),COLUMN(Kons_IndGrup3!A29))</f>
        <v>#DIV/0!</v>
      </c>
      <c r="B42" s="692" t="e">
        <f t="array" ref="B42">INDEX(Kons_IndGrup3!$A$10:$N$89,SMALL(IF(Kons_IndGrup3!$N$10:$N$89&gt;0,ROW(Kons_IndGrup3!$N$10:$N$89)-MIN(ROW(Kons_IndGrup3!$N$10:$N$89))+1,""),ROW(Kons_IndGrup3!L29)),COLUMN(Kons_IndGrup3!L29))</f>
        <v>#DIV/0!</v>
      </c>
      <c r="C42" s="693"/>
      <c r="D42" s="692" t="e">
        <f t="array" ref="D42">INDEX(Kons_IndGrup3!$A$10:$N$89,SMALL(IF(Kons_IndGrup3!$N$10:$N$89&gt;0,ROW(Kons_IndGrup3!$N$10:$N$89)-MIN(ROW(Kons_IndGrup3!$N$10:$N$89))+1,""),ROW(Kons_IndGrup3!K29)),COLUMN(Kons_IndGrup3!K29))</f>
        <v>#DIV/0!</v>
      </c>
      <c r="E42" s="688"/>
    </row>
    <row r="43" spans="1:5">
      <c r="A43" s="692" t="e">
        <f t="array" ref="A43">INDEX(Kons_IndGrup3!$A$10:$N$89,SMALL(IF(Kons_IndGrup3!$N$10:$N$89&gt;0,ROW(Kons_IndGrup3!$N$10:$N$89)-MIN(ROW(Kons_IndGrup3!$N$10:$N$89))+1,""),ROW(Kons_IndGrup3!A30)),COLUMN(Kons_IndGrup3!A30))</f>
        <v>#DIV/0!</v>
      </c>
      <c r="B43" s="692" t="e">
        <f t="array" ref="B43">INDEX(Kons_IndGrup3!$A$10:$N$89,SMALL(IF(Kons_IndGrup3!$N$10:$N$89&gt;0,ROW(Kons_IndGrup3!$N$10:$N$89)-MIN(ROW(Kons_IndGrup3!$N$10:$N$89))+1,""),ROW(Kons_IndGrup3!L30)),COLUMN(Kons_IndGrup3!L30))</f>
        <v>#DIV/0!</v>
      </c>
      <c r="C43" s="693"/>
      <c r="D43" s="692" t="e">
        <f t="array" ref="D43">INDEX(Kons_IndGrup3!$A$10:$N$89,SMALL(IF(Kons_IndGrup3!$N$10:$N$89&gt;0,ROW(Kons_IndGrup3!$N$10:$N$89)-MIN(ROW(Kons_IndGrup3!$N$10:$N$89))+1,""),ROW(Kons_IndGrup3!K30)),COLUMN(Kons_IndGrup3!K30))</f>
        <v>#DIV/0!</v>
      </c>
      <c r="E43" s="688"/>
    </row>
    <row r="44" spans="1:5">
      <c r="A44" s="692" t="e">
        <f t="array" ref="A44">INDEX(Kons_IndGrup3!$A$10:$N$89,SMALL(IF(Kons_IndGrup3!$N$10:$N$89&gt;0,ROW(Kons_IndGrup3!$N$10:$N$89)-MIN(ROW(Kons_IndGrup3!$N$10:$N$89))+1,""),ROW(Kons_IndGrup3!A31)),COLUMN(Kons_IndGrup3!A31))</f>
        <v>#DIV/0!</v>
      </c>
      <c r="B44" s="692" t="e">
        <f t="array" ref="B44">INDEX(Kons_IndGrup3!$A$10:$N$89,SMALL(IF(Kons_IndGrup3!$N$10:$N$89&gt;0,ROW(Kons_IndGrup3!$N$10:$N$89)-MIN(ROW(Kons_IndGrup3!$N$10:$N$89))+1,""),ROW(Kons_IndGrup3!L31)),COLUMN(Kons_IndGrup3!L31))</f>
        <v>#DIV/0!</v>
      </c>
      <c r="C44" s="693"/>
      <c r="D44" s="692" t="e">
        <f t="array" ref="D44">INDEX(Kons_IndGrup3!$A$10:$N$89,SMALL(IF(Kons_IndGrup3!$N$10:$N$89&gt;0,ROW(Kons_IndGrup3!$N$10:$N$89)-MIN(ROW(Kons_IndGrup3!$N$10:$N$89))+1,""),ROW(Kons_IndGrup3!K31)),COLUMN(Kons_IndGrup3!K31))</f>
        <v>#DIV/0!</v>
      </c>
      <c r="E44" s="688"/>
    </row>
    <row r="45" spans="1:5">
      <c r="A45" s="692" t="e">
        <f t="array" ref="A45">INDEX(Kons_IndGrup3!$A$10:$N$89,SMALL(IF(Kons_IndGrup3!$N$10:$N$89&gt;0,ROW(Kons_IndGrup3!$N$10:$N$89)-MIN(ROW(Kons_IndGrup3!$N$10:$N$89))+1,""),ROW(Kons_IndGrup3!A32)),COLUMN(Kons_IndGrup3!A32))</f>
        <v>#DIV/0!</v>
      </c>
      <c r="B45" s="692" t="e">
        <f t="array" ref="B45">INDEX(Kons_IndGrup3!$A$10:$N$89,SMALL(IF(Kons_IndGrup3!$N$10:$N$89&gt;0,ROW(Kons_IndGrup3!$N$10:$N$89)-MIN(ROW(Kons_IndGrup3!$N$10:$N$89))+1,""),ROW(Kons_IndGrup3!L32)),COLUMN(Kons_IndGrup3!L32))</f>
        <v>#DIV/0!</v>
      </c>
      <c r="C45" s="693"/>
      <c r="D45" s="692" t="e">
        <f t="array" ref="D45">INDEX(Kons_IndGrup3!$A$10:$N$89,SMALL(IF(Kons_IndGrup3!$N$10:$N$89&gt;0,ROW(Kons_IndGrup3!$N$10:$N$89)-MIN(ROW(Kons_IndGrup3!$N$10:$N$89))+1,""),ROW(Kons_IndGrup3!K32)),COLUMN(Kons_IndGrup3!K32))</f>
        <v>#DIV/0!</v>
      </c>
      <c r="E45" s="688"/>
    </row>
    <row r="46" spans="1:5">
      <c r="A46" s="692" t="e">
        <f t="array" ref="A46">INDEX(Kons_IndGrup3!$A$10:$N$89,SMALL(IF(Kons_IndGrup3!$N$10:$N$89&gt;0,ROW(Kons_IndGrup3!$N$10:$N$89)-MIN(ROW(Kons_IndGrup3!$N$10:$N$89))+1,""),ROW(Kons_IndGrup3!A33)),COLUMN(Kons_IndGrup3!A33))</f>
        <v>#DIV/0!</v>
      </c>
      <c r="B46" s="692" t="e">
        <f t="array" ref="B46">INDEX(Kons_IndGrup3!$A$10:$N$89,SMALL(IF(Kons_IndGrup3!$N$10:$N$89&gt;0,ROW(Kons_IndGrup3!$N$10:$N$89)-MIN(ROW(Kons_IndGrup3!$N$10:$N$89))+1,""),ROW(Kons_IndGrup3!L33)),COLUMN(Kons_IndGrup3!L33))</f>
        <v>#DIV/0!</v>
      </c>
      <c r="C46" s="693"/>
      <c r="D46" s="692" t="e">
        <f t="array" ref="D46">INDEX(Kons_IndGrup3!$A$10:$N$89,SMALL(IF(Kons_IndGrup3!$N$10:$N$89&gt;0,ROW(Kons_IndGrup3!$N$10:$N$89)-MIN(ROW(Kons_IndGrup3!$N$10:$N$89))+1,""),ROW(Kons_IndGrup3!K33)),COLUMN(Kons_IndGrup3!K33))</f>
        <v>#DIV/0!</v>
      </c>
      <c r="E46" s="688"/>
    </row>
    <row r="47" spans="1:5">
      <c r="A47" s="692" t="e">
        <f t="array" ref="A47">INDEX(Kons_IndGrup3!$A$10:$N$89,SMALL(IF(Kons_IndGrup3!$N$10:$N$89&gt;0,ROW(Kons_IndGrup3!$N$10:$N$89)-MIN(ROW(Kons_IndGrup3!$N$10:$N$89))+1,""),ROW(Kons_IndGrup3!A34)),COLUMN(Kons_IndGrup3!A34))</f>
        <v>#DIV/0!</v>
      </c>
      <c r="B47" s="692" t="e">
        <f t="array" ref="B47">INDEX(Kons_IndGrup3!$A$10:$N$89,SMALL(IF(Kons_IndGrup3!$N$10:$N$89&gt;0,ROW(Kons_IndGrup3!$N$10:$N$89)-MIN(ROW(Kons_IndGrup3!$N$10:$N$89))+1,""),ROW(Kons_IndGrup3!L34)),COLUMN(Kons_IndGrup3!L34))</f>
        <v>#DIV/0!</v>
      </c>
      <c r="C47" s="693"/>
      <c r="D47" s="692" t="e">
        <f t="array" ref="D47">INDEX(Kons_IndGrup3!$A$10:$N$89,SMALL(IF(Kons_IndGrup3!$N$10:$N$89&gt;0,ROW(Kons_IndGrup3!$N$10:$N$89)-MIN(ROW(Kons_IndGrup3!$N$10:$N$89))+1,""),ROW(Kons_IndGrup3!K34)),COLUMN(Kons_IndGrup3!K34))</f>
        <v>#DIV/0!</v>
      </c>
      <c r="E47" s="688"/>
    </row>
    <row r="48" spans="1:5">
      <c r="A48" s="692" t="e">
        <f t="array" ref="A48">INDEX(Kons_IndGrup3!$A$10:$N$89,SMALL(IF(Kons_IndGrup3!$N$10:$N$89&gt;0,ROW(Kons_IndGrup3!$N$10:$N$89)-MIN(ROW(Kons_IndGrup3!$N$10:$N$89))+1,""),ROW(Kons_IndGrup3!A35)),COLUMN(Kons_IndGrup3!A35))</f>
        <v>#DIV/0!</v>
      </c>
      <c r="B48" s="692" t="e">
        <f t="array" ref="B48">INDEX(Kons_IndGrup3!$A$10:$N$89,SMALL(IF(Kons_IndGrup3!$N$10:$N$89&gt;0,ROW(Kons_IndGrup3!$N$10:$N$89)-MIN(ROW(Kons_IndGrup3!$N$10:$N$89))+1,""),ROW(Kons_IndGrup3!L35)),COLUMN(Kons_IndGrup3!L35))</f>
        <v>#DIV/0!</v>
      </c>
      <c r="C48" s="693"/>
      <c r="D48" s="692" t="e">
        <f t="array" ref="D48">INDEX(Kons_IndGrup3!$A$10:$N$89,SMALL(IF(Kons_IndGrup3!$N$10:$N$89&gt;0,ROW(Kons_IndGrup3!$N$10:$N$89)-MIN(ROW(Kons_IndGrup3!$N$10:$N$89))+1,""),ROW(Kons_IndGrup3!K35)),COLUMN(Kons_IndGrup3!K35))</f>
        <v>#DIV/0!</v>
      </c>
      <c r="E48" s="688"/>
    </row>
    <row r="49" spans="1:5">
      <c r="A49" s="692" t="e">
        <f t="array" ref="A49">INDEX(Kons_IndGrup3!$A$10:$N$89,SMALL(IF(Kons_IndGrup3!$N$10:$N$89&gt;0,ROW(Kons_IndGrup3!$N$10:$N$89)-MIN(ROW(Kons_IndGrup3!$N$10:$N$89))+1,""),ROW(Kons_IndGrup3!A36)),COLUMN(Kons_IndGrup3!A36))</f>
        <v>#DIV/0!</v>
      </c>
      <c r="B49" s="692" t="e">
        <f t="array" ref="B49">INDEX(Kons_IndGrup3!$A$10:$N$89,SMALL(IF(Kons_IndGrup3!$N$10:$N$89&gt;0,ROW(Kons_IndGrup3!$N$10:$N$89)-MIN(ROW(Kons_IndGrup3!$N$10:$N$89))+1,""),ROW(Kons_IndGrup3!L36)),COLUMN(Kons_IndGrup3!L36))</f>
        <v>#DIV/0!</v>
      </c>
      <c r="C49" s="693"/>
      <c r="D49" s="692" t="e">
        <f t="array" ref="D49">INDEX(Kons_IndGrup3!$A$10:$N$89,SMALL(IF(Kons_IndGrup3!$N$10:$N$89&gt;0,ROW(Kons_IndGrup3!$N$10:$N$89)-MIN(ROW(Kons_IndGrup3!$N$10:$N$89))+1,""),ROW(Kons_IndGrup3!K36)),COLUMN(Kons_IndGrup3!K36))</f>
        <v>#DIV/0!</v>
      </c>
      <c r="E49" s="688"/>
    </row>
    <row r="50" spans="1:5">
      <c r="A50" s="692" t="e">
        <f t="array" ref="A50">INDEX(Kons_IndGrup3!$A$10:$N$89,SMALL(IF(Kons_IndGrup3!$N$10:$N$89&gt;0,ROW(Kons_IndGrup3!$N$10:$N$89)-MIN(ROW(Kons_IndGrup3!$N$10:$N$89))+1,""),ROW(Kons_IndGrup3!A37)),COLUMN(Kons_IndGrup3!A37))</f>
        <v>#DIV/0!</v>
      </c>
      <c r="B50" s="692" t="e">
        <f t="array" ref="B50">INDEX(Kons_IndGrup3!$A$10:$N$89,SMALL(IF(Kons_IndGrup3!$N$10:$N$89&gt;0,ROW(Kons_IndGrup3!$N$10:$N$89)-MIN(ROW(Kons_IndGrup3!$N$10:$N$89))+1,""),ROW(Kons_IndGrup3!L37)),COLUMN(Kons_IndGrup3!L37))</f>
        <v>#DIV/0!</v>
      </c>
      <c r="C50" s="693"/>
      <c r="D50" s="692" t="e">
        <f t="array" ref="D50">INDEX(Kons_IndGrup3!$A$10:$N$89,SMALL(IF(Kons_IndGrup3!$N$10:$N$89&gt;0,ROW(Kons_IndGrup3!$N$10:$N$89)-MIN(ROW(Kons_IndGrup3!$N$10:$N$89))+1,""),ROW(Kons_IndGrup3!K37)),COLUMN(Kons_IndGrup3!K37))</f>
        <v>#DIV/0!</v>
      </c>
      <c r="E50" s="688"/>
    </row>
    <row r="51" spans="1:5">
      <c r="A51" s="692" t="e">
        <f t="array" ref="A51">INDEX(Kons_IndGrup3!$A$10:$N$89,SMALL(IF(Kons_IndGrup3!$N$10:$N$89&gt;0,ROW(Kons_IndGrup3!$N$10:$N$89)-MIN(ROW(Kons_IndGrup3!$N$10:$N$89))+1,""),ROW(Kons_IndGrup3!A38)),COLUMN(Kons_IndGrup3!A38))</f>
        <v>#DIV/0!</v>
      </c>
      <c r="B51" s="692" t="e">
        <f t="array" ref="B51">INDEX(Kons_IndGrup3!$A$10:$N$89,SMALL(IF(Kons_IndGrup3!$N$10:$N$89&gt;0,ROW(Kons_IndGrup3!$N$10:$N$89)-MIN(ROW(Kons_IndGrup3!$N$10:$N$89))+1,""),ROW(Kons_IndGrup3!L38)),COLUMN(Kons_IndGrup3!L38))</f>
        <v>#DIV/0!</v>
      </c>
      <c r="C51" s="693"/>
      <c r="D51" s="692" t="e">
        <f t="array" ref="D51">INDEX(Kons_IndGrup3!$A$10:$N$89,SMALL(IF(Kons_IndGrup3!$N$10:$N$89&gt;0,ROW(Kons_IndGrup3!$N$10:$N$89)-MIN(ROW(Kons_IndGrup3!$N$10:$N$89))+1,""),ROW(Kons_IndGrup3!K38)),COLUMN(Kons_IndGrup3!K38))</f>
        <v>#DIV/0!</v>
      </c>
      <c r="E51" s="688"/>
    </row>
    <row r="52" spans="1:5">
      <c r="A52" s="692" t="e">
        <f t="array" ref="A52">INDEX(Kons_IndGrup3!$A$10:$N$89,SMALL(IF(Kons_IndGrup3!$N$10:$N$89&gt;0,ROW(Kons_IndGrup3!$N$10:$N$89)-MIN(ROW(Kons_IndGrup3!$N$10:$N$89))+1,""),ROW(Kons_IndGrup3!A39)),COLUMN(Kons_IndGrup3!A39))</f>
        <v>#DIV/0!</v>
      </c>
      <c r="B52" s="692" t="e">
        <f t="array" ref="B52">INDEX(Kons_IndGrup3!$A$10:$N$89,SMALL(IF(Kons_IndGrup3!$N$10:$N$89&gt;0,ROW(Kons_IndGrup3!$N$10:$N$89)-MIN(ROW(Kons_IndGrup3!$N$10:$N$89))+1,""),ROW(Kons_IndGrup3!L39)),COLUMN(Kons_IndGrup3!L39))</f>
        <v>#DIV/0!</v>
      </c>
      <c r="C52" s="693"/>
      <c r="D52" s="692" t="e">
        <f t="array" ref="D52">INDEX(Kons_IndGrup3!$A$10:$N$89,SMALL(IF(Kons_IndGrup3!$N$10:$N$89&gt;0,ROW(Kons_IndGrup3!$N$10:$N$89)-MIN(ROW(Kons_IndGrup3!$N$10:$N$89))+1,""),ROW(Kons_IndGrup3!K39)),COLUMN(Kons_IndGrup3!K39))</f>
        <v>#DIV/0!</v>
      </c>
      <c r="E52" s="688"/>
    </row>
    <row r="53" spans="1:5">
      <c r="A53" s="692" t="e">
        <f t="array" ref="A53">INDEX(Kons_IndGrup3!$A$10:$N$89,SMALL(IF(Kons_IndGrup3!$N$10:$N$89&gt;0,ROW(Kons_IndGrup3!$N$10:$N$89)-MIN(ROW(Kons_IndGrup3!$N$10:$N$89))+1,""),ROW(Kons_IndGrup3!A40)),COLUMN(Kons_IndGrup3!A40))</f>
        <v>#DIV/0!</v>
      </c>
      <c r="B53" s="692" t="e">
        <f t="array" ref="B53">INDEX(Kons_IndGrup3!$A$10:$N$89,SMALL(IF(Kons_IndGrup3!$N$10:$N$89&gt;0,ROW(Kons_IndGrup3!$N$10:$N$89)-MIN(ROW(Kons_IndGrup3!$N$10:$N$89))+1,""),ROW(Kons_IndGrup3!L40)),COLUMN(Kons_IndGrup3!L40))</f>
        <v>#DIV/0!</v>
      </c>
      <c r="C53" s="693"/>
      <c r="D53" s="692" t="e">
        <f t="array" ref="D53">INDEX(Kons_IndGrup3!$A$10:$N$89,SMALL(IF(Kons_IndGrup3!$N$10:$N$89&gt;0,ROW(Kons_IndGrup3!$N$10:$N$89)-MIN(ROW(Kons_IndGrup3!$N$10:$N$89))+1,""),ROW(Kons_IndGrup3!K40)),COLUMN(Kons_IndGrup3!K40))</f>
        <v>#DIV/0!</v>
      </c>
      <c r="E53" s="688"/>
    </row>
    <row r="54" spans="1:5">
      <c r="A54" s="692" t="e">
        <f t="array" ref="A54">INDEX(Kons_IndGrup3!$A$10:$N$89,SMALL(IF(Kons_IndGrup3!$N$10:$N$89&gt;0,ROW(Kons_IndGrup3!$N$10:$N$89)-MIN(ROW(Kons_IndGrup3!$N$10:$N$89))+1,""),ROW(Kons_IndGrup3!A41)),COLUMN(Kons_IndGrup3!A41))</f>
        <v>#DIV/0!</v>
      </c>
      <c r="B54" s="692" t="e">
        <f t="array" ref="B54">INDEX(Kons_IndGrup3!$A$10:$N$89,SMALL(IF(Kons_IndGrup3!$N$10:$N$89&gt;0,ROW(Kons_IndGrup3!$N$10:$N$89)-MIN(ROW(Kons_IndGrup3!$N$10:$N$89))+1,""),ROW(Kons_IndGrup3!L41)),COLUMN(Kons_IndGrup3!L41))</f>
        <v>#DIV/0!</v>
      </c>
      <c r="C54" s="693"/>
      <c r="D54" s="692" t="e">
        <f t="array" ref="D54">INDEX(Kons_IndGrup3!$A$10:$N$89,SMALL(IF(Kons_IndGrup3!$N$10:$N$89&gt;0,ROW(Kons_IndGrup3!$N$10:$N$89)-MIN(ROW(Kons_IndGrup3!$N$10:$N$89))+1,""),ROW(Kons_IndGrup3!K41)),COLUMN(Kons_IndGrup3!K41))</f>
        <v>#DIV/0!</v>
      </c>
      <c r="E54" s="688"/>
    </row>
    <row r="55" spans="1:5">
      <c r="A55" s="692" t="e">
        <f t="array" ref="A55">INDEX(Kons_IndGrup3!$A$10:$N$89,SMALL(IF(Kons_IndGrup3!$N$10:$N$89&gt;0,ROW(Kons_IndGrup3!$N$10:$N$89)-MIN(ROW(Kons_IndGrup3!$N$10:$N$89))+1,""),ROW(Kons_IndGrup3!A42)),COLUMN(Kons_IndGrup3!A42))</f>
        <v>#DIV/0!</v>
      </c>
      <c r="B55" s="692" t="e">
        <f t="array" ref="B55">INDEX(Kons_IndGrup3!$A$10:$N$89,SMALL(IF(Kons_IndGrup3!$N$10:$N$89&gt;0,ROW(Kons_IndGrup3!$N$10:$N$89)-MIN(ROW(Kons_IndGrup3!$N$10:$N$89))+1,""),ROW(Kons_IndGrup3!L42)),COLUMN(Kons_IndGrup3!L42))</f>
        <v>#DIV/0!</v>
      </c>
      <c r="C55" s="693"/>
      <c r="D55" s="692" t="e">
        <f t="array" ref="D55">INDEX(Kons_IndGrup3!$A$10:$N$89,SMALL(IF(Kons_IndGrup3!$N$10:$N$89&gt;0,ROW(Kons_IndGrup3!$N$10:$N$89)-MIN(ROW(Kons_IndGrup3!$N$10:$N$89))+1,""),ROW(Kons_IndGrup3!K42)),COLUMN(Kons_IndGrup3!K42))</f>
        <v>#DIV/0!</v>
      </c>
      <c r="E55" s="688"/>
    </row>
    <row r="56" spans="1:5">
      <c r="A56" s="692" t="e">
        <f t="array" ref="A56">INDEX(Kons_IndGrup3!$A$10:$N$89,SMALL(IF(Kons_IndGrup3!$N$10:$N$89&gt;0,ROW(Kons_IndGrup3!$N$10:$N$89)-MIN(ROW(Kons_IndGrup3!$N$10:$N$89))+1,""),ROW(Kons_IndGrup3!A43)),COLUMN(Kons_IndGrup3!A43))</f>
        <v>#DIV/0!</v>
      </c>
      <c r="B56" s="692" t="e">
        <f t="array" ref="B56">INDEX(Kons_IndGrup3!$A$10:$N$89,SMALL(IF(Kons_IndGrup3!$N$10:$N$89&gt;0,ROW(Kons_IndGrup3!$N$10:$N$89)-MIN(ROW(Kons_IndGrup3!$N$10:$N$89))+1,""),ROW(Kons_IndGrup3!L43)),COLUMN(Kons_IndGrup3!L43))</f>
        <v>#DIV/0!</v>
      </c>
      <c r="C56" s="693"/>
      <c r="D56" s="692" t="e">
        <f t="array" ref="D56">INDEX(Kons_IndGrup3!$A$10:$N$89,SMALL(IF(Kons_IndGrup3!$N$10:$N$89&gt;0,ROW(Kons_IndGrup3!$N$10:$N$89)-MIN(ROW(Kons_IndGrup3!$N$10:$N$89))+1,""),ROW(Kons_IndGrup3!K43)),COLUMN(Kons_IndGrup3!K43))</f>
        <v>#DIV/0!</v>
      </c>
      <c r="E56" s="688"/>
    </row>
    <row r="57" spans="1:5">
      <c r="A57" s="692" t="e">
        <f t="array" ref="A57">INDEX(Kons_IndGrup3!$A$10:$N$89,SMALL(IF(Kons_IndGrup3!$N$10:$N$89&gt;0,ROW(Kons_IndGrup3!$N$10:$N$89)-MIN(ROW(Kons_IndGrup3!$N$10:$N$89))+1,""),ROW(Kons_IndGrup3!A44)),COLUMN(Kons_IndGrup3!A44))</f>
        <v>#DIV/0!</v>
      </c>
      <c r="B57" s="692" t="e">
        <f t="array" ref="B57">INDEX(Kons_IndGrup3!$A$10:$N$89,SMALL(IF(Kons_IndGrup3!$N$10:$N$89&gt;0,ROW(Kons_IndGrup3!$N$10:$N$89)-MIN(ROW(Kons_IndGrup3!$N$10:$N$89))+1,""),ROW(Kons_IndGrup3!L44)),COLUMN(Kons_IndGrup3!L44))</f>
        <v>#DIV/0!</v>
      </c>
      <c r="C57" s="693"/>
      <c r="D57" s="692" t="e">
        <f t="array" ref="D57">INDEX(Kons_IndGrup3!$A$10:$N$89,SMALL(IF(Kons_IndGrup3!$N$10:$N$89&gt;0,ROW(Kons_IndGrup3!$N$10:$N$89)-MIN(ROW(Kons_IndGrup3!$N$10:$N$89))+1,""),ROW(Kons_IndGrup3!K44)),COLUMN(Kons_IndGrup3!K44))</f>
        <v>#DIV/0!</v>
      </c>
      <c r="E57" s="688"/>
    </row>
    <row r="58" spans="1:5">
      <c r="A58" s="692" t="e">
        <f t="array" ref="A58">INDEX(Kons_IndGrup3!$A$10:$N$89,SMALL(IF(Kons_IndGrup3!$N$10:$N$89&gt;0,ROW(Kons_IndGrup3!$N$10:$N$89)-MIN(ROW(Kons_IndGrup3!$N$10:$N$89))+1,""),ROW(Kons_IndGrup3!A45)),COLUMN(Kons_IndGrup3!A45))</f>
        <v>#DIV/0!</v>
      </c>
      <c r="B58" s="692" t="e">
        <f t="array" ref="B58">INDEX(Kons_IndGrup3!$A$10:$N$89,SMALL(IF(Kons_IndGrup3!$N$10:$N$89&gt;0,ROW(Kons_IndGrup3!$N$10:$N$89)-MIN(ROW(Kons_IndGrup3!$N$10:$N$89))+1,""),ROW(Kons_IndGrup3!L45)),COLUMN(Kons_IndGrup3!L45))</f>
        <v>#DIV/0!</v>
      </c>
      <c r="C58" s="693"/>
      <c r="D58" s="692" t="e">
        <f t="array" ref="D58">INDEX(Kons_IndGrup3!$A$10:$N$89,SMALL(IF(Kons_IndGrup3!$N$10:$N$89&gt;0,ROW(Kons_IndGrup3!$N$10:$N$89)-MIN(ROW(Kons_IndGrup3!$N$10:$N$89))+1,""),ROW(Kons_IndGrup3!K45)),COLUMN(Kons_IndGrup3!K45))</f>
        <v>#DIV/0!</v>
      </c>
      <c r="E58" s="688"/>
    </row>
    <row r="59" spans="1:5">
      <c r="A59" s="692" t="e">
        <f t="array" ref="A59">INDEX(Kons_IndGrup3!$A$10:$N$89,SMALL(IF(Kons_IndGrup3!$N$10:$N$89&gt;0,ROW(Kons_IndGrup3!$N$10:$N$89)-MIN(ROW(Kons_IndGrup3!$N$10:$N$89))+1,""),ROW(Kons_IndGrup3!A46)),COLUMN(Kons_IndGrup3!A46))</f>
        <v>#DIV/0!</v>
      </c>
      <c r="B59" s="692" t="e">
        <f t="array" ref="B59">INDEX(Kons_IndGrup3!$A$10:$N$89,SMALL(IF(Kons_IndGrup3!$N$10:$N$89&gt;0,ROW(Kons_IndGrup3!$N$10:$N$89)-MIN(ROW(Kons_IndGrup3!$N$10:$N$89))+1,""),ROW(Kons_IndGrup3!L46)),COLUMN(Kons_IndGrup3!L46))</f>
        <v>#DIV/0!</v>
      </c>
      <c r="C59" s="693"/>
      <c r="D59" s="692" t="e">
        <f t="array" ref="D59">INDEX(Kons_IndGrup3!$A$10:$N$89,SMALL(IF(Kons_IndGrup3!$N$10:$N$89&gt;0,ROW(Kons_IndGrup3!$N$10:$N$89)-MIN(ROW(Kons_IndGrup3!$N$10:$N$89))+1,""),ROW(Kons_IndGrup3!K46)),COLUMN(Kons_IndGrup3!K46))</f>
        <v>#DIV/0!</v>
      </c>
      <c r="E59" s="688"/>
    </row>
    <row r="60" spans="1:5">
      <c r="A60" s="692" t="e">
        <f t="array" ref="A60">INDEX(Kons_IndGrup3!$A$10:$N$89,SMALL(IF(Kons_IndGrup3!$N$10:$N$89&gt;0,ROW(Kons_IndGrup3!$N$10:$N$89)-MIN(ROW(Kons_IndGrup3!$N$10:$N$89))+1,""),ROW(Kons_IndGrup3!A47)),COLUMN(Kons_IndGrup3!A47))</f>
        <v>#DIV/0!</v>
      </c>
      <c r="B60" s="692" t="e">
        <f t="array" ref="B60">INDEX(Kons_IndGrup3!$A$10:$N$89,SMALL(IF(Kons_IndGrup3!$N$10:$N$89&gt;0,ROW(Kons_IndGrup3!$N$10:$N$89)-MIN(ROW(Kons_IndGrup3!$N$10:$N$89))+1,""),ROW(Kons_IndGrup3!L47)),COLUMN(Kons_IndGrup3!L47))</f>
        <v>#DIV/0!</v>
      </c>
      <c r="C60" s="693"/>
      <c r="D60" s="692" t="e">
        <f t="array" ref="D60">INDEX(Kons_IndGrup3!$A$10:$N$89,SMALL(IF(Kons_IndGrup3!$N$10:$N$89&gt;0,ROW(Kons_IndGrup3!$N$10:$N$89)-MIN(ROW(Kons_IndGrup3!$N$10:$N$89))+1,""),ROW(Kons_IndGrup3!K47)),COLUMN(Kons_IndGrup3!K47))</f>
        <v>#DIV/0!</v>
      </c>
      <c r="E60" s="688"/>
    </row>
    <row r="61" spans="1:5">
      <c r="A61" s="692" t="e">
        <f t="array" ref="A61">INDEX(Kons_IndGrup3!$A$10:$N$89,SMALL(IF(Kons_IndGrup3!$N$10:$N$89&gt;0,ROW(Kons_IndGrup3!$N$10:$N$89)-MIN(ROW(Kons_IndGrup3!$N$10:$N$89))+1,""),ROW(Kons_IndGrup3!A48)),COLUMN(Kons_IndGrup3!A48))</f>
        <v>#DIV/0!</v>
      </c>
      <c r="B61" s="692" t="e">
        <f t="array" ref="B61">INDEX(Kons_IndGrup3!$A$10:$N$89,SMALL(IF(Kons_IndGrup3!$N$10:$N$89&gt;0,ROW(Kons_IndGrup3!$N$10:$N$89)-MIN(ROW(Kons_IndGrup3!$N$10:$N$89))+1,""),ROW(Kons_IndGrup3!L48)),COLUMN(Kons_IndGrup3!L48))</f>
        <v>#DIV/0!</v>
      </c>
      <c r="C61" s="693"/>
      <c r="D61" s="692" t="e">
        <f t="array" ref="D61">INDEX(Kons_IndGrup3!$A$10:$N$89,SMALL(IF(Kons_IndGrup3!$N$10:$N$89&gt;0,ROW(Kons_IndGrup3!$N$10:$N$89)-MIN(ROW(Kons_IndGrup3!$N$10:$N$89))+1,""),ROW(Kons_IndGrup3!K48)),COLUMN(Kons_IndGrup3!K48))</f>
        <v>#DIV/0!</v>
      </c>
      <c r="E61" s="688"/>
    </row>
    <row r="62" spans="1:5">
      <c r="A62" s="692" t="e">
        <f t="array" ref="A62">INDEX(Kons_IndGrup3!$A$10:$N$89,SMALL(IF(Kons_IndGrup3!$N$10:$N$89&gt;0,ROW(Kons_IndGrup3!$N$10:$N$89)-MIN(ROW(Kons_IndGrup3!$N$10:$N$89))+1,""),ROW(Kons_IndGrup3!A49)),COLUMN(Kons_IndGrup3!A49))</f>
        <v>#DIV/0!</v>
      </c>
      <c r="B62" s="692" t="e">
        <f t="array" ref="B62">INDEX(Kons_IndGrup3!$A$10:$N$89,SMALL(IF(Kons_IndGrup3!$N$10:$N$89&gt;0,ROW(Kons_IndGrup3!$N$10:$N$89)-MIN(ROW(Kons_IndGrup3!$N$10:$N$89))+1,""),ROW(Kons_IndGrup3!L49)),COLUMN(Kons_IndGrup3!L49))</f>
        <v>#DIV/0!</v>
      </c>
      <c r="C62" s="693"/>
      <c r="D62" s="692" t="e">
        <f t="array" ref="D62">INDEX(Kons_IndGrup3!$A$10:$N$89,SMALL(IF(Kons_IndGrup3!$N$10:$N$89&gt;0,ROW(Kons_IndGrup3!$N$10:$N$89)-MIN(ROW(Kons_IndGrup3!$N$10:$N$89))+1,""),ROW(Kons_IndGrup3!K49)),COLUMN(Kons_IndGrup3!K49))</f>
        <v>#DIV/0!</v>
      </c>
      <c r="E62" s="688"/>
    </row>
  </sheetData>
  <conditionalFormatting sqref="D14">
    <cfRule type="containsErrors" dxfId="25" priority="4">
      <formula>ISERROR(D14)</formula>
    </cfRule>
  </conditionalFormatting>
  <conditionalFormatting sqref="B14">
    <cfRule type="containsErrors" dxfId="24" priority="6">
      <formula>ISERROR(B14)</formula>
    </cfRule>
  </conditionalFormatting>
  <conditionalFormatting sqref="B15:B62">
    <cfRule type="containsErrors" dxfId="23" priority="5">
      <formula>ISERROR(B15)</formula>
    </cfRule>
  </conditionalFormatting>
  <conditionalFormatting sqref="D15:D62">
    <cfRule type="containsErrors" dxfId="22" priority="3">
      <formula>ISERROR(D15)</formula>
    </cfRule>
  </conditionalFormatting>
  <conditionalFormatting sqref="A14">
    <cfRule type="containsErrors" dxfId="21" priority="2">
      <formula>ISERROR(A14)</formula>
    </cfRule>
  </conditionalFormatting>
  <conditionalFormatting sqref="A15:A62">
    <cfRule type="containsErrors" dxfId="20" priority="1">
      <formula>ISERROR(A15)</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activeCell="C98" sqref="C98"/>
    </sheetView>
  </sheetViews>
  <sheetFormatPr defaultRowHeight="15"/>
  <cols>
    <col min="2" max="2" width="35.42578125" customWidth="1"/>
    <col min="3" max="3" width="18.42578125" customWidth="1"/>
    <col min="4" max="4" width="21.85546875" bestFit="1" customWidth="1"/>
    <col min="5" max="5" width="20.5703125" customWidth="1"/>
    <col min="6" max="6" width="21.42578125" bestFit="1" customWidth="1"/>
    <col min="7" max="7" width="21.28515625" customWidth="1"/>
    <col min="8" max="8" width="13.85546875" bestFit="1" customWidth="1"/>
  </cols>
  <sheetData>
    <row r="1" spans="1:9">
      <c r="A1" s="5" t="s">
        <v>2</v>
      </c>
      <c r="B1" s="466" t="s">
        <v>1384</v>
      </c>
      <c r="D1" s="466"/>
    </row>
    <row r="2" spans="1:9">
      <c r="A2" s="5" t="s">
        <v>4</v>
      </c>
      <c r="B2" s="200" t="s">
        <v>1385</v>
      </c>
      <c r="D2" s="200"/>
    </row>
    <row r="3" spans="1:9">
      <c r="A3" s="5" t="s">
        <v>6</v>
      </c>
      <c r="B3" s="614" t="s">
        <v>7</v>
      </c>
      <c r="D3" s="466"/>
    </row>
    <row r="4" spans="1:9">
      <c r="A4" s="5" t="s">
        <v>8</v>
      </c>
      <c r="B4" s="616" t="s">
        <v>9</v>
      </c>
      <c r="D4" s="466"/>
    </row>
    <row r="5" spans="1:9">
      <c r="A5" s="5" t="s">
        <v>10</v>
      </c>
      <c r="B5" s="616" t="s">
        <v>1330</v>
      </c>
      <c r="D5" s="466"/>
    </row>
    <row r="6" spans="1:9" ht="15.75" thickBot="1"/>
    <row r="7" spans="1:9" ht="27.75" customHeight="1" thickBot="1">
      <c r="A7" s="702"/>
      <c r="B7" s="664" t="s">
        <v>1265</v>
      </c>
      <c r="C7" s="665" t="s">
        <v>1370</v>
      </c>
      <c r="D7" s="666" t="s">
        <v>1371</v>
      </c>
      <c r="E7" s="703"/>
    </row>
    <row r="8" spans="1:9">
      <c r="A8" s="704">
        <v>1</v>
      </c>
      <c r="B8" s="496" t="s">
        <v>1178</v>
      </c>
      <c r="C8" s="705"/>
      <c r="D8" s="706">
        <f>Kons30!D10</f>
        <v>0</v>
      </c>
      <c r="E8" s="707"/>
    </row>
    <row r="9" spans="1:9">
      <c r="A9" s="708">
        <v>2</v>
      </c>
      <c r="B9" s="709" t="s">
        <v>1386</v>
      </c>
      <c r="C9" s="765">
        <v>0.15</v>
      </c>
      <c r="D9" s="710">
        <f>+C9*D8</f>
        <v>0</v>
      </c>
      <c r="E9" s="707"/>
    </row>
    <row r="10" spans="1:9">
      <c r="A10" s="708">
        <v>3</v>
      </c>
      <c r="B10" s="711" t="s">
        <v>1387</v>
      </c>
      <c r="C10" s="766">
        <v>0.6</v>
      </c>
      <c r="D10" s="710">
        <f>+C10*D8</f>
        <v>0</v>
      </c>
      <c r="E10" s="707"/>
      <c r="G10" s="712"/>
    </row>
    <row r="11" spans="1:9">
      <c r="A11" s="713">
        <v>4</v>
      </c>
      <c r="B11" s="714" t="s">
        <v>1388</v>
      </c>
      <c r="C11" s="766">
        <v>0.1</v>
      </c>
      <c r="D11" s="715"/>
    </row>
    <row r="12" spans="1:9" ht="15.75" thickBot="1">
      <c r="A12" s="716"/>
    </row>
    <row r="13" spans="1:9" ht="16.5" thickTop="1" thickBot="1">
      <c r="A13" s="717" t="s">
        <v>656</v>
      </c>
      <c r="B13" s="717" t="s">
        <v>1389</v>
      </c>
      <c r="C13" s="717" t="s">
        <v>1390</v>
      </c>
      <c r="D13" s="717" t="s">
        <v>1391</v>
      </c>
      <c r="E13" s="717" t="s">
        <v>1392</v>
      </c>
      <c r="F13" s="717" t="s">
        <v>1393</v>
      </c>
      <c r="G13" s="717" t="s">
        <v>1394</v>
      </c>
      <c r="H13" s="717" t="s">
        <v>1395</v>
      </c>
      <c r="I13" s="717" t="s">
        <v>1396</v>
      </c>
    </row>
    <row r="14" spans="1:9" ht="16.5" thickTop="1" thickBot="1">
      <c r="A14" s="718"/>
      <c r="B14" s="719">
        <v>1</v>
      </c>
      <c r="C14" s="719">
        <v>2</v>
      </c>
      <c r="D14" s="719">
        <v>3</v>
      </c>
      <c r="E14" s="720">
        <v>4</v>
      </c>
      <c r="F14" s="721">
        <v>5</v>
      </c>
      <c r="G14" s="721">
        <v>6</v>
      </c>
      <c r="H14" s="721">
        <v>7</v>
      </c>
      <c r="I14" s="721">
        <v>8</v>
      </c>
    </row>
    <row r="15" spans="1:9" ht="15.75" thickTop="1">
      <c r="A15" s="722"/>
      <c r="B15" s="723" t="s">
        <v>1397</v>
      </c>
      <c r="C15" s="724">
        <f>SUM(C16:C36)</f>
        <v>0</v>
      </c>
      <c r="D15" s="725"/>
      <c r="E15" s="761" t="e">
        <f>SUM(E16:E36)</f>
        <v>#DIV/0!</v>
      </c>
      <c r="F15" s="747" t="e">
        <f>+E15-60</f>
        <v>#DIV/0!</v>
      </c>
      <c r="G15" s="726"/>
      <c r="H15" s="727"/>
      <c r="I15" s="728"/>
    </row>
    <row r="16" spans="1:9">
      <c r="A16" s="729"/>
      <c r="B16" s="729"/>
      <c r="C16" s="730"/>
      <c r="D16" s="730"/>
      <c r="E16" s="762" t="e">
        <f t="shared" ref="E16:E29" si="0">+C16/D$8</f>
        <v>#DIV/0!</v>
      </c>
      <c r="F16" s="767" t="e">
        <f>+E16-15</f>
        <v>#DIV/0!</v>
      </c>
      <c r="G16" s="764" t="e">
        <f>+C16/D16</f>
        <v>#DIV/0!</v>
      </c>
      <c r="H16" s="747" t="e">
        <f>+G16-10</f>
        <v>#DIV/0!</v>
      </c>
      <c r="I16" s="728"/>
    </row>
    <row r="17" spans="1:9">
      <c r="A17" s="736"/>
      <c r="B17" s="731"/>
      <c r="C17" s="732"/>
      <c r="D17" s="732"/>
      <c r="E17" s="763" t="e">
        <f t="shared" si="0"/>
        <v>#DIV/0!</v>
      </c>
      <c r="F17" s="767" t="e">
        <f t="shared" ref="F17:F29" si="1">+E17-15</f>
        <v>#DIV/0!</v>
      </c>
      <c r="G17" s="764" t="e">
        <f t="shared" ref="G17:G29" si="2">+C17/D17</f>
        <v>#DIV/0!</v>
      </c>
      <c r="H17" s="747" t="e">
        <f>+G17-10</f>
        <v>#DIV/0!</v>
      </c>
      <c r="I17" s="728"/>
    </row>
    <row r="18" spans="1:9">
      <c r="A18" s="736"/>
      <c r="B18" s="731"/>
      <c r="C18" s="732"/>
      <c r="D18" s="732"/>
      <c r="E18" s="763" t="e">
        <f t="shared" si="0"/>
        <v>#DIV/0!</v>
      </c>
      <c r="F18" s="767" t="e">
        <f t="shared" si="1"/>
        <v>#DIV/0!</v>
      </c>
      <c r="G18" s="764" t="e">
        <f t="shared" si="2"/>
        <v>#DIV/0!</v>
      </c>
      <c r="H18" s="747" t="e">
        <f t="shared" ref="H18:H29" si="3">+G18-10</f>
        <v>#DIV/0!</v>
      </c>
      <c r="I18" s="728"/>
    </row>
    <row r="19" spans="1:9">
      <c r="A19" s="736"/>
      <c r="B19" s="731"/>
      <c r="C19" s="732"/>
      <c r="D19" s="732"/>
      <c r="E19" s="763" t="e">
        <f t="shared" si="0"/>
        <v>#DIV/0!</v>
      </c>
      <c r="F19" s="767" t="e">
        <f t="shared" si="1"/>
        <v>#DIV/0!</v>
      </c>
      <c r="G19" s="764" t="e">
        <f t="shared" si="2"/>
        <v>#DIV/0!</v>
      </c>
      <c r="H19" s="747" t="e">
        <f t="shared" si="3"/>
        <v>#DIV/0!</v>
      </c>
      <c r="I19" s="728"/>
    </row>
    <row r="20" spans="1:9">
      <c r="A20" s="736"/>
      <c r="B20" s="731"/>
      <c r="C20" s="732"/>
      <c r="D20" s="732"/>
      <c r="E20" s="763" t="e">
        <f t="shared" si="0"/>
        <v>#DIV/0!</v>
      </c>
      <c r="F20" s="767" t="e">
        <f t="shared" si="1"/>
        <v>#DIV/0!</v>
      </c>
      <c r="G20" s="764" t="e">
        <f t="shared" si="2"/>
        <v>#DIV/0!</v>
      </c>
      <c r="H20" s="747" t="e">
        <f t="shared" si="3"/>
        <v>#DIV/0!</v>
      </c>
      <c r="I20" s="728"/>
    </row>
    <row r="21" spans="1:9">
      <c r="A21" s="736"/>
      <c r="B21" s="731"/>
      <c r="C21" s="732"/>
      <c r="D21" s="732"/>
      <c r="E21" s="763" t="e">
        <f t="shared" si="0"/>
        <v>#DIV/0!</v>
      </c>
      <c r="F21" s="767" t="e">
        <f t="shared" si="1"/>
        <v>#DIV/0!</v>
      </c>
      <c r="G21" s="764" t="e">
        <f t="shared" si="2"/>
        <v>#DIV/0!</v>
      </c>
      <c r="H21" s="747" t="e">
        <f t="shared" si="3"/>
        <v>#DIV/0!</v>
      </c>
      <c r="I21" s="728"/>
    </row>
    <row r="22" spans="1:9">
      <c r="A22" s="736"/>
      <c r="B22" s="731"/>
      <c r="C22" s="732"/>
      <c r="D22" s="732"/>
      <c r="E22" s="763" t="e">
        <f t="shared" si="0"/>
        <v>#DIV/0!</v>
      </c>
      <c r="F22" s="767" t="e">
        <f t="shared" si="1"/>
        <v>#DIV/0!</v>
      </c>
      <c r="G22" s="764" t="e">
        <f t="shared" si="2"/>
        <v>#DIV/0!</v>
      </c>
      <c r="H22" s="747" t="e">
        <f t="shared" si="3"/>
        <v>#DIV/0!</v>
      </c>
      <c r="I22" s="728"/>
    </row>
    <row r="23" spans="1:9">
      <c r="A23" s="736"/>
      <c r="B23" s="731"/>
      <c r="C23" s="732"/>
      <c r="D23" s="732"/>
      <c r="E23" s="763" t="e">
        <f t="shared" si="0"/>
        <v>#DIV/0!</v>
      </c>
      <c r="F23" s="767" t="e">
        <f t="shared" si="1"/>
        <v>#DIV/0!</v>
      </c>
      <c r="G23" s="764" t="e">
        <f t="shared" si="2"/>
        <v>#DIV/0!</v>
      </c>
      <c r="H23" s="747" t="e">
        <f t="shared" si="3"/>
        <v>#DIV/0!</v>
      </c>
      <c r="I23" s="728"/>
    </row>
    <row r="24" spans="1:9">
      <c r="A24" s="733"/>
      <c r="B24" s="731"/>
      <c r="C24" s="732"/>
      <c r="D24" s="732"/>
      <c r="E24" s="763" t="e">
        <f t="shared" si="0"/>
        <v>#DIV/0!</v>
      </c>
      <c r="F24" s="767" t="e">
        <f t="shared" si="1"/>
        <v>#DIV/0!</v>
      </c>
      <c r="G24" s="764" t="e">
        <f t="shared" si="2"/>
        <v>#DIV/0!</v>
      </c>
      <c r="H24" s="747" t="e">
        <f t="shared" si="3"/>
        <v>#DIV/0!</v>
      </c>
      <c r="I24" s="728"/>
    </row>
    <row r="25" spans="1:9">
      <c r="A25" s="733"/>
      <c r="B25" s="731"/>
      <c r="C25" s="732"/>
      <c r="D25" s="732"/>
      <c r="E25" s="763" t="e">
        <f t="shared" si="0"/>
        <v>#DIV/0!</v>
      </c>
      <c r="F25" s="767" t="e">
        <f t="shared" si="1"/>
        <v>#DIV/0!</v>
      </c>
      <c r="G25" s="764" t="e">
        <f t="shared" si="2"/>
        <v>#DIV/0!</v>
      </c>
      <c r="H25" s="747" t="e">
        <f t="shared" si="3"/>
        <v>#DIV/0!</v>
      </c>
      <c r="I25" s="728"/>
    </row>
    <row r="26" spans="1:9">
      <c r="A26" s="733"/>
      <c r="B26" s="731"/>
      <c r="C26" s="732"/>
      <c r="D26" s="732"/>
      <c r="E26" s="763" t="e">
        <f t="shared" si="0"/>
        <v>#DIV/0!</v>
      </c>
      <c r="F26" s="767" t="e">
        <f t="shared" si="1"/>
        <v>#DIV/0!</v>
      </c>
      <c r="G26" s="764" t="e">
        <f t="shared" si="2"/>
        <v>#DIV/0!</v>
      </c>
      <c r="H26" s="747" t="e">
        <f t="shared" si="3"/>
        <v>#DIV/0!</v>
      </c>
      <c r="I26" s="728"/>
    </row>
    <row r="27" spans="1:9">
      <c r="A27" s="731"/>
      <c r="B27" s="731"/>
      <c r="C27" s="732"/>
      <c r="D27" s="732"/>
      <c r="E27" s="763" t="e">
        <f t="shared" si="0"/>
        <v>#DIV/0!</v>
      </c>
      <c r="F27" s="767" t="e">
        <f t="shared" si="1"/>
        <v>#DIV/0!</v>
      </c>
      <c r="G27" s="764" t="e">
        <f t="shared" si="2"/>
        <v>#DIV/0!</v>
      </c>
      <c r="H27" s="747" t="e">
        <f t="shared" si="3"/>
        <v>#DIV/0!</v>
      </c>
      <c r="I27" s="728"/>
    </row>
    <row r="28" spans="1:9">
      <c r="A28" s="731"/>
      <c r="B28" s="731"/>
      <c r="C28" s="732"/>
      <c r="D28" s="732"/>
      <c r="E28" s="763" t="e">
        <f t="shared" si="0"/>
        <v>#DIV/0!</v>
      </c>
      <c r="F28" s="767" t="e">
        <f t="shared" si="1"/>
        <v>#DIV/0!</v>
      </c>
      <c r="G28" s="764" t="e">
        <f t="shared" si="2"/>
        <v>#DIV/0!</v>
      </c>
      <c r="H28" s="747" t="e">
        <f t="shared" si="3"/>
        <v>#DIV/0!</v>
      </c>
      <c r="I28" s="728"/>
    </row>
    <row r="29" spans="1:9">
      <c r="A29" s="737"/>
      <c r="B29" s="728"/>
      <c r="C29" s="738"/>
      <c r="D29" s="738"/>
      <c r="E29" s="763" t="e">
        <f t="shared" si="0"/>
        <v>#DIV/0!</v>
      </c>
      <c r="F29" s="767" t="e">
        <f t="shared" si="1"/>
        <v>#DIV/0!</v>
      </c>
      <c r="G29" s="764" t="e">
        <f t="shared" si="2"/>
        <v>#DIV/0!</v>
      </c>
      <c r="H29" s="747" t="e">
        <f t="shared" si="3"/>
        <v>#DIV/0!</v>
      </c>
      <c r="I29" s="728"/>
    </row>
    <row r="30" spans="1:9">
      <c r="A30" s="734"/>
    </row>
    <row r="31" spans="1:9">
      <c r="A31" s="734"/>
    </row>
    <row r="32" spans="1:9">
      <c r="A32" s="734"/>
    </row>
    <row r="33" spans="1:1">
      <c r="A33" s="734"/>
    </row>
    <row r="34" spans="1:1">
      <c r="A34" s="734"/>
    </row>
    <row r="35" spans="1:1">
      <c r="A35" s="734"/>
    </row>
    <row r="36" spans="1:1">
      <c r="A36" s="734"/>
    </row>
    <row r="37" spans="1:1" ht="18.75">
      <c r="A37" s="735"/>
    </row>
  </sheetData>
  <conditionalFormatting sqref="G15:G29">
    <cfRule type="expression" dxfId="19" priority="8">
      <formula>"&lt;="</formula>
    </cfRule>
    <cfRule type="cellIs" dxfId="18" priority="9" operator="greaterThan">
      <formula>0</formula>
    </cfRule>
  </conditionalFormatting>
  <conditionalFormatting sqref="H15">
    <cfRule type="expression" dxfId="17" priority="6">
      <formula>"&lt;="</formula>
    </cfRule>
    <cfRule type="cellIs" dxfId="16" priority="7" operator="greaterThan">
      <formula>0</formula>
    </cfRule>
  </conditionalFormatting>
  <conditionalFormatting sqref="F15:F29">
    <cfRule type="expression" dxfId="15" priority="3">
      <formula>"&lt;="</formula>
    </cfRule>
    <cfRule type="cellIs" dxfId="14" priority="4" operator="greaterThan">
      <formula>0</formula>
    </cfRule>
  </conditionalFormatting>
  <conditionalFormatting sqref="H16:H29">
    <cfRule type="expression" dxfId="13" priority="1">
      <formula>"&lt;="</formula>
    </cfRule>
    <cfRule type="cellIs" dxfId="12" priority="2" operator="greaterThan">
      <formula>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workbookViewId="0">
      <selection activeCell="C98" sqref="C98"/>
    </sheetView>
  </sheetViews>
  <sheetFormatPr defaultRowHeight="15"/>
  <cols>
    <col min="1" max="1" width="12.5703125" style="612" customWidth="1"/>
    <col min="2" max="2" width="28.7109375" style="612" customWidth="1"/>
    <col min="3" max="3" width="16.7109375" style="612" customWidth="1"/>
    <col min="4" max="16384" width="9.140625" style="612"/>
  </cols>
  <sheetData>
    <row r="1" spans="1:3">
      <c r="A1" s="5" t="s">
        <v>2</v>
      </c>
      <c r="B1" s="610" t="s">
        <v>1398</v>
      </c>
    </row>
    <row r="2" spans="1:3">
      <c r="A2" s="5" t="s">
        <v>4</v>
      </c>
      <c r="B2" s="613" t="s">
        <v>1399</v>
      </c>
    </row>
    <row r="3" spans="1:3">
      <c r="A3" s="5" t="s">
        <v>6</v>
      </c>
      <c r="B3" s="614" t="s">
        <v>7</v>
      </c>
    </row>
    <row r="4" spans="1:3">
      <c r="A4" s="5" t="s">
        <v>8</v>
      </c>
      <c r="B4" s="616" t="s">
        <v>9</v>
      </c>
    </row>
    <row r="5" spans="1:3">
      <c r="A5" s="5" t="s">
        <v>10</v>
      </c>
      <c r="B5" s="616" t="s">
        <v>1330</v>
      </c>
    </row>
    <row r="6" spans="1:3" ht="15.75" thickBot="1">
      <c r="A6" s="746" t="s">
        <v>1400</v>
      </c>
    </row>
    <row r="7" spans="1:3" ht="24.75" thickTop="1">
      <c r="A7" s="739" t="s">
        <v>656</v>
      </c>
      <c r="B7" s="621" t="s">
        <v>1401</v>
      </c>
      <c r="C7" s="621" t="s">
        <v>1402</v>
      </c>
    </row>
    <row r="8" spans="1:3">
      <c r="A8" s="740"/>
      <c r="B8" s="740" t="s">
        <v>1403</v>
      </c>
      <c r="C8" s="741">
        <f>SUM(C10:C76)</f>
        <v>0</v>
      </c>
    </row>
    <row r="9" spans="1:3" ht="24">
      <c r="A9" s="740"/>
      <c r="B9" s="740" t="s">
        <v>1404</v>
      </c>
      <c r="C9" s="741">
        <f>SUM(C10:C29)</f>
        <v>0</v>
      </c>
    </row>
    <row r="10" spans="1:3">
      <c r="A10" s="742"/>
      <c r="B10" s="742"/>
      <c r="C10" s="743"/>
    </row>
    <row r="11" spans="1:3">
      <c r="A11" s="744"/>
      <c r="B11" s="744"/>
      <c r="C11" s="745"/>
    </row>
    <row r="12" spans="1:3">
      <c r="A12" s="744"/>
      <c r="B12" s="744"/>
      <c r="C12" s="745"/>
    </row>
    <row r="13" spans="1:3">
      <c r="A13" s="744"/>
      <c r="B13" s="744"/>
      <c r="C13" s="745"/>
    </row>
    <row r="14" spans="1:3">
      <c r="A14" s="744"/>
      <c r="B14" s="744"/>
      <c r="C14" s="745"/>
    </row>
    <row r="15" spans="1:3">
      <c r="A15" s="744"/>
      <c r="B15" s="744"/>
      <c r="C15" s="745"/>
    </row>
    <row r="16" spans="1:3">
      <c r="A16" s="744"/>
      <c r="B16" s="744"/>
      <c r="C16" s="745"/>
    </row>
    <row r="17" spans="1:3">
      <c r="A17" s="744"/>
      <c r="B17" s="744"/>
      <c r="C17" s="745"/>
    </row>
    <row r="18" spans="1:3">
      <c r="A18" s="744"/>
      <c r="B18" s="744"/>
      <c r="C18" s="745"/>
    </row>
    <row r="19" spans="1:3">
      <c r="A19" s="744"/>
      <c r="B19" s="744"/>
      <c r="C19" s="745"/>
    </row>
    <row r="20" spans="1:3">
      <c r="A20" s="744"/>
      <c r="B20" s="744"/>
      <c r="C20" s="745"/>
    </row>
    <row r="21" spans="1:3">
      <c r="A21" s="744"/>
      <c r="B21" s="744"/>
      <c r="C21" s="745"/>
    </row>
    <row r="22" spans="1:3">
      <c r="A22" s="744"/>
      <c r="B22" s="744"/>
      <c r="C22" s="745"/>
    </row>
    <row r="23" spans="1:3">
      <c r="A23" s="744"/>
      <c r="B23" s="744"/>
      <c r="C23" s="745"/>
    </row>
    <row r="24" spans="1:3">
      <c r="A24" s="744"/>
      <c r="B24" s="744"/>
      <c r="C24" s="745"/>
    </row>
    <row r="25" spans="1:3">
      <c r="A25" s="744"/>
      <c r="B25" s="744"/>
      <c r="C25" s="745"/>
    </row>
    <row r="26" spans="1:3">
      <c r="A26" s="744"/>
      <c r="B26" s="744"/>
      <c r="C26" s="745"/>
    </row>
    <row r="27" spans="1:3">
      <c r="A27" s="744"/>
      <c r="B27" s="744"/>
      <c r="C27" s="745"/>
    </row>
    <row r="28" spans="1:3">
      <c r="A28" s="744"/>
      <c r="B28" s="744"/>
      <c r="C28" s="745"/>
    </row>
    <row r="29" spans="1:3">
      <c r="A29" s="744"/>
      <c r="B29" s="744"/>
      <c r="C29" s="745"/>
    </row>
    <row r="30" spans="1:3">
      <c r="A30" s="744"/>
      <c r="B30" s="744"/>
      <c r="C30" s="745"/>
    </row>
    <row r="31" spans="1:3">
      <c r="A31" s="744"/>
      <c r="B31" s="744"/>
      <c r="C31" s="745"/>
    </row>
    <row r="32" spans="1:3">
      <c r="A32" s="744"/>
      <c r="B32" s="744"/>
      <c r="C32" s="745"/>
    </row>
    <row r="33" spans="1:3">
      <c r="A33" s="744"/>
      <c r="B33" s="744"/>
      <c r="C33" s="745"/>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1"/>
  <sheetViews>
    <sheetView workbookViewId="0">
      <selection activeCell="C98" sqref="C98"/>
    </sheetView>
  </sheetViews>
  <sheetFormatPr defaultRowHeight="15"/>
  <cols>
    <col min="1" max="1" width="21.85546875" bestFit="1" customWidth="1"/>
    <col min="2" max="2" width="57.85546875" customWidth="1"/>
    <col min="3" max="3" width="15.7109375" customWidth="1"/>
    <col min="4" max="4" width="17.42578125" customWidth="1"/>
    <col min="5" max="5" width="13.28515625" customWidth="1"/>
  </cols>
  <sheetData>
    <row r="1" spans="1:6">
      <c r="A1" s="391" t="s">
        <v>1674</v>
      </c>
      <c r="B1" s="1006">
        <v>1</v>
      </c>
    </row>
    <row r="2" spans="1:6">
      <c r="A2" s="391" t="s">
        <v>1675</v>
      </c>
      <c r="B2" s="1007" t="s">
        <v>1676</v>
      </c>
    </row>
    <row r="3" spans="1:6">
      <c r="A3" s="391" t="s">
        <v>1677</v>
      </c>
      <c r="B3" s="391" t="s">
        <v>7</v>
      </c>
    </row>
    <row r="4" spans="1:6">
      <c r="A4" s="391" t="s">
        <v>8</v>
      </c>
      <c r="B4" s="391" t="s">
        <v>9</v>
      </c>
    </row>
    <row r="5" spans="1:6">
      <c r="A5" s="5" t="s">
        <v>10</v>
      </c>
      <c r="B5" s="5" t="s">
        <v>11</v>
      </c>
    </row>
    <row r="6" spans="1:6" ht="15.75" thickBot="1"/>
    <row r="7" spans="1:6" ht="15" customHeight="1">
      <c r="A7" s="2692" t="s">
        <v>1678</v>
      </c>
      <c r="B7" s="2692" t="s">
        <v>1679</v>
      </c>
      <c r="C7" s="2692" t="s">
        <v>1680</v>
      </c>
      <c r="D7" s="2696" t="s">
        <v>1681</v>
      </c>
      <c r="E7" s="2696" t="s">
        <v>1682</v>
      </c>
    </row>
    <row r="8" spans="1:6" ht="15.75" thickBot="1">
      <c r="A8" s="2693"/>
      <c r="B8" s="2693"/>
      <c r="C8" s="2695"/>
      <c r="D8" s="2697"/>
      <c r="E8" s="2697"/>
    </row>
    <row r="9" spans="1:6" ht="15.75" thickBot="1">
      <c r="A9" s="2694"/>
      <c r="B9" s="2694"/>
      <c r="C9" s="1008">
        <v>1</v>
      </c>
      <c r="D9" s="1009">
        <v>2</v>
      </c>
      <c r="E9" s="1010">
        <v>3</v>
      </c>
    </row>
    <row r="10" spans="1:6" ht="23.25" customHeight="1" thickBot="1">
      <c r="A10" s="1011">
        <v>1</v>
      </c>
      <c r="B10" s="1012" t="s">
        <v>1683</v>
      </c>
      <c r="C10" s="1013"/>
      <c r="D10" s="1014"/>
      <c r="E10" s="1015"/>
    </row>
    <row r="11" spans="1:6" ht="24.75" customHeight="1" thickBot="1">
      <c r="A11" s="1011">
        <v>2</v>
      </c>
      <c r="B11" s="1012" t="s">
        <v>1684</v>
      </c>
      <c r="C11" s="1016"/>
      <c r="D11" s="1017"/>
      <c r="E11" s="1018">
        <f>C11+D11</f>
        <v>0</v>
      </c>
    </row>
    <row r="12" spans="1:6" ht="19.5" customHeight="1" thickBot="1">
      <c r="A12" s="1019" t="s">
        <v>1685</v>
      </c>
      <c r="B12" s="1020" t="s">
        <v>1686</v>
      </c>
      <c r="C12" s="1016"/>
      <c r="D12" s="1017"/>
      <c r="E12" s="1018">
        <f>C12+D12</f>
        <v>0</v>
      </c>
    </row>
    <row r="13" spans="1:6" ht="18" customHeight="1" thickBot="1">
      <c r="A13" s="1011">
        <v>3</v>
      </c>
      <c r="B13" s="1021" t="s">
        <v>1687</v>
      </c>
      <c r="C13" s="1022">
        <f>C14+C15+C16</f>
        <v>0</v>
      </c>
      <c r="D13" s="1023">
        <f>D14+D15+D16</f>
        <v>0</v>
      </c>
      <c r="E13" s="1018">
        <f>E14+E15+E16</f>
        <v>0</v>
      </c>
      <c r="F13" s="1024"/>
    </row>
    <row r="14" spans="1:6" ht="31.5" customHeight="1" thickBot="1">
      <c r="A14" s="1025" t="s">
        <v>1688</v>
      </c>
      <c r="B14" s="1020" t="s">
        <v>1689</v>
      </c>
      <c r="C14" s="1026"/>
      <c r="D14" s="1027"/>
      <c r="E14" s="1028">
        <f>C14+D14</f>
        <v>0</v>
      </c>
      <c r="F14" s="1029"/>
    </row>
    <row r="15" spans="1:6" ht="29.25" customHeight="1" thickBot="1">
      <c r="A15" s="1030" t="s">
        <v>1690</v>
      </c>
      <c r="B15" s="1031" t="s">
        <v>1691</v>
      </c>
      <c r="C15" s="1032"/>
      <c r="D15" s="1027"/>
      <c r="E15" s="1028">
        <f>C15+D15</f>
        <v>0</v>
      </c>
      <c r="F15" s="1029"/>
    </row>
    <row r="16" spans="1:6" ht="51.75" customHeight="1" thickBot="1">
      <c r="A16" s="1030" t="s">
        <v>1692</v>
      </c>
      <c r="B16" s="1020" t="s">
        <v>1693</v>
      </c>
      <c r="C16" s="1032"/>
      <c r="D16" s="1027"/>
      <c r="E16" s="1028">
        <f>C16+D16</f>
        <v>0</v>
      </c>
      <c r="F16" s="1029"/>
    </row>
    <row r="17" spans="1:6" ht="27" customHeight="1" thickBot="1">
      <c r="A17" s="1033" t="s">
        <v>1694</v>
      </c>
      <c r="B17" s="1034" t="s">
        <v>1695</v>
      </c>
      <c r="C17" s="1035">
        <f>C18+C22+C26</f>
        <v>0</v>
      </c>
      <c r="D17" s="1036">
        <f>D18+D22+D26</f>
        <v>0</v>
      </c>
      <c r="E17" s="1028">
        <f>E18+E22+E26</f>
        <v>0</v>
      </c>
      <c r="F17" s="1029"/>
    </row>
    <row r="18" spans="1:6" ht="23.25" customHeight="1" thickBot="1">
      <c r="A18" s="1037" t="s">
        <v>1696</v>
      </c>
      <c r="B18" s="1020" t="s">
        <v>1691</v>
      </c>
      <c r="C18" s="1038">
        <f>C19+C20+C21</f>
        <v>0</v>
      </c>
      <c r="D18" s="1036">
        <f>D19+D20+D21</f>
        <v>0</v>
      </c>
      <c r="E18" s="1023">
        <f>E19+E20+E21</f>
        <v>0</v>
      </c>
      <c r="F18" s="1029"/>
    </row>
    <row r="19" spans="1:6" ht="27" customHeight="1" thickBot="1">
      <c r="A19" s="1039" t="s">
        <v>1697</v>
      </c>
      <c r="B19" s="1040" t="s">
        <v>1698</v>
      </c>
      <c r="C19" s="1041"/>
      <c r="D19" s="1017"/>
      <c r="E19" s="1018">
        <f>C19+D19</f>
        <v>0</v>
      </c>
      <c r="F19" s="1024"/>
    </row>
    <row r="20" spans="1:6" ht="24" customHeight="1" thickBot="1">
      <c r="A20" s="1039" t="s">
        <v>1699</v>
      </c>
      <c r="B20" s="1040" t="s">
        <v>1700</v>
      </c>
      <c r="C20" s="1041"/>
      <c r="D20" s="1017"/>
      <c r="E20" s="1018">
        <f>C20+D20</f>
        <v>0</v>
      </c>
      <c r="F20" s="1024"/>
    </row>
    <row r="21" spans="1:6" ht="21" customHeight="1" thickBot="1">
      <c r="A21" s="1039" t="s">
        <v>1701</v>
      </c>
      <c r="B21" s="1040" t="s">
        <v>1702</v>
      </c>
      <c r="C21" s="1041"/>
      <c r="D21" s="1017"/>
      <c r="E21" s="1018">
        <f>C21+D21</f>
        <v>0</v>
      </c>
      <c r="F21" s="1024"/>
    </row>
    <row r="22" spans="1:6" ht="47.25" customHeight="1" thickBot="1">
      <c r="A22" s="1037" t="s">
        <v>1703</v>
      </c>
      <c r="B22" s="1042" t="s">
        <v>1693</v>
      </c>
      <c r="C22" s="1038">
        <f>C23+C24+C25</f>
        <v>0</v>
      </c>
      <c r="D22" s="1023">
        <f>D23+D24+D25</f>
        <v>0</v>
      </c>
      <c r="E22" s="1043">
        <f>E23+E24+E25</f>
        <v>0</v>
      </c>
      <c r="F22" s="1029"/>
    </row>
    <row r="23" spans="1:6" ht="24" customHeight="1" thickBot="1">
      <c r="A23" s="1039" t="s">
        <v>1704</v>
      </c>
      <c r="B23" s="1040" t="s">
        <v>1698</v>
      </c>
      <c r="C23" s="1041"/>
      <c r="D23" s="1044"/>
      <c r="E23" s="1018">
        <f>C23+D23</f>
        <v>0</v>
      </c>
      <c r="F23" s="1024"/>
    </row>
    <row r="24" spans="1:6" ht="22.5" customHeight="1" thickBot="1">
      <c r="A24" s="1039" t="s">
        <v>1705</v>
      </c>
      <c r="B24" s="1040" t="s">
        <v>1700</v>
      </c>
      <c r="C24" s="1041"/>
      <c r="D24" s="1017"/>
      <c r="E24" s="1018">
        <f>C24+D24</f>
        <v>0</v>
      </c>
      <c r="F24" s="1024"/>
    </row>
    <row r="25" spans="1:6" ht="19.5" customHeight="1" thickBot="1">
      <c r="A25" s="1039" t="s">
        <v>1706</v>
      </c>
      <c r="B25" s="1040" t="s">
        <v>1702</v>
      </c>
      <c r="C25" s="1041"/>
      <c r="D25" s="1017"/>
      <c r="E25" s="1018">
        <f>C25+D25</f>
        <v>0</v>
      </c>
      <c r="F25" s="1024"/>
    </row>
    <row r="26" spans="1:6" ht="21.75" customHeight="1" thickBot="1">
      <c r="A26" s="1039" t="s">
        <v>1707</v>
      </c>
      <c r="B26" s="1045" t="s">
        <v>1097</v>
      </c>
      <c r="C26" s="1022">
        <f>C27+C28+C29</f>
        <v>0</v>
      </c>
      <c r="D26" s="1023">
        <f>D27+D28+D29</f>
        <v>0</v>
      </c>
      <c r="E26" s="1018">
        <f>E27+E28+E29</f>
        <v>0</v>
      </c>
      <c r="F26" s="1024"/>
    </row>
    <row r="27" spans="1:6" ht="21.75" customHeight="1" thickBot="1">
      <c r="A27" s="1039" t="s">
        <v>1708</v>
      </c>
      <c r="B27" s="1040" t="s">
        <v>1698</v>
      </c>
      <c r="C27" s="1041"/>
      <c r="D27" s="1017"/>
      <c r="E27" s="1018">
        <f>C27+D27</f>
        <v>0</v>
      </c>
      <c r="F27" s="1024"/>
    </row>
    <row r="28" spans="1:6" ht="24.75" customHeight="1" thickBot="1">
      <c r="A28" s="1039" t="s">
        <v>1709</v>
      </c>
      <c r="B28" s="1040" t="s">
        <v>1700</v>
      </c>
      <c r="C28" s="1041"/>
      <c r="D28" s="1017"/>
      <c r="E28" s="1018">
        <f>C28+D28</f>
        <v>0</v>
      </c>
      <c r="F28" s="1024"/>
    </row>
    <row r="29" spans="1:6" ht="20.25" customHeight="1" thickBot="1">
      <c r="A29" s="1039" t="s">
        <v>1710</v>
      </c>
      <c r="B29" s="1040" t="s">
        <v>1702</v>
      </c>
      <c r="C29" s="1041"/>
      <c r="D29" s="1017"/>
      <c r="E29" s="1018">
        <f>C29+D29</f>
        <v>0</v>
      </c>
      <c r="F29" s="1024"/>
    </row>
    <row r="30" spans="1:6" ht="32.25" customHeight="1" thickBot="1">
      <c r="A30" s="1033" t="s">
        <v>1711</v>
      </c>
      <c r="B30" s="1046" t="s">
        <v>1712</v>
      </c>
      <c r="C30" s="1047"/>
      <c r="D30" s="1048"/>
      <c r="E30" s="1028" t="e">
        <f>E13/E10*100</f>
        <v>#DIV/0!</v>
      </c>
      <c r="F30" s="1029"/>
    </row>
    <row r="31" spans="1:6" ht="27.75" customHeight="1" thickBot="1">
      <c r="A31" s="1037" t="s">
        <v>1713</v>
      </c>
      <c r="B31" s="1049" t="s">
        <v>1689</v>
      </c>
      <c r="C31" s="1050"/>
      <c r="D31" s="1051"/>
      <c r="E31" s="1043" t="e">
        <f>E14/E10*100</f>
        <v>#DIV/0!</v>
      </c>
      <c r="F31" s="1029"/>
    </row>
    <row r="32" spans="1:6" ht="38.25" customHeight="1" thickBot="1">
      <c r="A32" s="1052" t="s">
        <v>1714</v>
      </c>
      <c r="B32" s="1046" t="s">
        <v>1715</v>
      </c>
      <c r="C32" s="1053"/>
      <c r="D32" s="1054"/>
      <c r="E32" s="1055" t="e">
        <f>E13/E11*100</f>
        <v>#DIV/0!</v>
      </c>
      <c r="F32" s="1029"/>
    </row>
    <row r="33" spans="1:6" ht="23.25" customHeight="1" thickBot="1">
      <c r="A33" s="1037" t="s">
        <v>1716</v>
      </c>
      <c r="B33" s="1049" t="s">
        <v>1689</v>
      </c>
      <c r="C33" s="1050"/>
      <c r="D33" s="1051"/>
      <c r="E33" s="1043" t="e">
        <f>E14/E11*100</f>
        <v>#DIV/0!</v>
      </c>
      <c r="F33" s="1029"/>
    </row>
    <row r="34" spans="1:6" ht="21" customHeight="1" thickBot="1">
      <c r="A34" s="2689" t="s">
        <v>1717</v>
      </c>
      <c r="B34" s="2690"/>
      <c r="C34" s="2690"/>
      <c r="D34" s="2690"/>
      <c r="E34" s="2691"/>
      <c r="F34" s="1024"/>
    </row>
    <row r="35" spans="1:6" ht="27" customHeight="1" thickBot="1">
      <c r="A35" s="1030" t="s">
        <v>1718</v>
      </c>
      <c r="B35" s="1056" t="s">
        <v>1719</v>
      </c>
      <c r="C35" s="1047"/>
      <c r="D35" s="1048"/>
      <c r="E35" s="1057"/>
      <c r="F35" s="1029"/>
    </row>
    <row r="36" spans="1:6" ht="44.25" customHeight="1" thickBot="1">
      <c r="A36" s="1030" t="s">
        <v>1720</v>
      </c>
      <c r="B36" s="1056" t="s">
        <v>1721</v>
      </c>
      <c r="C36" s="1047"/>
      <c r="D36" s="1048"/>
      <c r="E36" s="1057"/>
      <c r="F36" s="1029"/>
    </row>
    <row r="37" spans="1:6" ht="28.5" customHeight="1" thickBot="1">
      <c r="A37" s="1058" t="s">
        <v>1722</v>
      </c>
      <c r="B37" s="1059" t="s">
        <v>1689</v>
      </c>
      <c r="C37" s="1060"/>
      <c r="D37" s="1061"/>
      <c r="E37" s="1057"/>
      <c r="F37" s="1029"/>
    </row>
    <row r="38" spans="1:6" ht="37.5" customHeight="1" thickBot="1">
      <c r="A38" s="1058" t="s">
        <v>1723</v>
      </c>
      <c r="B38" s="1056" t="s">
        <v>1724</v>
      </c>
      <c r="C38" s="1060"/>
      <c r="D38" s="1061"/>
      <c r="E38" s="1057"/>
      <c r="F38" s="1029"/>
    </row>
    <row r="39" spans="1:6" ht="28.5" customHeight="1" thickBot="1">
      <c r="A39" s="1037" t="s">
        <v>1725</v>
      </c>
      <c r="B39" s="1062" t="s">
        <v>1689</v>
      </c>
      <c r="C39" s="1063"/>
      <c r="D39" s="1064"/>
      <c r="E39" s="1065"/>
      <c r="F39" s="1029"/>
    </row>
    <row r="121" spans="4:4">
      <c r="D121" t="b">
        <f>IF([34]F0!B9="PO",'F1'!SUM)</f>
        <v>0</v>
      </c>
    </row>
  </sheetData>
  <mergeCells count="6">
    <mergeCell ref="A34:E34"/>
    <mergeCell ref="A7:A9"/>
    <mergeCell ref="B7:B9"/>
    <mergeCell ref="C7:C8"/>
    <mergeCell ref="D7:D8"/>
    <mergeCell ref="E7:E8"/>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zoomScaleNormal="100" workbookViewId="0">
      <selection activeCell="C98" sqref="C98"/>
    </sheetView>
  </sheetViews>
  <sheetFormatPr defaultRowHeight="15"/>
  <cols>
    <col min="1" max="1" width="21.85546875" bestFit="1" customWidth="1"/>
    <col min="2" max="2" width="60.140625" customWidth="1"/>
    <col min="3" max="3" width="15.42578125" customWidth="1"/>
    <col min="4" max="4" width="20.42578125" customWidth="1"/>
    <col min="5" max="5" width="16.42578125" customWidth="1"/>
  </cols>
  <sheetData>
    <row r="1" spans="1:5">
      <c r="A1" s="391" t="s">
        <v>1674</v>
      </c>
      <c r="B1" s="1006">
        <v>2</v>
      </c>
    </row>
    <row r="2" spans="1:5">
      <c r="A2" s="391" t="s">
        <v>1675</v>
      </c>
      <c r="B2" s="1007" t="s">
        <v>1726</v>
      </c>
    </row>
    <row r="3" spans="1:5">
      <c r="A3" s="391" t="s">
        <v>1677</v>
      </c>
      <c r="B3" s="391" t="s">
        <v>7</v>
      </c>
    </row>
    <row r="4" spans="1:5">
      <c r="A4" s="391" t="s">
        <v>8</v>
      </c>
      <c r="B4" s="391" t="s">
        <v>9</v>
      </c>
    </row>
    <row r="5" spans="1:5">
      <c r="A5" s="5" t="s">
        <v>10</v>
      </c>
      <c r="B5" s="5" t="s">
        <v>1727</v>
      </c>
    </row>
    <row r="6" spans="1:5" ht="15.75" thickBot="1">
      <c r="A6" s="1066"/>
      <c r="B6" s="1066"/>
      <c r="C6" s="1067"/>
      <c r="D6" s="1067"/>
      <c r="E6" s="1066"/>
    </row>
    <row r="7" spans="1:5">
      <c r="A7" s="2698" t="s">
        <v>1678</v>
      </c>
      <c r="B7" s="2692" t="s">
        <v>1679</v>
      </c>
      <c r="C7" s="2692" t="s">
        <v>1680</v>
      </c>
      <c r="D7" s="2696" t="s">
        <v>1681</v>
      </c>
      <c r="E7" s="2696" t="s">
        <v>1682</v>
      </c>
    </row>
    <row r="8" spans="1:5" ht="21" customHeight="1" thickBot="1">
      <c r="A8" s="2699"/>
      <c r="B8" s="2693"/>
      <c r="C8" s="2695"/>
      <c r="D8" s="2701"/>
      <c r="E8" s="2701"/>
    </row>
    <row r="9" spans="1:5" ht="15.75" thickBot="1">
      <c r="A9" s="2700"/>
      <c r="B9" s="2694"/>
      <c r="C9" s="1010">
        <v>1</v>
      </c>
      <c r="D9" s="1010">
        <v>2</v>
      </c>
      <c r="E9" s="1010">
        <v>3</v>
      </c>
    </row>
    <row r="10" spans="1:5" ht="15.75" thickBot="1">
      <c r="A10" s="1068" t="s">
        <v>1728</v>
      </c>
      <c r="B10" s="1069" t="s">
        <v>1729</v>
      </c>
      <c r="C10" s="1070">
        <f>C11+C14+C17+C20+C23+C26+C29</f>
        <v>0</v>
      </c>
      <c r="D10" s="1070">
        <f>D11+D14+D17+D20+D23+D26+D29</f>
        <v>0</v>
      </c>
      <c r="E10" s="1070">
        <f>E11+E14+E17+E20+E23+E26+E29</f>
        <v>0</v>
      </c>
    </row>
    <row r="11" spans="1:5" ht="31.5" customHeight="1" thickBot="1">
      <c r="A11" s="1071" t="s">
        <v>1730</v>
      </c>
      <c r="B11" s="1072" t="s">
        <v>1731</v>
      </c>
      <c r="C11" s="1073">
        <f>C12+C13</f>
        <v>0</v>
      </c>
      <c r="D11" s="1073">
        <f t="shared" ref="D11:E11" si="0">D12+D13</f>
        <v>0</v>
      </c>
      <c r="E11" s="1073">
        <f t="shared" si="0"/>
        <v>0</v>
      </c>
    </row>
    <row r="12" spans="1:5" ht="15.75" thickBot="1">
      <c r="A12" s="1074" t="s">
        <v>1685</v>
      </c>
      <c r="B12" s="1075" t="s">
        <v>1732</v>
      </c>
      <c r="C12" s="1076"/>
      <c r="D12" s="1077"/>
      <c r="E12" s="1078">
        <f>C12+D12</f>
        <v>0</v>
      </c>
    </row>
    <row r="13" spans="1:5" ht="14.25" customHeight="1" thickBot="1">
      <c r="A13" s="1079" t="s">
        <v>1733</v>
      </c>
      <c r="B13" s="1080" t="s">
        <v>1734</v>
      </c>
      <c r="C13" s="1076"/>
      <c r="D13" s="1077"/>
      <c r="E13" s="1078">
        <f t="shared" ref="E13" si="1">C13+D13</f>
        <v>0</v>
      </c>
    </row>
    <row r="14" spans="1:5" ht="15.75" thickBot="1">
      <c r="A14" s="1071" t="s">
        <v>1735</v>
      </c>
      <c r="B14" s="1081" t="s">
        <v>1736</v>
      </c>
      <c r="C14" s="1073">
        <f>C15+C16</f>
        <v>0</v>
      </c>
      <c r="D14" s="1073">
        <f t="shared" ref="D14:E14" si="2">D15+D16</f>
        <v>0</v>
      </c>
      <c r="E14" s="1073">
        <f t="shared" si="2"/>
        <v>0</v>
      </c>
    </row>
    <row r="15" spans="1:5" ht="15.75" thickBot="1">
      <c r="A15" s="1082" t="s">
        <v>1737</v>
      </c>
      <c r="B15" s="1083" t="s">
        <v>1732</v>
      </c>
      <c r="C15" s="1084"/>
      <c r="D15" s="1085"/>
      <c r="E15" s="1086">
        <f>C15+D15</f>
        <v>0</v>
      </c>
    </row>
    <row r="16" spans="1:5" ht="15.75" thickBot="1">
      <c r="A16" s="1087" t="s">
        <v>1738</v>
      </c>
      <c r="B16" s="1080" t="s">
        <v>1734</v>
      </c>
      <c r="C16" s="1088"/>
      <c r="D16" s="1089"/>
      <c r="E16" s="1086">
        <f t="shared" ref="E16" si="3">C16+D16</f>
        <v>0</v>
      </c>
    </row>
    <row r="17" spans="1:5" ht="15.75" thickBot="1">
      <c r="A17" s="1090" t="s">
        <v>1415</v>
      </c>
      <c r="B17" s="1091" t="s">
        <v>1739</v>
      </c>
      <c r="C17" s="1070">
        <f>C18+C19</f>
        <v>0</v>
      </c>
      <c r="D17" s="1070">
        <f t="shared" ref="D17:E17" si="4">D18+D19</f>
        <v>0</v>
      </c>
      <c r="E17" s="1092">
        <f t="shared" si="4"/>
        <v>0</v>
      </c>
    </row>
    <row r="18" spans="1:5" ht="15.75" thickBot="1">
      <c r="A18" s="1082" t="s">
        <v>1740</v>
      </c>
      <c r="B18" s="1083" t="s">
        <v>1732</v>
      </c>
      <c r="C18" s="1084"/>
      <c r="D18" s="1085"/>
      <c r="E18" s="1086">
        <f>C18+D18</f>
        <v>0</v>
      </c>
    </row>
    <row r="19" spans="1:5" ht="15.75" thickBot="1">
      <c r="A19" s="1087" t="s">
        <v>1741</v>
      </c>
      <c r="B19" s="1080" t="s">
        <v>1734</v>
      </c>
      <c r="C19" s="1088"/>
      <c r="D19" s="1089"/>
      <c r="E19" s="1092">
        <f>C19+D19</f>
        <v>0</v>
      </c>
    </row>
    <row r="20" spans="1:5" ht="15.75" thickBot="1">
      <c r="A20" s="1071" t="s">
        <v>1742</v>
      </c>
      <c r="B20" s="1081" t="s">
        <v>1743</v>
      </c>
      <c r="C20" s="1073">
        <f>C21+C22</f>
        <v>0</v>
      </c>
      <c r="D20" s="1073">
        <f t="shared" ref="D20:E20" si="5">D21+D22</f>
        <v>0</v>
      </c>
      <c r="E20" s="1078">
        <f t="shared" si="5"/>
        <v>0</v>
      </c>
    </row>
    <row r="21" spans="1:5" ht="15.75" thickBot="1">
      <c r="A21" s="1082" t="s">
        <v>1744</v>
      </c>
      <c r="B21" s="1083" t="s">
        <v>1732</v>
      </c>
      <c r="C21" s="1084"/>
      <c r="D21" s="1085"/>
      <c r="E21" s="1086">
        <f>C21+D21</f>
        <v>0</v>
      </c>
    </row>
    <row r="22" spans="1:5" ht="15.75" thickBot="1">
      <c r="A22" s="1087" t="s">
        <v>1745</v>
      </c>
      <c r="B22" s="1080" t="s">
        <v>1734</v>
      </c>
      <c r="C22" s="1088"/>
      <c r="D22" s="1089"/>
      <c r="E22" s="1092">
        <f>C22+D22</f>
        <v>0</v>
      </c>
    </row>
    <row r="23" spans="1:5" ht="15.75" thickBot="1">
      <c r="A23" s="1071" t="s">
        <v>1746</v>
      </c>
      <c r="B23" s="1081" t="s">
        <v>1747</v>
      </c>
      <c r="C23" s="1073">
        <f>C24+C25</f>
        <v>0</v>
      </c>
      <c r="D23" s="1078">
        <f t="shared" ref="D23:E23" si="6">D24+D25</f>
        <v>0</v>
      </c>
      <c r="E23" s="1078">
        <f t="shared" si="6"/>
        <v>0</v>
      </c>
    </row>
    <row r="24" spans="1:5" ht="15.75" thickBot="1">
      <c r="A24" s="1082" t="s">
        <v>1748</v>
      </c>
      <c r="B24" s="1083" t="s">
        <v>1749</v>
      </c>
      <c r="C24" s="1076"/>
      <c r="D24" s="1077"/>
      <c r="E24" s="1078">
        <f>C24+D24</f>
        <v>0</v>
      </c>
    </row>
    <row r="25" spans="1:5" ht="15.75" thickBot="1">
      <c r="A25" s="1082" t="s">
        <v>1750</v>
      </c>
      <c r="B25" s="1080" t="s">
        <v>1751</v>
      </c>
      <c r="C25" s="1076"/>
      <c r="D25" s="1077"/>
      <c r="E25" s="1078">
        <f>C25+D25</f>
        <v>0</v>
      </c>
    </row>
    <row r="26" spans="1:5" ht="15.75" thickBot="1">
      <c r="A26" s="1071" t="s">
        <v>1752</v>
      </c>
      <c r="B26" s="1081" t="s">
        <v>1753</v>
      </c>
      <c r="C26" s="1078">
        <f>C27+C28</f>
        <v>0</v>
      </c>
      <c r="D26" s="1078">
        <f t="shared" ref="D26:E26" si="7">D27+D28</f>
        <v>0</v>
      </c>
      <c r="E26" s="1073">
        <f t="shared" si="7"/>
        <v>0</v>
      </c>
    </row>
    <row r="27" spans="1:5" ht="15.75" thickBot="1">
      <c r="A27" s="1082" t="s">
        <v>1754</v>
      </c>
      <c r="B27" s="1083" t="s">
        <v>1749</v>
      </c>
      <c r="C27" s="1077"/>
      <c r="D27" s="1077"/>
      <c r="E27" s="1073">
        <f>C27+D27</f>
        <v>0</v>
      </c>
    </row>
    <row r="28" spans="1:5" ht="15.75" thickBot="1">
      <c r="A28" s="1082" t="s">
        <v>1755</v>
      </c>
      <c r="B28" s="1080" t="s">
        <v>1751</v>
      </c>
      <c r="C28" s="1077"/>
      <c r="D28" s="1077"/>
      <c r="E28" s="1073">
        <f t="shared" ref="E28" si="8">C28+D28</f>
        <v>0</v>
      </c>
    </row>
    <row r="29" spans="1:5" ht="15.75" thickBot="1">
      <c r="A29" s="1071" t="s">
        <v>1756</v>
      </c>
      <c r="B29" s="1081" t="s">
        <v>1757</v>
      </c>
      <c r="C29" s="1078">
        <f>C30+C31</f>
        <v>0</v>
      </c>
      <c r="D29" s="1078">
        <f t="shared" ref="D29:E29" si="9">D30+D31</f>
        <v>0</v>
      </c>
      <c r="E29" s="1073">
        <f t="shared" si="9"/>
        <v>0</v>
      </c>
    </row>
    <row r="30" spans="1:5" ht="15.75" thickBot="1">
      <c r="A30" s="1082" t="s">
        <v>1758</v>
      </c>
      <c r="B30" s="1083" t="s">
        <v>1749</v>
      </c>
      <c r="C30" s="1077"/>
      <c r="D30" s="1077"/>
      <c r="E30" s="1073">
        <f>C30+D30</f>
        <v>0</v>
      </c>
    </row>
    <row r="31" spans="1:5" ht="15.75" thickBot="1">
      <c r="A31" s="1074" t="s">
        <v>1759</v>
      </c>
      <c r="B31" s="1080" t="s">
        <v>1751</v>
      </c>
      <c r="C31" s="1085"/>
      <c r="D31" s="1085"/>
      <c r="E31" s="1093">
        <f>C31+D31</f>
        <v>0</v>
      </c>
    </row>
  </sheetData>
  <mergeCells count="5">
    <mergeCell ref="A7:A9"/>
    <mergeCell ref="B7:B9"/>
    <mergeCell ref="C7:C8"/>
    <mergeCell ref="D7:D8"/>
    <mergeCell ref="E7:E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C98" sqref="C98"/>
    </sheetView>
  </sheetViews>
  <sheetFormatPr defaultRowHeight="15"/>
  <cols>
    <col min="1" max="1" width="20.140625" customWidth="1"/>
    <col min="2" max="2" width="50" customWidth="1"/>
    <col min="3" max="3" width="12.5703125" customWidth="1"/>
    <col min="4" max="4" width="11.85546875" customWidth="1"/>
    <col min="5" max="5" width="10.5703125" customWidth="1"/>
  </cols>
  <sheetData>
    <row r="1" spans="1:5">
      <c r="A1" s="391" t="s">
        <v>1674</v>
      </c>
      <c r="B1" s="1006">
        <v>3</v>
      </c>
    </row>
    <row r="2" spans="1:5">
      <c r="A2" s="391" t="s">
        <v>1675</v>
      </c>
      <c r="B2" s="1007" t="s">
        <v>1760</v>
      </c>
    </row>
    <row r="3" spans="1:5">
      <c r="A3" s="391" t="s">
        <v>1677</v>
      </c>
      <c r="B3" s="391" t="s">
        <v>7</v>
      </c>
    </row>
    <row r="4" spans="1:5">
      <c r="A4" s="391" t="s">
        <v>8</v>
      </c>
      <c r="B4" s="391" t="s">
        <v>9</v>
      </c>
    </row>
    <row r="5" spans="1:5">
      <c r="A5" s="5" t="s">
        <v>10</v>
      </c>
      <c r="B5" s="5" t="s">
        <v>1727</v>
      </c>
    </row>
    <row r="6" spans="1:5">
      <c r="D6" s="1067"/>
      <c r="E6" s="1067"/>
    </row>
    <row r="7" spans="1:5">
      <c r="A7" s="2706" t="s">
        <v>1678</v>
      </c>
      <c r="B7" s="2709" t="s">
        <v>1679</v>
      </c>
      <c r="C7" s="2712" t="s">
        <v>1680</v>
      </c>
      <c r="D7" s="2713" t="s">
        <v>1681</v>
      </c>
      <c r="E7" s="2702" t="s">
        <v>1682</v>
      </c>
    </row>
    <row r="8" spans="1:5" ht="21.75" customHeight="1" thickBot="1">
      <c r="A8" s="2707"/>
      <c r="B8" s="2710"/>
      <c r="C8" s="2695"/>
      <c r="D8" s="2714"/>
      <c r="E8" s="2703"/>
    </row>
    <row r="9" spans="1:5">
      <c r="A9" s="2708"/>
      <c r="B9" s="2711"/>
      <c r="C9" s="1094">
        <v>1</v>
      </c>
      <c r="D9" s="1094">
        <v>2</v>
      </c>
      <c r="E9" s="1095">
        <v>3</v>
      </c>
    </row>
    <row r="10" spans="1:5" ht="40.5" customHeight="1" thickBot="1">
      <c r="A10" s="1096" t="s">
        <v>1728</v>
      </c>
      <c r="B10" s="1097" t="s">
        <v>1761</v>
      </c>
      <c r="C10" s="1098"/>
      <c r="D10" s="1099"/>
      <c r="E10" s="1100"/>
    </row>
    <row r="11" spans="1:5" ht="15.75" thickBot="1">
      <c r="A11" s="1096" t="s">
        <v>1762</v>
      </c>
      <c r="B11" s="1097" t="s">
        <v>1763</v>
      </c>
      <c r="C11" s="1101"/>
      <c r="D11" s="1102"/>
      <c r="E11" s="1103">
        <f>C11+D11</f>
        <v>0</v>
      </c>
    </row>
    <row r="12" spans="1:5" ht="18.75" customHeight="1" thickBot="1">
      <c r="A12" s="1104" t="s">
        <v>1685</v>
      </c>
      <c r="B12" s="1105" t="s">
        <v>1764</v>
      </c>
      <c r="C12" s="1102"/>
      <c r="D12" s="1102"/>
      <c r="E12" s="1103">
        <f>C12+D12</f>
        <v>0</v>
      </c>
    </row>
    <row r="13" spans="1:5" ht="21" customHeight="1" thickBot="1">
      <c r="A13" s="1104" t="s">
        <v>1733</v>
      </c>
      <c r="B13" s="1105" t="s">
        <v>1765</v>
      </c>
      <c r="C13" s="1102"/>
      <c r="D13" s="1102"/>
      <c r="E13" s="1103">
        <f>C13+D13</f>
        <v>0</v>
      </c>
    </row>
    <row r="14" spans="1:5" ht="15.75" thickBot="1">
      <c r="A14" s="1104" t="s">
        <v>1766</v>
      </c>
      <c r="B14" s="1105" t="s">
        <v>1767</v>
      </c>
      <c r="C14" s="1102"/>
      <c r="D14" s="1102"/>
      <c r="E14" s="1103">
        <f>C14+D14</f>
        <v>0</v>
      </c>
    </row>
    <row r="15" spans="1:5" ht="24.75" customHeight="1" thickBot="1">
      <c r="A15" s="1096" t="s">
        <v>1735</v>
      </c>
      <c r="B15" s="1106" t="s">
        <v>1729</v>
      </c>
      <c r="C15" s="1107">
        <f>C16+C17+C18+C19+C20</f>
        <v>0</v>
      </c>
      <c r="D15" s="1107">
        <f>D16+D17+D18+D19+D20</f>
        <v>0</v>
      </c>
      <c r="E15" s="1107">
        <f>E16+E17+E18+E19+E20</f>
        <v>0</v>
      </c>
    </row>
    <row r="16" spans="1:5" ht="30.75" customHeight="1" thickBot="1">
      <c r="A16" s="1104" t="s">
        <v>1737</v>
      </c>
      <c r="B16" s="1108" t="s">
        <v>1768</v>
      </c>
      <c r="C16" s="1102"/>
      <c r="D16" s="1102"/>
      <c r="E16" s="1103">
        <f>C16+D16</f>
        <v>0</v>
      </c>
    </row>
    <row r="17" spans="1:5" ht="27" customHeight="1" thickBot="1">
      <c r="A17" s="1104" t="s">
        <v>1738</v>
      </c>
      <c r="B17" s="1105" t="s">
        <v>1769</v>
      </c>
      <c r="C17" s="1102"/>
      <c r="D17" s="1102"/>
      <c r="E17" s="1103">
        <f t="shared" ref="E17:E20" si="0">C17+D17</f>
        <v>0</v>
      </c>
    </row>
    <row r="18" spans="1:5" ht="26.25" customHeight="1" thickBot="1">
      <c r="A18" s="1104" t="s">
        <v>1770</v>
      </c>
      <c r="B18" s="1105" t="s">
        <v>1771</v>
      </c>
      <c r="C18" s="1102"/>
      <c r="D18" s="1102"/>
      <c r="E18" s="1103">
        <f t="shared" si="0"/>
        <v>0</v>
      </c>
    </row>
    <row r="19" spans="1:5" ht="24.75" customHeight="1" thickBot="1">
      <c r="A19" s="1109" t="s">
        <v>1772</v>
      </c>
      <c r="B19" s="1108" t="s">
        <v>1773</v>
      </c>
      <c r="C19" s="1110"/>
      <c r="D19" s="1110"/>
      <c r="E19" s="1103">
        <f t="shared" si="0"/>
        <v>0</v>
      </c>
    </row>
    <row r="20" spans="1:5" ht="27" customHeight="1" thickBot="1">
      <c r="A20" s="1104" t="s">
        <v>1774</v>
      </c>
      <c r="B20" s="1105" t="s">
        <v>1769</v>
      </c>
      <c r="C20" s="1102"/>
      <c r="D20" s="1102"/>
      <c r="E20" s="1103">
        <f t="shared" si="0"/>
        <v>0</v>
      </c>
    </row>
    <row r="21" spans="1:5" ht="16.5" customHeight="1" thickBot="1">
      <c r="A21" s="2704" t="s">
        <v>1775</v>
      </c>
      <c r="B21" s="2705"/>
      <c r="C21" s="1111"/>
      <c r="D21" s="1111"/>
      <c r="E21" s="1112"/>
    </row>
    <row r="22" spans="1:5" ht="36" customHeight="1" thickBot="1">
      <c r="A22" s="1113" t="s">
        <v>1415</v>
      </c>
      <c r="B22" s="1114" t="s">
        <v>1776</v>
      </c>
      <c r="C22" s="1115"/>
      <c r="D22" s="1115"/>
      <c r="E22" s="1102"/>
    </row>
    <row r="23" spans="1:5" ht="24.75" customHeight="1" thickBot="1">
      <c r="A23" s="1116" t="s">
        <v>1711</v>
      </c>
      <c r="B23" s="1117" t="s">
        <v>1777</v>
      </c>
      <c r="C23" s="1118">
        <f>C24+C26</f>
        <v>0</v>
      </c>
      <c r="D23" s="1118">
        <f>D24+D26</f>
        <v>0</v>
      </c>
      <c r="E23" s="1118">
        <f>C23+D23</f>
        <v>0</v>
      </c>
    </row>
    <row r="24" spans="1:5" ht="24" customHeight="1" thickBot="1">
      <c r="A24" s="1109" t="s">
        <v>1778</v>
      </c>
      <c r="B24" s="1117" t="s">
        <v>1779</v>
      </c>
      <c r="C24" s="1110"/>
      <c r="D24" s="1110"/>
      <c r="E24" s="1118">
        <f t="shared" ref="E24:E27" si="1">C24+D24</f>
        <v>0</v>
      </c>
    </row>
    <row r="25" spans="1:5" ht="18.75" customHeight="1" thickBot="1">
      <c r="A25" s="1104" t="s">
        <v>1780</v>
      </c>
      <c r="B25" s="1119" t="s">
        <v>1781</v>
      </c>
      <c r="C25" s="1120"/>
      <c r="D25" s="1120"/>
      <c r="E25" s="1118">
        <f t="shared" si="1"/>
        <v>0</v>
      </c>
    </row>
    <row r="26" spans="1:5" ht="24" customHeight="1" thickBot="1">
      <c r="A26" s="1121" t="s">
        <v>1782</v>
      </c>
      <c r="B26" s="1122" t="s">
        <v>1783</v>
      </c>
      <c r="C26" s="1123"/>
      <c r="D26" s="1123"/>
      <c r="E26" s="1118">
        <f t="shared" si="1"/>
        <v>0</v>
      </c>
    </row>
    <row r="27" spans="1:5" ht="26.25" customHeight="1" thickBot="1">
      <c r="A27" s="1109" t="s">
        <v>1784</v>
      </c>
      <c r="B27" s="1124" t="s">
        <v>1781</v>
      </c>
      <c r="C27" s="1125"/>
      <c r="D27" s="1125"/>
      <c r="E27" s="1126">
        <f t="shared" si="1"/>
        <v>0</v>
      </c>
    </row>
    <row r="28" spans="1:5" ht="15.75">
      <c r="A28" s="1127"/>
    </row>
  </sheetData>
  <mergeCells count="6">
    <mergeCell ref="E7:E8"/>
    <mergeCell ref="A21:B21"/>
    <mergeCell ref="A7:A9"/>
    <mergeCell ref="B7:B9"/>
    <mergeCell ref="C7:C8"/>
    <mergeCell ref="D7:D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80" zoomScaleNormal="80" workbookViewId="0">
      <selection activeCell="C98" sqref="C98"/>
    </sheetView>
  </sheetViews>
  <sheetFormatPr defaultColWidth="25.85546875" defaultRowHeight="15"/>
  <cols>
    <col min="1" max="1" width="6.7109375" style="49" customWidth="1"/>
    <col min="2" max="2" width="29.85546875" style="49" customWidth="1"/>
    <col min="3" max="3" width="11" style="7" customWidth="1"/>
    <col min="4" max="4" width="12.140625" style="7" bestFit="1" customWidth="1"/>
    <col min="5" max="5" width="11" style="7" customWidth="1"/>
    <col min="6" max="6" width="12.140625" style="7" bestFit="1" customWidth="1"/>
    <col min="7" max="7" width="11" style="7" customWidth="1"/>
    <col min="8" max="8" width="9.140625" style="7" customWidth="1"/>
    <col min="9" max="9" width="8.85546875" style="5" customWidth="1"/>
    <col min="10" max="16384" width="25.85546875" style="5"/>
  </cols>
  <sheetData>
    <row r="1" spans="1:8">
      <c r="A1" s="5" t="s">
        <v>2</v>
      </c>
      <c r="B1" s="103" t="s">
        <v>619</v>
      </c>
    </row>
    <row r="2" spans="1:8">
      <c r="A2" s="5" t="s">
        <v>4</v>
      </c>
      <c r="B2" s="49" t="s">
        <v>606</v>
      </c>
    </row>
    <row r="3" spans="1:8">
      <c r="A3" s="5" t="s">
        <v>6</v>
      </c>
      <c r="B3" s="5" t="s">
        <v>7</v>
      </c>
    </row>
    <row r="4" spans="1:8">
      <c r="A4" s="5" t="s">
        <v>8</v>
      </c>
      <c r="B4" s="5" t="s">
        <v>9</v>
      </c>
    </row>
    <row r="5" spans="1:8">
      <c r="A5" s="5" t="s">
        <v>10</v>
      </c>
      <c r="B5" s="5" t="s">
        <v>11</v>
      </c>
    </row>
    <row r="7" spans="1:8">
      <c r="A7" s="8"/>
      <c r="B7" s="20" t="s">
        <v>480</v>
      </c>
      <c r="C7" s="2518" t="s">
        <v>481</v>
      </c>
      <c r="D7" s="142"/>
      <c r="E7" s="106"/>
      <c r="F7" s="106" t="s">
        <v>482</v>
      </c>
      <c r="G7" s="143"/>
      <c r="H7" s="109" t="s">
        <v>18</v>
      </c>
    </row>
    <row r="8" spans="1:8">
      <c r="A8" s="12" t="s">
        <v>13</v>
      </c>
      <c r="B8" s="13" t="s">
        <v>19</v>
      </c>
      <c r="C8" s="2519"/>
      <c r="D8" s="109" t="s">
        <v>18</v>
      </c>
      <c r="E8" s="106"/>
      <c r="F8" s="106" t="s">
        <v>607</v>
      </c>
      <c r="G8" s="145"/>
      <c r="H8" s="144"/>
    </row>
    <row r="9" spans="1:8">
      <c r="A9" s="18"/>
      <c r="B9" s="97"/>
      <c r="C9" s="109"/>
      <c r="D9" s="146"/>
      <c r="E9" s="142" t="s">
        <v>608</v>
      </c>
      <c r="F9" s="106" t="s">
        <v>609</v>
      </c>
      <c r="G9" s="145" t="s">
        <v>1</v>
      </c>
      <c r="H9" s="147"/>
    </row>
    <row r="10" spans="1:8">
      <c r="A10" s="148"/>
      <c r="B10" s="132"/>
      <c r="C10" s="149"/>
      <c r="D10" s="150"/>
      <c r="E10" s="151"/>
      <c r="F10" s="151"/>
      <c r="G10" s="151"/>
      <c r="H10" s="150"/>
    </row>
    <row r="11" spans="1:8">
      <c r="A11" s="152"/>
      <c r="B11" s="112" t="s">
        <v>610</v>
      </c>
      <c r="C11" s="153">
        <f>SUM(C12:C17)</f>
        <v>0</v>
      </c>
      <c r="D11" s="153">
        <f>SUM(E11:G11)</f>
        <v>0</v>
      </c>
      <c r="E11" s="154">
        <f t="shared" ref="E11:G11" si="0">SUM(E12:E17)</f>
        <v>0</v>
      </c>
      <c r="F11" s="154">
        <f t="shared" si="0"/>
        <v>0</v>
      </c>
      <c r="G11" s="155">
        <f t="shared" si="0"/>
        <v>0</v>
      </c>
      <c r="H11" s="155">
        <f>C11+D11</f>
        <v>0</v>
      </c>
    </row>
    <row r="12" spans="1:8">
      <c r="A12" s="98">
        <v>6011</v>
      </c>
      <c r="B12" s="118" t="s">
        <v>485</v>
      </c>
      <c r="C12" s="156"/>
      <c r="D12" s="157">
        <f>SUM(E12:G12)</f>
        <v>0</v>
      </c>
      <c r="E12" s="158"/>
      <c r="F12" s="158"/>
      <c r="G12" s="159"/>
      <c r="H12" s="160">
        <f t="shared" ref="H12:H29" si="1">C12+D12</f>
        <v>0</v>
      </c>
    </row>
    <row r="13" spans="1:8">
      <c r="A13" s="98">
        <v>6012</v>
      </c>
      <c r="B13" s="118" t="s">
        <v>486</v>
      </c>
      <c r="C13" s="156"/>
      <c r="D13" s="157">
        <f t="shared" ref="D13:D17" si="2">SUM(E13:G13)</f>
        <v>0</v>
      </c>
      <c r="E13" s="158"/>
      <c r="F13" s="158"/>
      <c r="G13" s="159"/>
      <c r="H13" s="160">
        <f t="shared" si="1"/>
        <v>0</v>
      </c>
    </row>
    <row r="14" spans="1:8">
      <c r="A14" s="98">
        <v>6013</v>
      </c>
      <c r="B14" s="118" t="s">
        <v>487</v>
      </c>
      <c r="C14" s="156"/>
      <c r="D14" s="157">
        <f t="shared" si="2"/>
        <v>0</v>
      </c>
      <c r="E14" s="158"/>
      <c r="F14" s="158"/>
      <c r="G14" s="159"/>
      <c r="H14" s="160">
        <f t="shared" si="1"/>
        <v>0</v>
      </c>
    </row>
    <row r="15" spans="1:8">
      <c r="A15" s="98">
        <v>6014</v>
      </c>
      <c r="B15" s="118" t="s">
        <v>488</v>
      </c>
      <c r="C15" s="156"/>
      <c r="D15" s="157">
        <f t="shared" si="2"/>
        <v>0</v>
      </c>
      <c r="E15" s="158"/>
      <c r="F15" s="158"/>
      <c r="G15" s="159"/>
      <c r="H15" s="160">
        <f t="shared" si="1"/>
        <v>0</v>
      </c>
    </row>
    <row r="16" spans="1:8">
      <c r="A16" s="98">
        <v>6015</v>
      </c>
      <c r="B16" s="118" t="s">
        <v>489</v>
      </c>
      <c r="C16" s="156"/>
      <c r="D16" s="157">
        <f t="shared" si="2"/>
        <v>0</v>
      </c>
      <c r="E16" s="158"/>
      <c r="F16" s="158"/>
      <c r="G16" s="159"/>
      <c r="H16" s="160">
        <f t="shared" si="1"/>
        <v>0</v>
      </c>
    </row>
    <row r="17" spans="1:9">
      <c r="A17" s="98">
        <v>6017</v>
      </c>
      <c r="B17" s="118" t="s">
        <v>490</v>
      </c>
      <c r="C17" s="156"/>
      <c r="D17" s="157">
        <f t="shared" si="2"/>
        <v>0</v>
      </c>
      <c r="E17" s="158"/>
      <c r="F17" s="158"/>
      <c r="G17" s="159"/>
      <c r="H17" s="160">
        <f t="shared" si="1"/>
        <v>0</v>
      </c>
    </row>
    <row r="18" spans="1:9">
      <c r="A18" s="161"/>
      <c r="B18" s="112" t="s">
        <v>611</v>
      </c>
      <c r="C18" s="160">
        <f>SUM(C19:C29)</f>
        <v>0</v>
      </c>
      <c r="D18" s="157">
        <f>SUM(D19:D29)</f>
        <v>0</v>
      </c>
      <c r="E18" s="162">
        <f t="shared" ref="E18:G18" si="3">SUM(E19:E29)</f>
        <v>0</v>
      </c>
      <c r="F18" s="162">
        <f t="shared" si="3"/>
        <v>0</v>
      </c>
      <c r="G18" s="163">
        <f t="shared" si="3"/>
        <v>0</v>
      </c>
      <c r="H18" s="155">
        <f>C18+D18</f>
        <v>0</v>
      </c>
    </row>
    <row r="19" spans="1:9">
      <c r="A19" s="98">
        <v>7011</v>
      </c>
      <c r="B19" s="118" t="s">
        <v>551</v>
      </c>
      <c r="C19" s="156"/>
      <c r="D19" s="157">
        <f t="shared" ref="D19:D28" si="4">SUM(E19:G19)</f>
        <v>0</v>
      </c>
      <c r="E19" s="158"/>
      <c r="F19" s="158"/>
      <c r="G19" s="159"/>
      <c r="H19" s="160">
        <f t="shared" si="1"/>
        <v>0</v>
      </c>
    </row>
    <row r="20" spans="1:9">
      <c r="A20" s="98">
        <v>7012</v>
      </c>
      <c r="B20" s="118" t="s">
        <v>552</v>
      </c>
      <c r="C20" s="156"/>
      <c r="D20" s="157">
        <f t="shared" si="4"/>
        <v>0</v>
      </c>
      <c r="E20" s="158"/>
      <c r="F20" s="158"/>
      <c r="G20" s="159"/>
      <c r="H20" s="160">
        <f t="shared" si="1"/>
        <v>0</v>
      </c>
    </row>
    <row r="21" spans="1:9">
      <c r="A21" s="98">
        <v>7015</v>
      </c>
      <c r="B21" s="118" t="s">
        <v>553</v>
      </c>
      <c r="C21" s="156"/>
      <c r="D21" s="157">
        <f t="shared" si="4"/>
        <v>0</v>
      </c>
      <c r="E21" s="158"/>
      <c r="F21" s="158"/>
      <c r="G21" s="159"/>
      <c r="H21" s="160">
        <f t="shared" si="1"/>
        <v>0</v>
      </c>
    </row>
    <row r="22" spans="1:9">
      <c r="A22" s="98">
        <v>7017</v>
      </c>
      <c r="B22" s="118" t="s">
        <v>490</v>
      </c>
      <c r="C22" s="156"/>
      <c r="D22" s="157">
        <f t="shared" si="4"/>
        <v>0</v>
      </c>
      <c r="E22" s="158"/>
      <c r="F22" s="158"/>
      <c r="G22" s="159"/>
      <c r="H22" s="160">
        <f t="shared" si="1"/>
        <v>0</v>
      </c>
    </row>
    <row r="23" spans="1:9">
      <c r="A23" s="98">
        <v>70211</v>
      </c>
      <c r="B23" s="118" t="s">
        <v>612</v>
      </c>
      <c r="C23" s="156"/>
      <c r="D23" s="157">
        <f t="shared" si="4"/>
        <v>0</v>
      </c>
      <c r="E23" s="158"/>
      <c r="F23" s="158"/>
      <c r="G23" s="159"/>
      <c r="H23" s="160">
        <f t="shared" si="1"/>
        <v>0</v>
      </c>
    </row>
    <row r="24" spans="1:9">
      <c r="A24" s="98">
        <v>702122</v>
      </c>
      <c r="B24" s="118" t="s">
        <v>613</v>
      </c>
      <c r="C24" s="156"/>
      <c r="D24" s="157">
        <f t="shared" si="4"/>
        <v>0</v>
      </c>
      <c r="E24" s="158"/>
      <c r="F24" s="158"/>
      <c r="G24" s="159"/>
      <c r="H24" s="160">
        <f t="shared" si="1"/>
        <v>0</v>
      </c>
    </row>
    <row r="25" spans="1:9">
      <c r="A25" s="98">
        <v>702132</v>
      </c>
      <c r="B25" s="118" t="s">
        <v>614</v>
      </c>
      <c r="C25" s="156"/>
      <c r="D25" s="157">
        <f t="shared" si="4"/>
        <v>0</v>
      </c>
      <c r="E25" s="158"/>
      <c r="F25" s="158"/>
      <c r="G25" s="159"/>
      <c r="H25" s="160">
        <f t="shared" si="1"/>
        <v>0</v>
      </c>
    </row>
    <row r="26" spans="1:9">
      <c r="A26" s="98">
        <v>70221</v>
      </c>
      <c r="B26" s="118" t="s">
        <v>615</v>
      </c>
      <c r="C26" s="156"/>
      <c r="D26" s="157">
        <f t="shared" si="4"/>
        <v>0</v>
      </c>
      <c r="E26" s="158"/>
      <c r="F26" s="158"/>
      <c r="G26" s="159"/>
      <c r="H26" s="160">
        <f t="shared" si="1"/>
        <v>0</v>
      </c>
    </row>
    <row r="27" spans="1:9">
      <c r="A27" s="98">
        <v>702222</v>
      </c>
      <c r="B27" s="118" t="s">
        <v>616</v>
      </c>
      <c r="C27" s="156"/>
      <c r="D27" s="157">
        <f t="shared" si="4"/>
        <v>0</v>
      </c>
      <c r="E27" s="158"/>
      <c r="F27" s="158"/>
      <c r="G27" s="159"/>
      <c r="H27" s="160">
        <f t="shared" si="1"/>
        <v>0</v>
      </c>
    </row>
    <row r="28" spans="1:9">
      <c r="A28" s="98">
        <v>702232</v>
      </c>
      <c r="B28" s="118" t="s">
        <v>617</v>
      </c>
      <c r="C28" s="156"/>
      <c r="D28" s="157">
        <f t="shared" si="4"/>
        <v>0</v>
      </c>
      <c r="E28" s="158"/>
      <c r="F28" s="158"/>
      <c r="G28" s="159"/>
      <c r="H28" s="160">
        <f t="shared" si="1"/>
        <v>0</v>
      </c>
      <c r="I28" s="96"/>
    </row>
    <row r="29" spans="1:9">
      <c r="A29" s="47">
        <v>7023</v>
      </c>
      <c r="B29" s="164" t="s">
        <v>618</v>
      </c>
      <c r="C29" s="165"/>
      <c r="D29" s="157">
        <f>SUM(E29:G29)</f>
        <v>0</v>
      </c>
      <c r="E29" s="166"/>
      <c r="F29" s="166"/>
      <c r="G29" s="167"/>
      <c r="H29" s="168">
        <f t="shared" si="1"/>
        <v>0</v>
      </c>
    </row>
  </sheetData>
  <mergeCells count="1">
    <mergeCell ref="C7:C8"/>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workbookViewId="0">
      <selection activeCell="C98" sqref="C98"/>
    </sheetView>
  </sheetViews>
  <sheetFormatPr defaultRowHeight="15"/>
  <cols>
    <col min="1" max="1" width="23.42578125" customWidth="1"/>
    <col min="2" max="2" width="45.28515625" customWidth="1"/>
    <col min="3" max="3" width="17" customWidth="1"/>
  </cols>
  <sheetData>
    <row r="1" spans="1:11">
      <c r="A1" s="391" t="s">
        <v>1674</v>
      </c>
      <c r="B1" s="1006">
        <v>4</v>
      </c>
    </row>
    <row r="2" spans="1:11">
      <c r="A2" s="391" t="s">
        <v>1675</v>
      </c>
      <c r="B2" s="1007" t="s">
        <v>1785</v>
      </c>
    </row>
    <row r="3" spans="1:11">
      <c r="A3" s="391" t="s">
        <v>1677</v>
      </c>
      <c r="B3" s="391" t="s">
        <v>7</v>
      </c>
    </row>
    <row r="4" spans="1:11">
      <c r="A4" s="391" t="s">
        <v>8</v>
      </c>
      <c r="B4" s="391" t="s">
        <v>9</v>
      </c>
    </row>
    <row r="5" spans="1:11">
      <c r="A5" s="5" t="s">
        <v>10</v>
      </c>
      <c r="B5" s="5" t="s">
        <v>1727</v>
      </c>
      <c r="I5" s="1128"/>
    </row>
    <row r="6" spans="1:11" ht="15.75" thickBot="1">
      <c r="C6" s="1129"/>
      <c r="D6" s="1130"/>
      <c r="E6" s="1129"/>
      <c r="F6" s="1129"/>
      <c r="G6" s="1129"/>
      <c r="H6" s="1130"/>
      <c r="I6" s="1130"/>
      <c r="J6" s="1130"/>
      <c r="K6" s="1130"/>
    </row>
    <row r="7" spans="1:11">
      <c r="A7" s="2692" t="s">
        <v>1678</v>
      </c>
      <c r="B7" s="2692" t="s">
        <v>1679</v>
      </c>
      <c r="C7" s="1131" t="s">
        <v>1786</v>
      </c>
      <c r="D7" s="2715" t="s">
        <v>1787</v>
      </c>
      <c r="E7" s="2715" t="s">
        <v>1788</v>
      </c>
      <c r="F7" s="2715" t="s">
        <v>1789</v>
      </c>
      <c r="G7" s="2715" t="s">
        <v>1790</v>
      </c>
      <c r="H7" s="2715" t="s">
        <v>1791</v>
      </c>
      <c r="I7" s="2715" t="s">
        <v>1792</v>
      </c>
      <c r="J7" s="2715" t="s">
        <v>1793</v>
      </c>
      <c r="K7" s="2715" t="s">
        <v>1794</v>
      </c>
    </row>
    <row r="8" spans="1:11" ht="15.75" thickBot="1">
      <c r="A8" s="2695"/>
      <c r="B8" s="2695"/>
      <c r="C8" s="1132" t="s">
        <v>1795</v>
      </c>
      <c r="D8" s="2716"/>
      <c r="E8" s="2716"/>
      <c r="F8" s="2716"/>
      <c r="G8" s="2716"/>
      <c r="H8" s="2716"/>
      <c r="I8" s="2716"/>
      <c r="J8" s="2716"/>
      <c r="K8" s="2716"/>
    </row>
    <row r="9" spans="1:11" ht="15.75" thickBot="1">
      <c r="A9" s="1133" t="s">
        <v>1728</v>
      </c>
      <c r="B9" s="1134" t="s">
        <v>1796</v>
      </c>
      <c r="C9" s="1135">
        <f>C10+C13+C16+C19+C22+C25+C28</f>
        <v>0</v>
      </c>
      <c r="D9" s="1135">
        <f t="shared" ref="D9:K9" si="0">D10+D13+D16+D19+D22+D25+D28</f>
        <v>0</v>
      </c>
      <c r="E9" s="1135">
        <f t="shared" si="0"/>
        <v>0</v>
      </c>
      <c r="F9" s="1135">
        <f t="shared" si="0"/>
        <v>0</v>
      </c>
      <c r="G9" s="1135">
        <f t="shared" si="0"/>
        <v>0</v>
      </c>
      <c r="H9" s="1135">
        <f t="shared" si="0"/>
        <v>0</v>
      </c>
      <c r="I9" s="1135">
        <f t="shared" si="0"/>
        <v>0</v>
      </c>
      <c r="J9" s="1135">
        <f t="shared" si="0"/>
        <v>0</v>
      </c>
      <c r="K9" s="1135">
        <f t="shared" si="0"/>
        <v>0</v>
      </c>
    </row>
    <row r="10" spans="1:11" ht="15.75" thickBot="1">
      <c r="A10" s="1136" t="s">
        <v>1762</v>
      </c>
      <c r="B10" s="1137" t="s">
        <v>1797</v>
      </c>
      <c r="C10" s="1135">
        <f>-C11+C12</f>
        <v>0</v>
      </c>
      <c r="D10" s="1135">
        <f t="shared" ref="D10:K10" si="1">-D11+D12</f>
        <v>0</v>
      </c>
      <c r="E10" s="1135">
        <f t="shared" si="1"/>
        <v>0</v>
      </c>
      <c r="F10" s="1135">
        <f t="shared" si="1"/>
        <v>0</v>
      </c>
      <c r="G10" s="1135">
        <f t="shared" si="1"/>
        <v>0</v>
      </c>
      <c r="H10" s="1135">
        <f t="shared" si="1"/>
        <v>0</v>
      </c>
      <c r="I10" s="1135">
        <f t="shared" si="1"/>
        <v>0</v>
      </c>
      <c r="J10" s="1135">
        <f t="shared" si="1"/>
        <v>0</v>
      </c>
      <c r="K10" s="1135">
        <f t="shared" si="1"/>
        <v>0</v>
      </c>
    </row>
    <row r="11" spans="1:11" ht="15.75" thickBot="1">
      <c r="A11" s="1138" t="s">
        <v>1685</v>
      </c>
      <c r="B11" s="1139" t="s">
        <v>1798</v>
      </c>
      <c r="C11" s="1140"/>
      <c r="D11" s="1140"/>
      <c r="E11" s="1140"/>
      <c r="F11" s="1140"/>
      <c r="G11" s="1140"/>
      <c r="H11" s="1140"/>
      <c r="I11" s="1140"/>
      <c r="J11" s="1140"/>
      <c r="K11" s="1140"/>
    </row>
    <row r="12" spans="1:11" ht="15.75" thickBot="1">
      <c r="A12" s="1138" t="s">
        <v>1733</v>
      </c>
      <c r="B12" s="1139" t="s">
        <v>1799</v>
      </c>
      <c r="C12" s="1140"/>
      <c r="D12" s="1140"/>
      <c r="E12" s="1140"/>
      <c r="F12" s="1140"/>
      <c r="G12" s="1140"/>
      <c r="H12" s="1140"/>
      <c r="I12" s="1140"/>
      <c r="J12" s="1141"/>
      <c r="K12" s="1140"/>
    </row>
    <row r="13" spans="1:11" ht="15.75" thickBot="1">
      <c r="A13" s="1133" t="s">
        <v>1735</v>
      </c>
      <c r="B13" s="1137" t="s">
        <v>1800</v>
      </c>
      <c r="C13" s="1142">
        <f>-C14+C15</f>
        <v>0</v>
      </c>
      <c r="D13" s="1142">
        <f t="shared" ref="D13:K13" si="2">-D14+D15</f>
        <v>0</v>
      </c>
      <c r="E13" s="1142">
        <f t="shared" si="2"/>
        <v>0</v>
      </c>
      <c r="F13" s="1142">
        <f t="shared" si="2"/>
        <v>0</v>
      </c>
      <c r="G13" s="1142">
        <f t="shared" si="2"/>
        <v>0</v>
      </c>
      <c r="H13" s="1142">
        <f t="shared" si="2"/>
        <v>0</v>
      </c>
      <c r="I13" s="1142">
        <f t="shared" si="2"/>
        <v>0</v>
      </c>
      <c r="J13" s="1142">
        <f t="shared" si="2"/>
        <v>0</v>
      </c>
      <c r="K13" s="1142">
        <f t="shared" si="2"/>
        <v>0</v>
      </c>
    </row>
    <row r="14" spans="1:11" ht="18.75" customHeight="1" thickBot="1">
      <c r="A14" s="1138" t="s">
        <v>1737</v>
      </c>
      <c r="B14" s="1139" t="s">
        <v>1798</v>
      </c>
      <c r="C14" s="1140"/>
      <c r="D14" s="1140"/>
      <c r="E14" s="1140"/>
      <c r="F14" s="1140"/>
      <c r="G14" s="1140"/>
      <c r="H14" s="1140"/>
      <c r="I14" s="1140"/>
      <c r="J14" s="1141"/>
      <c r="K14" s="1140"/>
    </row>
    <row r="15" spans="1:11" ht="15.75" thickBot="1">
      <c r="A15" s="1138" t="s">
        <v>1738</v>
      </c>
      <c r="B15" s="1139" t="s">
        <v>1799</v>
      </c>
      <c r="C15" s="1140"/>
      <c r="D15" s="1140"/>
      <c r="E15" s="1140"/>
      <c r="F15" s="1140"/>
      <c r="G15" s="1140"/>
      <c r="H15" s="1140"/>
      <c r="I15" s="1140"/>
      <c r="J15" s="1141"/>
      <c r="K15" s="1140"/>
    </row>
    <row r="16" spans="1:11" ht="15.75" thickBot="1">
      <c r="A16" s="1133" t="s">
        <v>1415</v>
      </c>
      <c r="B16" s="1137" t="s">
        <v>1801</v>
      </c>
      <c r="C16" s="1142">
        <f>-C17+C18</f>
        <v>0</v>
      </c>
      <c r="D16" s="1142">
        <f t="shared" ref="D16:K16" si="3">-D17+D18</f>
        <v>0</v>
      </c>
      <c r="E16" s="1142">
        <f t="shared" si="3"/>
        <v>0</v>
      </c>
      <c r="F16" s="1142">
        <f t="shared" si="3"/>
        <v>0</v>
      </c>
      <c r="G16" s="1142">
        <f t="shared" si="3"/>
        <v>0</v>
      </c>
      <c r="H16" s="1142">
        <f t="shared" si="3"/>
        <v>0</v>
      </c>
      <c r="I16" s="1142">
        <f t="shared" si="3"/>
        <v>0</v>
      </c>
      <c r="J16" s="1142">
        <f t="shared" si="3"/>
        <v>0</v>
      </c>
      <c r="K16" s="1142">
        <f t="shared" si="3"/>
        <v>0</v>
      </c>
    </row>
    <row r="17" spans="1:11" ht="15.75" thickBot="1">
      <c r="A17" s="1138" t="s">
        <v>1740</v>
      </c>
      <c r="B17" s="1139" t="s">
        <v>1798</v>
      </c>
      <c r="C17" s="1140"/>
      <c r="D17" s="1140"/>
      <c r="E17" s="1140"/>
      <c r="F17" s="1140"/>
      <c r="G17" s="1140"/>
      <c r="H17" s="1140"/>
      <c r="I17" s="1140"/>
      <c r="J17" s="1141"/>
      <c r="K17" s="1140"/>
    </row>
    <row r="18" spans="1:11" ht="15.75" thickBot="1">
      <c r="A18" s="1138" t="s">
        <v>1741</v>
      </c>
      <c r="B18" s="1139" t="s">
        <v>1799</v>
      </c>
      <c r="C18" s="1140"/>
      <c r="D18" s="1140"/>
      <c r="E18" s="1140"/>
      <c r="F18" s="1140"/>
      <c r="G18" s="1140"/>
      <c r="H18" s="1140"/>
      <c r="I18" s="1140"/>
      <c r="J18" s="1141"/>
      <c r="K18" s="1140"/>
    </row>
    <row r="19" spans="1:11" ht="15.75" thickBot="1">
      <c r="A19" s="1136" t="s">
        <v>1742</v>
      </c>
      <c r="B19" s="1137" t="s">
        <v>1802</v>
      </c>
      <c r="C19" s="1135">
        <f>-C20+C21</f>
        <v>0</v>
      </c>
      <c r="D19" s="1135">
        <f t="shared" ref="D19:K19" si="4">-D20+D21</f>
        <v>0</v>
      </c>
      <c r="E19" s="1135">
        <f t="shared" si="4"/>
        <v>0</v>
      </c>
      <c r="F19" s="1135">
        <f t="shared" si="4"/>
        <v>0</v>
      </c>
      <c r="G19" s="1135">
        <f t="shared" si="4"/>
        <v>0</v>
      </c>
      <c r="H19" s="1135">
        <f t="shared" si="4"/>
        <v>0</v>
      </c>
      <c r="I19" s="1135">
        <f t="shared" si="4"/>
        <v>0</v>
      </c>
      <c r="J19" s="1135">
        <f t="shared" si="4"/>
        <v>0</v>
      </c>
      <c r="K19" s="1135">
        <f t="shared" si="4"/>
        <v>0</v>
      </c>
    </row>
    <row r="20" spans="1:11" ht="15.75" thickBot="1">
      <c r="A20" s="1138" t="s">
        <v>1744</v>
      </c>
      <c r="B20" s="1139" t="s">
        <v>1798</v>
      </c>
      <c r="C20" s="1140"/>
      <c r="D20" s="1140"/>
      <c r="E20" s="1140"/>
      <c r="F20" s="1140"/>
      <c r="G20" s="1140"/>
      <c r="H20" s="1140"/>
      <c r="I20" s="1140"/>
      <c r="J20" s="1140"/>
      <c r="K20" s="1140"/>
    </row>
    <row r="21" spans="1:11" ht="15.75" thickBot="1">
      <c r="A21" s="1138" t="s">
        <v>1745</v>
      </c>
      <c r="B21" s="1139" t="s">
        <v>1799</v>
      </c>
      <c r="C21" s="1140"/>
      <c r="D21" s="1140"/>
      <c r="E21" s="1140"/>
      <c r="F21" s="1140"/>
      <c r="G21" s="1140"/>
      <c r="H21" s="1140"/>
      <c r="I21" s="1140"/>
      <c r="J21" s="1141"/>
      <c r="K21" s="1140"/>
    </row>
    <row r="22" spans="1:11" ht="15.75" thickBot="1">
      <c r="A22" s="1133" t="s">
        <v>1746</v>
      </c>
      <c r="B22" s="1137" t="s">
        <v>1803</v>
      </c>
      <c r="C22" s="1142">
        <f>-C23+C24</f>
        <v>0</v>
      </c>
      <c r="D22" s="1142">
        <f t="shared" ref="D22:K22" si="5">-D23+D24</f>
        <v>0</v>
      </c>
      <c r="E22" s="1142">
        <f t="shared" si="5"/>
        <v>0</v>
      </c>
      <c r="F22" s="1142">
        <f t="shared" si="5"/>
        <v>0</v>
      </c>
      <c r="G22" s="1142">
        <f t="shared" si="5"/>
        <v>0</v>
      </c>
      <c r="H22" s="1142">
        <f t="shared" si="5"/>
        <v>0</v>
      </c>
      <c r="I22" s="1142">
        <f t="shared" si="5"/>
        <v>0</v>
      </c>
      <c r="J22" s="1142">
        <f t="shared" si="5"/>
        <v>0</v>
      </c>
      <c r="K22" s="1142">
        <f t="shared" si="5"/>
        <v>0</v>
      </c>
    </row>
    <row r="23" spans="1:11" ht="15.75" thickBot="1">
      <c r="A23" s="1138" t="s">
        <v>1748</v>
      </c>
      <c r="B23" s="1139" t="s">
        <v>1798</v>
      </c>
      <c r="C23" s="1140"/>
      <c r="D23" s="1140"/>
      <c r="E23" s="1140"/>
      <c r="F23" s="1140"/>
      <c r="G23" s="1140"/>
      <c r="H23" s="1140"/>
      <c r="I23" s="1140"/>
      <c r="J23" s="1141"/>
      <c r="K23" s="1140"/>
    </row>
    <row r="24" spans="1:11" ht="15.75" thickBot="1">
      <c r="A24" s="1138" t="s">
        <v>1750</v>
      </c>
      <c r="B24" s="1139" t="s">
        <v>1799</v>
      </c>
      <c r="C24" s="1140"/>
      <c r="D24" s="1140"/>
      <c r="E24" s="1140"/>
      <c r="F24" s="1140"/>
      <c r="G24" s="1140"/>
      <c r="H24" s="1140"/>
      <c r="I24" s="1140"/>
      <c r="J24" s="1141"/>
      <c r="K24" s="1140"/>
    </row>
    <row r="25" spans="1:11" ht="15.75" thickBot="1">
      <c r="A25" s="1133" t="s">
        <v>1752</v>
      </c>
      <c r="B25" s="1137" t="s">
        <v>1804</v>
      </c>
      <c r="C25" s="1142">
        <f>-C26+C27</f>
        <v>0</v>
      </c>
      <c r="D25" s="1142">
        <f t="shared" ref="D25:K25" si="6">-D26+D27</f>
        <v>0</v>
      </c>
      <c r="E25" s="1142">
        <f t="shared" si="6"/>
        <v>0</v>
      </c>
      <c r="F25" s="1142">
        <f t="shared" si="6"/>
        <v>0</v>
      </c>
      <c r="G25" s="1142">
        <f t="shared" si="6"/>
        <v>0</v>
      </c>
      <c r="H25" s="1142">
        <f t="shared" si="6"/>
        <v>0</v>
      </c>
      <c r="I25" s="1142">
        <f t="shared" si="6"/>
        <v>0</v>
      </c>
      <c r="J25" s="1142">
        <f t="shared" si="6"/>
        <v>0</v>
      </c>
      <c r="K25" s="1142">
        <f t="shared" si="6"/>
        <v>0</v>
      </c>
    </row>
    <row r="26" spans="1:11" ht="18" customHeight="1" thickBot="1">
      <c r="A26" s="1138" t="s">
        <v>1754</v>
      </c>
      <c r="B26" s="1139" t="s">
        <v>1798</v>
      </c>
      <c r="C26" s="1140"/>
      <c r="D26" s="1140"/>
      <c r="E26" s="1140"/>
      <c r="F26" s="1140"/>
      <c r="G26" s="1140"/>
      <c r="H26" s="1140"/>
      <c r="I26" s="1140"/>
      <c r="J26" s="1141"/>
      <c r="K26" s="1140"/>
    </row>
    <row r="27" spans="1:11" ht="15.75" thickBot="1">
      <c r="A27" s="1138" t="s">
        <v>1755</v>
      </c>
      <c r="B27" s="1139" t="s">
        <v>1799</v>
      </c>
      <c r="C27" s="1140"/>
      <c r="D27" s="1140"/>
      <c r="E27" s="1140"/>
      <c r="F27" s="1140"/>
      <c r="G27" s="1140"/>
      <c r="H27" s="1140"/>
      <c r="I27" s="1140"/>
      <c r="J27" s="1141"/>
      <c r="K27" s="1140"/>
    </row>
    <row r="28" spans="1:11" ht="21.75" customHeight="1" thickBot="1">
      <c r="A28" s="1133" t="s">
        <v>1756</v>
      </c>
      <c r="B28" s="1081" t="s">
        <v>1805</v>
      </c>
      <c r="C28" s="1140"/>
      <c r="D28" s="1140"/>
      <c r="E28" s="1140"/>
      <c r="F28" s="1140"/>
      <c r="G28" s="1140"/>
      <c r="H28" s="1140"/>
      <c r="I28" s="1140"/>
      <c r="J28" s="1141"/>
      <c r="K28" s="1140"/>
    </row>
    <row r="29" spans="1:11" ht="30" customHeight="1" thickBot="1">
      <c r="A29" s="1133" t="s">
        <v>1806</v>
      </c>
      <c r="B29" s="1134" t="s">
        <v>1807</v>
      </c>
      <c r="C29" s="1142">
        <f>C30+C33+C36</f>
        <v>0</v>
      </c>
      <c r="D29" s="1142">
        <f t="shared" ref="D29:K29" si="7">D30+D33+D36</f>
        <v>0</v>
      </c>
      <c r="E29" s="1142">
        <f t="shared" si="7"/>
        <v>0</v>
      </c>
      <c r="F29" s="1142">
        <f t="shared" si="7"/>
        <v>0</v>
      </c>
      <c r="G29" s="1142">
        <f t="shared" si="7"/>
        <v>0</v>
      </c>
      <c r="H29" s="1142">
        <f t="shared" si="7"/>
        <v>0</v>
      </c>
      <c r="I29" s="1142">
        <f t="shared" si="7"/>
        <v>0</v>
      </c>
      <c r="J29" s="1142">
        <f t="shared" si="7"/>
        <v>0</v>
      </c>
      <c r="K29" s="1142">
        <f t="shared" si="7"/>
        <v>0</v>
      </c>
    </row>
    <row r="30" spans="1:11" ht="17.25" customHeight="1" thickBot="1">
      <c r="A30" s="1133" t="s">
        <v>1808</v>
      </c>
      <c r="B30" s="1143" t="s">
        <v>1809</v>
      </c>
      <c r="C30" s="1142">
        <f>-C31+C32</f>
        <v>0</v>
      </c>
      <c r="D30" s="1142">
        <f t="shared" ref="D30:K30" si="8">-D31+D32</f>
        <v>0</v>
      </c>
      <c r="E30" s="1142">
        <f t="shared" si="8"/>
        <v>0</v>
      </c>
      <c r="F30" s="1142">
        <f t="shared" si="8"/>
        <v>0</v>
      </c>
      <c r="G30" s="1142">
        <f t="shared" si="8"/>
        <v>0</v>
      </c>
      <c r="H30" s="1142">
        <f t="shared" si="8"/>
        <v>0</v>
      </c>
      <c r="I30" s="1142">
        <f t="shared" si="8"/>
        <v>0</v>
      </c>
      <c r="J30" s="1142">
        <f t="shared" si="8"/>
        <v>0</v>
      </c>
      <c r="K30" s="1142">
        <f t="shared" si="8"/>
        <v>0</v>
      </c>
    </row>
    <row r="31" spans="1:11" ht="15.75" thickBot="1">
      <c r="A31" s="1138" t="s">
        <v>1810</v>
      </c>
      <c r="B31" s="1139" t="s">
        <v>1798</v>
      </c>
      <c r="C31" s="1140"/>
      <c r="D31" s="1140"/>
      <c r="E31" s="1140"/>
      <c r="F31" s="1140"/>
      <c r="G31" s="1140"/>
      <c r="H31" s="1140"/>
      <c r="I31" s="1140"/>
      <c r="J31" s="1141"/>
      <c r="K31" s="1140"/>
    </row>
    <row r="32" spans="1:11" ht="17.25" customHeight="1" thickBot="1">
      <c r="A32" s="1138" t="s">
        <v>1811</v>
      </c>
      <c r="B32" s="1139" t="s">
        <v>1799</v>
      </c>
      <c r="C32" s="1140"/>
      <c r="D32" s="1140"/>
      <c r="E32" s="1140"/>
      <c r="F32" s="1140"/>
      <c r="G32" s="1140"/>
      <c r="H32" s="1140"/>
      <c r="I32" s="1140"/>
      <c r="J32" s="1141"/>
      <c r="K32" s="1140"/>
    </row>
    <row r="33" spans="1:11" ht="20.25" customHeight="1" thickBot="1">
      <c r="A33" s="1133" t="s">
        <v>1812</v>
      </c>
      <c r="B33" s="1143" t="s">
        <v>1813</v>
      </c>
      <c r="C33" s="1142">
        <f>-C34+C35</f>
        <v>0</v>
      </c>
      <c r="D33" s="1142">
        <f t="shared" ref="D33:K33" si="9">-D34+D35</f>
        <v>0</v>
      </c>
      <c r="E33" s="1142">
        <f t="shared" si="9"/>
        <v>0</v>
      </c>
      <c r="F33" s="1142">
        <f t="shared" si="9"/>
        <v>0</v>
      </c>
      <c r="G33" s="1142">
        <f t="shared" si="9"/>
        <v>0</v>
      </c>
      <c r="H33" s="1142">
        <f t="shared" si="9"/>
        <v>0</v>
      </c>
      <c r="I33" s="1142">
        <f t="shared" si="9"/>
        <v>0</v>
      </c>
      <c r="J33" s="1142">
        <f t="shared" si="9"/>
        <v>0</v>
      </c>
      <c r="K33" s="1142">
        <f t="shared" si="9"/>
        <v>0</v>
      </c>
    </row>
    <row r="34" spans="1:11" ht="17.25" customHeight="1" thickBot="1">
      <c r="A34" s="1138" t="s">
        <v>1814</v>
      </c>
      <c r="B34" s="1139" t="s">
        <v>1798</v>
      </c>
      <c r="C34" s="1140"/>
      <c r="D34" s="1140"/>
      <c r="E34" s="1140"/>
      <c r="F34" s="1140"/>
      <c r="G34" s="1140"/>
      <c r="H34" s="1140"/>
      <c r="I34" s="1140"/>
      <c r="J34" s="1141"/>
      <c r="K34" s="1140"/>
    </row>
    <row r="35" spans="1:11" ht="17.25" customHeight="1" thickBot="1">
      <c r="A35" s="1138" t="s">
        <v>1815</v>
      </c>
      <c r="B35" s="1139" t="s">
        <v>1799</v>
      </c>
      <c r="C35" s="1140"/>
      <c r="D35" s="1140"/>
      <c r="E35" s="1140"/>
      <c r="F35" s="1140"/>
      <c r="G35" s="1140"/>
      <c r="H35" s="1140"/>
      <c r="I35" s="1140"/>
      <c r="J35" s="1141"/>
      <c r="K35" s="1140"/>
    </row>
    <row r="36" spans="1:11" ht="46.5" customHeight="1" thickBot="1">
      <c r="A36" s="1136" t="s">
        <v>1816</v>
      </c>
      <c r="B36" s="1144" t="s">
        <v>1817</v>
      </c>
      <c r="C36" s="1135">
        <f>-C37+C38</f>
        <v>0</v>
      </c>
      <c r="D36" s="1135">
        <f t="shared" ref="D36:K36" si="10">-D37+D38</f>
        <v>0</v>
      </c>
      <c r="E36" s="1135">
        <f t="shared" si="10"/>
        <v>0</v>
      </c>
      <c r="F36" s="1135">
        <f t="shared" si="10"/>
        <v>0</v>
      </c>
      <c r="G36" s="1135">
        <f t="shared" si="10"/>
        <v>0</v>
      </c>
      <c r="H36" s="1135">
        <f t="shared" si="10"/>
        <v>0</v>
      </c>
      <c r="I36" s="1135">
        <f t="shared" si="10"/>
        <v>0</v>
      </c>
      <c r="J36" s="1135">
        <f t="shared" si="10"/>
        <v>0</v>
      </c>
      <c r="K36" s="1135">
        <f t="shared" si="10"/>
        <v>0</v>
      </c>
    </row>
    <row r="37" spans="1:11" ht="18.75" customHeight="1" thickBot="1">
      <c r="A37" s="1138" t="s">
        <v>1818</v>
      </c>
      <c r="B37" s="1139" t="s">
        <v>1798</v>
      </c>
      <c r="C37" s="1140"/>
      <c r="D37" s="1140"/>
      <c r="E37" s="1140"/>
      <c r="F37" s="1140"/>
      <c r="G37" s="1140"/>
      <c r="H37" s="1140"/>
      <c r="I37" s="1140"/>
      <c r="J37" s="1140"/>
      <c r="K37" s="1140"/>
    </row>
    <row r="38" spans="1:11" ht="15.75" thickBot="1">
      <c r="A38" s="1138" t="s">
        <v>1819</v>
      </c>
      <c r="B38" s="1139" t="s">
        <v>1799</v>
      </c>
      <c r="C38" s="1140"/>
      <c r="D38" s="1140"/>
      <c r="E38" s="1140"/>
      <c r="F38" s="1140"/>
      <c r="G38" s="1140"/>
      <c r="H38" s="1140"/>
      <c r="I38" s="1140"/>
      <c r="J38" s="1141"/>
      <c r="K38" s="1140"/>
    </row>
    <row r="39" spans="1:11" ht="15.75" thickBot="1">
      <c r="A39" s="1133" t="s">
        <v>1820</v>
      </c>
      <c r="B39" s="1145" t="s">
        <v>1821</v>
      </c>
      <c r="C39" s="1146">
        <f>-C40+C41</f>
        <v>0</v>
      </c>
      <c r="D39" s="1146">
        <f t="shared" ref="D39:K39" si="11">-D40+D41</f>
        <v>0</v>
      </c>
      <c r="E39" s="1146">
        <f t="shared" si="11"/>
        <v>0</v>
      </c>
      <c r="F39" s="1146">
        <f t="shared" si="11"/>
        <v>0</v>
      </c>
      <c r="G39" s="1146">
        <f t="shared" si="11"/>
        <v>0</v>
      </c>
      <c r="H39" s="1146">
        <f t="shared" si="11"/>
        <v>0</v>
      </c>
      <c r="I39" s="1146">
        <f t="shared" si="11"/>
        <v>0</v>
      </c>
      <c r="J39" s="1146">
        <f t="shared" si="11"/>
        <v>0</v>
      </c>
      <c r="K39" s="1146">
        <f t="shared" si="11"/>
        <v>0</v>
      </c>
    </row>
    <row r="40" spans="1:11" ht="15.75" thickBot="1">
      <c r="A40" s="1147" t="s">
        <v>1822</v>
      </c>
      <c r="B40" s="1139" t="s">
        <v>1798</v>
      </c>
      <c r="C40" s="1140"/>
      <c r="D40" s="1140"/>
      <c r="E40" s="1140"/>
      <c r="F40" s="1140"/>
      <c r="G40" s="1140"/>
      <c r="H40" s="1140"/>
      <c r="I40" s="1140"/>
      <c r="J40" s="1141"/>
      <c r="K40" s="1140"/>
    </row>
    <row r="41" spans="1:11" ht="15.75" thickBot="1">
      <c r="A41" s="1147" t="s">
        <v>1823</v>
      </c>
      <c r="B41" s="1139" t="s">
        <v>1799</v>
      </c>
      <c r="C41" s="1140"/>
      <c r="D41" s="1140"/>
      <c r="E41" s="1140"/>
      <c r="F41" s="1140"/>
      <c r="G41" s="1140"/>
      <c r="H41" s="1140"/>
      <c r="I41" s="1140"/>
      <c r="J41" s="1141"/>
      <c r="K41" s="1140"/>
    </row>
    <row r="42" spans="1:11">
      <c r="D42" s="1067"/>
      <c r="H42" s="1067"/>
      <c r="I42" s="1148"/>
      <c r="J42" s="1067"/>
      <c r="K42" s="1067"/>
    </row>
    <row r="43" spans="1:11">
      <c r="A43" s="1024"/>
      <c r="B43" s="1024"/>
      <c r="C43" s="1024"/>
      <c r="D43" s="1024"/>
      <c r="E43" s="1024"/>
      <c r="F43" s="1024"/>
      <c r="G43" s="1024"/>
      <c r="H43" s="1024"/>
      <c r="I43" s="1024"/>
      <c r="J43" s="1024"/>
      <c r="K43" s="1024"/>
    </row>
    <row r="44" spans="1:11" ht="15.75">
      <c r="A44" s="1127"/>
    </row>
  </sheetData>
  <mergeCells count="10">
    <mergeCell ref="H7:H8"/>
    <mergeCell ref="I7:I8"/>
    <mergeCell ref="J7:J8"/>
    <mergeCell ref="K7:K8"/>
    <mergeCell ref="A7:A8"/>
    <mergeCell ref="B7:B8"/>
    <mergeCell ref="D7:D8"/>
    <mergeCell ref="E7:E8"/>
    <mergeCell ref="F7:F8"/>
    <mergeCell ref="G7:G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election activeCell="C98" sqref="C98"/>
    </sheetView>
  </sheetViews>
  <sheetFormatPr defaultRowHeight="15"/>
  <cols>
    <col min="1" max="1" width="31.42578125" customWidth="1"/>
    <col min="2" max="2" width="12.7109375" customWidth="1"/>
    <col min="3" max="3" width="13.28515625" customWidth="1"/>
    <col min="4" max="4" width="11.5703125" customWidth="1"/>
    <col min="5" max="5" width="28.140625" customWidth="1"/>
    <col min="6" max="6" width="20.28515625" customWidth="1"/>
    <col min="7" max="7" width="11" customWidth="1"/>
    <col min="8" max="8" width="11.28515625" customWidth="1"/>
    <col min="9" max="10" width="11.140625" customWidth="1"/>
    <col min="11" max="11" width="19" customWidth="1"/>
  </cols>
  <sheetData>
    <row r="1" spans="1:11">
      <c r="A1" s="391" t="s">
        <v>1674</v>
      </c>
      <c r="B1" s="1006">
        <v>5</v>
      </c>
    </row>
    <row r="2" spans="1:11">
      <c r="A2" s="391" t="s">
        <v>1675</v>
      </c>
      <c r="B2" s="1007" t="s">
        <v>1824</v>
      </c>
    </row>
    <row r="3" spans="1:11">
      <c r="A3" s="391" t="s">
        <v>1677</v>
      </c>
      <c r="B3" s="391" t="s">
        <v>7</v>
      </c>
    </row>
    <row r="4" spans="1:11">
      <c r="A4" s="391" t="s">
        <v>8</v>
      </c>
      <c r="B4" s="391" t="s">
        <v>9</v>
      </c>
    </row>
    <row r="5" spans="1:11">
      <c r="A5" s="5" t="s">
        <v>10</v>
      </c>
      <c r="B5" s="5" t="s">
        <v>1727</v>
      </c>
    </row>
    <row r="6" spans="1:11" ht="15.75" thickBot="1">
      <c r="A6" s="1149"/>
      <c r="B6" s="1149"/>
      <c r="C6" s="1150"/>
      <c r="D6" s="1150"/>
      <c r="E6" s="1149"/>
      <c r="F6" s="1150"/>
      <c r="G6" s="1149"/>
      <c r="H6" s="1149"/>
      <c r="I6" s="1149"/>
      <c r="J6" s="1149"/>
      <c r="K6" s="1149"/>
    </row>
    <row r="7" spans="1:11" ht="47.25" customHeight="1" thickBot="1">
      <c r="A7" s="2722" t="s">
        <v>1825</v>
      </c>
      <c r="B7" s="2722" t="s">
        <v>1826</v>
      </c>
      <c r="C7" s="2724" t="s">
        <v>1827</v>
      </c>
      <c r="D7" s="2725"/>
      <c r="E7" s="2726" t="s">
        <v>1828</v>
      </c>
      <c r="F7" s="2727"/>
      <c r="G7" s="1151"/>
      <c r="H7" s="1151"/>
      <c r="I7" s="1151"/>
      <c r="J7" s="1151"/>
      <c r="K7" s="1152"/>
    </row>
    <row r="8" spans="1:11" ht="51" customHeight="1" thickBot="1">
      <c r="A8" s="2710"/>
      <c r="B8" s="2710"/>
      <c r="C8" s="2728"/>
      <c r="D8" s="2722" t="s">
        <v>1829</v>
      </c>
      <c r="E8" s="1153"/>
      <c r="F8" s="2729" t="s">
        <v>1830</v>
      </c>
      <c r="G8" s="1154"/>
      <c r="H8" s="1154"/>
      <c r="I8" s="1154"/>
      <c r="J8" s="1154"/>
      <c r="K8" s="1155"/>
    </row>
    <row r="9" spans="1:11" ht="55.5" customHeight="1" thickBot="1">
      <c r="A9" s="2710"/>
      <c r="B9" s="2710"/>
      <c r="C9" s="2728"/>
      <c r="D9" s="2710"/>
      <c r="E9" s="1153"/>
      <c r="F9" s="2730"/>
      <c r="G9" s="2717" t="s">
        <v>1831</v>
      </c>
      <c r="H9" s="2718"/>
      <c r="I9" s="2718"/>
      <c r="J9" s="2719"/>
      <c r="K9" s="2720" t="s">
        <v>1832</v>
      </c>
    </row>
    <row r="10" spans="1:11" ht="23.25" thickBot="1">
      <c r="A10" s="2723"/>
      <c r="B10" s="2723"/>
      <c r="C10" s="2721"/>
      <c r="D10" s="2723"/>
      <c r="E10" s="1153"/>
      <c r="F10" s="2731"/>
      <c r="G10" s="1156" t="s">
        <v>1833</v>
      </c>
      <c r="H10" s="1156" t="s">
        <v>1834</v>
      </c>
      <c r="I10" s="1156" t="s">
        <v>1835</v>
      </c>
      <c r="J10" s="1156" t="s">
        <v>1836</v>
      </c>
      <c r="K10" s="2721"/>
    </row>
    <row r="11" spans="1:11" ht="15.75" thickBot="1">
      <c r="A11" s="1157">
        <v>1</v>
      </c>
      <c r="B11" s="1112">
        <v>2</v>
      </c>
      <c r="C11" s="1112">
        <v>3</v>
      </c>
      <c r="D11" s="1112">
        <v>4</v>
      </c>
      <c r="E11" s="1112" t="s">
        <v>1837</v>
      </c>
      <c r="F11" s="1112" t="s">
        <v>1838</v>
      </c>
      <c r="G11" s="1112">
        <v>7</v>
      </c>
      <c r="H11" s="1112">
        <v>8</v>
      </c>
      <c r="I11" s="1112">
        <v>9</v>
      </c>
      <c r="J11" s="1112">
        <v>10</v>
      </c>
      <c r="K11" s="1112">
        <v>11</v>
      </c>
    </row>
    <row r="12" spans="1:11">
      <c r="A12" s="1158"/>
      <c r="B12" s="1158"/>
      <c r="C12" s="1159"/>
      <c r="D12" s="1159"/>
      <c r="E12" s="1160">
        <f>C12-D12</f>
        <v>0</v>
      </c>
      <c r="F12" s="1160">
        <f>G12+H12+I12+J12+K12</f>
        <v>0</v>
      </c>
      <c r="G12" s="1161"/>
      <c r="H12" s="1161"/>
      <c r="I12" s="1161"/>
      <c r="J12" s="1161"/>
      <c r="K12" s="1161"/>
    </row>
    <row r="13" spans="1:11">
      <c r="A13" s="1158"/>
      <c r="B13" s="1158"/>
      <c r="C13" s="1162"/>
      <c r="D13" s="1162"/>
      <c r="E13" s="1160">
        <f t="shared" ref="E13:E18" si="0">C13-D13</f>
        <v>0</v>
      </c>
      <c r="F13" s="1160">
        <f t="shared" ref="F13:F18" si="1">G13+H13+I13+J13+K13</f>
        <v>0</v>
      </c>
      <c r="G13" s="1162"/>
      <c r="H13" s="1162"/>
      <c r="I13" s="1162"/>
      <c r="J13" s="1162"/>
      <c r="K13" s="1162"/>
    </row>
    <row r="14" spans="1:11">
      <c r="A14" s="1158"/>
      <c r="B14" s="1158"/>
      <c r="C14" s="1162"/>
      <c r="D14" s="1162"/>
      <c r="E14" s="1160">
        <f t="shared" si="0"/>
        <v>0</v>
      </c>
      <c r="F14" s="1160">
        <f t="shared" si="1"/>
        <v>0</v>
      </c>
      <c r="G14" s="1162"/>
      <c r="H14" s="1162"/>
      <c r="I14" s="1162"/>
      <c r="J14" s="1162"/>
      <c r="K14" s="1162"/>
    </row>
    <row r="15" spans="1:11">
      <c r="A15" s="1158"/>
      <c r="B15" s="1158"/>
      <c r="C15" s="1162"/>
      <c r="D15" s="1162"/>
      <c r="E15" s="1160">
        <f t="shared" si="0"/>
        <v>0</v>
      </c>
      <c r="F15" s="1160">
        <f t="shared" si="1"/>
        <v>0</v>
      </c>
      <c r="G15" s="1162"/>
      <c r="H15" s="1162"/>
      <c r="I15" s="1162"/>
      <c r="J15" s="1162"/>
      <c r="K15" s="1162"/>
    </row>
    <row r="16" spans="1:11">
      <c r="A16" s="1158"/>
      <c r="B16" s="1158"/>
      <c r="C16" s="1162"/>
      <c r="D16" s="1162"/>
      <c r="E16" s="1160">
        <f t="shared" si="0"/>
        <v>0</v>
      </c>
      <c r="F16" s="1160">
        <f t="shared" si="1"/>
        <v>0</v>
      </c>
      <c r="G16" s="1162"/>
      <c r="H16" s="1162"/>
      <c r="I16" s="1162"/>
      <c r="J16" s="1162"/>
      <c r="K16" s="1162"/>
    </row>
    <row r="17" spans="1:11">
      <c r="A17" s="1158"/>
      <c r="B17" s="1158"/>
      <c r="C17" s="1162"/>
      <c r="D17" s="1162"/>
      <c r="E17" s="1160">
        <f t="shared" si="0"/>
        <v>0</v>
      </c>
      <c r="F17" s="1160">
        <f t="shared" si="1"/>
        <v>0</v>
      </c>
      <c r="G17" s="1162"/>
      <c r="H17" s="1162"/>
      <c r="I17" s="1162"/>
      <c r="J17" s="1162"/>
      <c r="K17" s="1162"/>
    </row>
    <row r="18" spans="1:11">
      <c r="A18" s="1158"/>
      <c r="B18" s="1158"/>
      <c r="C18" s="1162"/>
      <c r="D18" s="1162"/>
      <c r="E18" s="1160">
        <f t="shared" si="0"/>
        <v>0</v>
      </c>
      <c r="F18" s="1160">
        <f t="shared" si="1"/>
        <v>0</v>
      </c>
      <c r="G18" s="1162"/>
      <c r="H18" s="1162"/>
      <c r="I18" s="1162"/>
      <c r="J18" s="1162"/>
      <c r="K18" s="1162"/>
    </row>
  </sheetData>
  <mergeCells count="9">
    <mergeCell ref="G9:J9"/>
    <mergeCell ref="K9:K10"/>
    <mergeCell ref="A7:A10"/>
    <mergeCell ref="B7:B10"/>
    <mergeCell ref="C7:D7"/>
    <mergeCell ref="E7:F7"/>
    <mergeCell ref="C8:C10"/>
    <mergeCell ref="D8:D10"/>
    <mergeCell ref="F8:F10"/>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C98" sqref="C98"/>
    </sheetView>
  </sheetViews>
  <sheetFormatPr defaultRowHeight="15"/>
  <cols>
    <col min="1" max="1" width="24.28515625" bestFit="1" customWidth="1"/>
    <col min="2" max="2" width="13.28515625" customWidth="1"/>
    <col min="4" max="4" width="11.28515625" customWidth="1"/>
    <col min="5" max="5" width="9.85546875" customWidth="1"/>
    <col min="6" max="6" width="15.28515625" customWidth="1"/>
    <col min="7" max="7" width="13.140625" customWidth="1"/>
    <col min="8" max="8" width="13.85546875" customWidth="1"/>
    <col min="10" max="10" width="17" customWidth="1"/>
    <col min="11" max="11" width="12.28515625" customWidth="1"/>
    <col min="12" max="12" width="11.5703125" customWidth="1"/>
    <col min="13" max="13" width="13.42578125" customWidth="1"/>
    <col min="14" max="14" width="11.85546875" customWidth="1"/>
    <col min="15" max="15" width="10.42578125" customWidth="1"/>
    <col min="16" max="16" width="12.28515625" customWidth="1"/>
    <col min="17" max="17" width="13.140625" customWidth="1"/>
  </cols>
  <sheetData>
    <row r="1" spans="1:18">
      <c r="A1" s="391" t="s">
        <v>1674</v>
      </c>
      <c r="B1" s="1006">
        <v>6</v>
      </c>
    </row>
    <row r="2" spans="1:18">
      <c r="A2" s="391" t="s">
        <v>1675</v>
      </c>
      <c r="B2" s="1007" t="s">
        <v>1839</v>
      </c>
    </row>
    <row r="3" spans="1:18">
      <c r="A3" s="391" t="s">
        <v>1677</v>
      </c>
      <c r="B3" s="391" t="s">
        <v>7</v>
      </c>
    </row>
    <row r="4" spans="1:18">
      <c r="A4" s="391" t="s">
        <v>8</v>
      </c>
      <c r="B4" s="391" t="s">
        <v>9</v>
      </c>
      <c r="H4" s="1128"/>
      <c r="I4" s="1128"/>
      <c r="J4" s="1128"/>
      <c r="K4" s="1128"/>
      <c r="L4" s="1128"/>
      <c r="M4" s="1128"/>
      <c r="N4" s="1128"/>
    </row>
    <row r="5" spans="1:18">
      <c r="A5" s="5" t="s">
        <v>10</v>
      </c>
      <c r="B5" s="5" t="s">
        <v>1727</v>
      </c>
      <c r="H5" s="1128"/>
      <c r="I5" s="1128"/>
      <c r="J5" s="1128"/>
      <c r="K5" s="1128"/>
      <c r="L5" s="1128"/>
      <c r="M5" s="1128"/>
      <c r="N5" s="1128"/>
    </row>
    <row r="6" spans="1:18" ht="15.75" thickBot="1">
      <c r="H6" s="1129"/>
      <c r="N6" s="1129"/>
    </row>
    <row r="7" spans="1:18" ht="21" customHeight="1" thickBot="1">
      <c r="A7" s="2737" t="s">
        <v>1840</v>
      </c>
      <c r="B7" s="2738"/>
      <c r="C7" s="2739"/>
      <c r="D7" s="2735" t="s">
        <v>1841</v>
      </c>
      <c r="E7" s="2715" t="s">
        <v>1842</v>
      </c>
      <c r="F7" s="2715" t="s">
        <v>1843</v>
      </c>
      <c r="G7" s="2737" t="s">
        <v>1844</v>
      </c>
      <c r="H7" s="2740"/>
      <c r="I7" s="2735" t="s">
        <v>658</v>
      </c>
      <c r="J7" s="2715" t="s">
        <v>1845</v>
      </c>
      <c r="K7" s="2715" t="s">
        <v>1846</v>
      </c>
      <c r="L7" s="2715" t="s">
        <v>1847</v>
      </c>
      <c r="M7" s="2733" t="s">
        <v>1848</v>
      </c>
      <c r="N7" s="2715" t="s">
        <v>1849</v>
      </c>
      <c r="O7" s="2715" t="s">
        <v>1850</v>
      </c>
      <c r="P7" s="2715" t="s">
        <v>1851</v>
      </c>
      <c r="Q7" s="2715" t="s">
        <v>1852</v>
      </c>
    </row>
    <row r="8" spans="1:18" ht="42.75" thickBot="1">
      <c r="A8" s="1163" t="s">
        <v>0</v>
      </c>
      <c r="B8" s="1164" t="s">
        <v>13</v>
      </c>
      <c r="C8" s="1131" t="s">
        <v>1853</v>
      </c>
      <c r="D8" s="2736"/>
      <c r="E8" s="2732"/>
      <c r="F8" s="2732"/>
      <c r="G8" s="1164" t="s">
        <v>1854</v>
      </c>
      <c r="H8" s="1164" t="s">
        <v>1855</v>
      </c>
      <c r="I8" s="2736"/>
      <c r="J8" s="2716"/>
      <c r="K8" s="2716"/>
      <c r="L8" s="2732"/>
      <c r="M8" s="2734"/>
      <c r="N8" s="2732"/>
      <c r="O8" s="2732"/>
      <c r="P8" s="2732"/>
      <c r="Q8" s="2732"/>
    </row>
    <row r="9" spans="1:18" ht="15.75" thickBot="1">
      <c r="A9" s="1165">
        <v>1</v>
      </c>
      <c r="B9" s="1166">
        <v>2</v>
      </c>
      <c r="C9" s="1167">
        <v>3</v>
      </c>
      <c r="D9" s="1167">
        <v>4</v>
      </c>
      <c r="E9" s="1167">
        <v>5</v>
      </c>
      <c r="F9" s="1167">
        <v>6</v>
      </c>
      <c r="G9" s="1167">
        <v>7</v>
      </c>
      <c r="H9" s="1168">
        <v>8</v>
      </c>
      <c r="I9" s="1167">
        <v>9</v>
      </c>
      <c r="J9" s="1167">
        <v>10</v>
      </c>
      <c r="K9" s="1167">
        <v>11</v>
      </c>
      <c r="L9" s="1167">
        <v>12</v>
      </c>
      <c r="M9" s="1167">
        <v>13</v>
      </c>
      <c r="N9" s="1167">
        <v>14</v>
      </c>
      <c r="O9" s="1167">
        <v>15</v>
      </c>
      <c r="P9" s="1168">
        <v>16</v>
      </c>
      <c r="Q9" s="1166">
        <v>17</v>
      </c>
    </row>
    <row r="10" spans="1:18">
      <c r="A10" s="1158"/>
      <c r="B10" s="1158"/>
      <c r="C10" s="1158"/>
      <c r="D10" s="1158"/>
      <c r="E10" s="1158"/>
      <c r="F10" s="1169"/>
      <c r="G10" s="1170"/>
      <c r="H10" s="1158"/>
      <c r="I10" s="1171"/>
      <c r="J10" s="1158"/>
      <c r="K10" s="1170"/>
      <c r="L10" s="1158"/>
      <c r="M10" s="1170"/>
      <c r="N10" s="1171"/>
      <c r="O10" s="1172"/>
      <c r="P10" s="1172"/>
      <c r="Q10" s="1173"/>
      <c r="R10" s="1024"/>
    </row>
    <row r="11" spans="1:18">
      <c r="A11" s="1158"/>
      <c r="B11" s="1158"/>
      <c r="C11" s="1158"/>
      <c r="D11" s="1158"/>
      <c r="E11" s="1158"/>
      <c r="F11" s="1169"/>
      <c r="G11" s="1174"/>
      <c r="H11" s="1158"/>
      <c r="I11" s="1162"/>
      <c r="J11" s="1158"/>
      <c r="K11" s="1174"/>
      <c r="L11" s="1158"/>
      <c r="M11" s="1174"/>
      <c r="N11" s="1162"/>
      <c r="O11" s="1172"/>
      <c r="P11" s="1172"/>
      <c r="Q11" s="1173"/>
    </row>
    <row r="12" spans="1:18">
      <c r="A12" s="1158"/>
      <c r="B12" s="1158"/>
      <c r="C12" s="1158"/>
      <c r="D12" s="1158"/>
      <c r="E12" s="1158"/>
      <c r="F12" s="1169"/>
      <c r="G12" s="1173"/>
      <c r="H12" s="1158"/>
      <c r="I12" s="1175"/>
      <c r="J12" s="1158"/>
      <c r="K12" s="1173"/>
      <c r="L12" s="1158"/>
      <c r="M12" s="1173"/>
      <c r="N12" s="1175"/>
      <c r="O12" s="1172"/>
      <c r="P12" s="1172"/>
      <c r="Q12" s="1173"/>
    </row>
    <row r="13" spans="1:18">
      <c r="A13" s="1158"/>
      <c r="B13" s="1158"/>
      <c r="C13" s="1158"/>
      <c r="D13" s="1158"/>
      <c r="E13" s="1158"/>
      <c r="F13" s="1169"/>
      <c r="G13" s="1173"/>
      <c r="H13" s="1158"/>
      <c r="I13" s="1175"/>
      <c r="J13" s="1158"/>
      <c r="K13" s="1173"/>
      <c r="L13" s="1158"/>
      <c r="M13" s="1173"/>
      <c r="N13" s="1175"/>
      <c r="O13" s="1172"/>
      <c r="P13" s="1172"/>
      <c r="Q13" s="1173"/>
    </row>
    <row r="14" spans="1:18">
      <c r="A14" s="1158"/>
      <c r="B14" s="1158"/>
      <c r="C14" s="1158"/>
      <c r="D14" s="1158"/>
      <c r="E14" s="1158"/>
      <c r="F14" s="1169"/>
      <c r="G14" s="1173"/>
      <c r="H14" s="1158"/>
      <c r="I14" s="1175"/>
      <c r="J14" s="1158"/>
      <c r="K14" s="1173"/>
      <c r="L14" s="1158"/>
      <c r="M14" s="1173"/>
      <c r="N14" s="1175"/>
      <c r="O14" s="1172"/>
      <c r="P14" s="1172"/>
      <c r="Q14" s="1173"/>
    </row>
    <row r="15" spans="1:18">
      <c r="A15" s="1158"/>
      <c r="B15" s="1158"/>
      <c r="C15" s="1158"/>
      <c r="D15" s="1158"/>
      <c r="E15" s="1158"/>
      <c r="F15" s="1169"/>
      <c r="G15" s="1173"/>
      <c r="H15" s="1158"/>
      <c r="I15" s="1175"/>
      <c r="J15" s="1158"/>
      <c r="K15" s="1173"/>
      <c r="L15" s="1158"/>
      <c r="M15" s="1173"/>
      <c r="N15" s="1175"/>
      <c r="O15" s="1172"/>
      <c r="P15" s="1172"/>
      <c r="Q15" s="1173"/>
    </row>
    <row r="16" spans="1:18">
      <c r="A16" s="1158"/>
      <c r="B16" s="1158"/>
      <c r="C16" s="1158"/>
      <c r="D16" s="1158"/>
      <c r="E16" s="1158"/>
      <c r="F16" s="1169"/>
      <c r="G16" s="1173"/>
      <c r="H16" s="1158"/>
      <c r="I16" s="1175"/>
      <c r="J16" s="1158"/>
      <c r="K16" s="1173"/>
      <c r="L16" s="1158"/>
      <c r="M16" s="1173"/>
      <c r="N16" s="1175"/>
      <c r="O16" s="1172"/>
      <c r="P16" s="1172"/>
      <c r="Q16" s="1173"/>
    </row>
    <row r="17" spans="1:17">
      <c r="A17" s="1158"/>
      <c r="B17" s="1158"/>
      <c r="C17" s="1158"/>
      <c r="D17" s="1158"/>
      <c r="E17" s="1158"/>
      <c r="F17" s="1169"/>
      <c r="G17" s="1173"/>
      <c r="H17" s="1158"/>
      <c r="I17" s="1175"/>
      <c r="J17" s="1158"/>
      <c r="K17" s="1173"/>
      <c r="L17" s="1158"/>
      <c r="M17" s="1173"/>
      <c r="N17" s="1175"/>
      <c r="O17" s="1172"/>
      <c r="P17" s="1172"/>
      <c r="Q17" s="1173"/>
    </row>
    <row r="29" spans="1:17">
      <c r="F29" t="s">
        <v>1856</v>
      </c>
    </row>
  </sheetData>
  <mergeCells count="14">
    <mergeCell ref="I7:I8"/>
    <mergeCell ref="A7:C7"/>
    <mergeCell ref="D7:D8"/>
    <mergeCell ref="E7:E8"/>
    <mergeCell ref="F7:F8"/>
    <mergeCell ref="G7:H7"/>
    <mergeCell ref="P7:P8"/>
    <mergeCell ref="Q7:Q8"/>
    <mergeCell ref="J7:J8"/>
    <mergeCell ref="K7:K8"/>
    <mergeCell ref="L7:L8"/>
    <mergeCell ref="M7:M8"/>
    <mergeCell ref="N7:N8"/>
    <mergeCell ref="O7:O8"/>
  </mergeCell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'[34]Data types'!#REF!</xm:f>
          </x14:formula1>
          <xm:sqref>F10:F17</xm:sqref>
        </x14:dataValidation>
        <x14:dataValidation type="list" allowBlank="1" showInputMessage="1" showErrorMessage="1">
          <x14:formula1>
            <xm:f>'[34]Data types'!#REF!</xm:f>
          </x14:formula1>
          <xm:sqref>G10:G17</xm:sqref>
        </x14:dataValidation>
        <x14:dataValidation type="list" allowBlank="1" showInputMessage="1" showErrorMessage="1">
          <x14:formula1>
            <xm:f>'[34]Data types'!#REF!</xm:f>
          </x14:formula1>
          <xm:sqref>Q10:Q17</xm:sqref>
        </x14:dataValidation>
        <x14:dataValidation type="list" allowBlank="1" showInputMessage="1" showErrorMessage="1">
          <x14:formula1>
            <xm:f>'[34]Data types'!#REF!</xm:f>
          </x14:formula1>
          <xm:sqref>M10:M17</xm:sqref>
        </x14:dataValidation>
        <x14:dataValidation type="list" allowBlank="1" showInputMessage="1" showErrorMessage="1">
          <x14:formula1>
            <xm:f>'[34]Data types'!#REF!</xm:f>
          </x14:formula1>
          <xm:sqref>K10:K17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9"/>
  <sheetViews>
    <sheetView workbookViewId="0">
      <selection activeCell="C98" sqref="C98"/>
    </sheetView>
  </sheetViews>
  <sheetFormatPr defaultRowHeight="15"/>
  <cols>
    <col min="1" max="1" width="5.5703125" customWidth="1"/>
    <col min="2" max="2" width="9.28515625" customWidth="1"/>
    <col min="3" max="3" width="103.5703125" customWidth="1"/>
    <col min="4" max="4" width="18.7109375" customWidth="1"/>
  </cols>
  <sheetData>
    <row r="2" spans="2:4">
      <c r="B2" s="2741" t="s">
        <v>1862</v>
      </c>
      <c r="C2" s="2742"/>
      <c r="D2" s="2743"/>
    </row>
    <row r="3" spans="2:4" ht="15.75" thickBot="1">
      <c r="B3" s="1178"/>
      <c r="C3" s="2744" t="s">
        <v>1856</v>
      </c>
      <c r="D3" s="2745"/>
    </row>
    <row r="4" spans="2:4" ht="36.75" customHeight="1">
      <c r="B4" s="2746" t="s">
        <v>1678</v>
      </c>
      <c r="C4" s="2749" t="s">
        <v>1863</v>
      </c>
      <c r="D4" s="2752" t="s">
        <v>1864</v>
      </c>
    </row>
    <row r="5" spans="2:4" ht="24.75" customHeight="1">
      <c r="B5" s="2747"/>
      <c r="C5" s="2750"/>
      <c r="D5" s="2753"/>
    </row>
    <row r="6" spans="2:4">
      <c r="B6" s="2748"/>
      <c r="C6" s="2751"/>
      <c r="D6" s="2754"/>
    </row>
    <row r="7" spans="2:4" ht="24.75" customHeight="1">
      <c r="B7" s="1179" t="s">
        <v>1865</v>
      </c>
      <c r="C7" s="1180" t="s">
        <v>1866</v>
      </c>
      <c r="D7" s="1181"/>
    </row>
    <row r="8" spans="2:4" ht="24.75" customHeight="1">
      <c r="B8" s="1179" t="s">
        <v>1867</v>
      </c>
      <c r="C8" s="1182" t="s">
        <v>1868</v>
      </c>
      <c r="D8" s="1183"/>
    </row>
    <row r="9" spans="2:4" ht="24.75" customHeight="1">
      <c r="B9" s="1179" t="s">
        <v>1869</v>
      </c>
      <c r="C9" s="1182" t="s">
        <v>1870</v>
      </c>
      <c r="D9" s="1183"/>
    </row>
    <row r="10" spans="2:4" ht="24.75" customHeight="1">
      <c r="B10" s="1179" t="s">
        <v>1871</v>
      </c>
      <c r="C10" s="1184" t="s">
        <v>1872</v>
      </c>
      <c r="D10" s="1183"/>
    </row>
    <row r="11" spans="2:4" ht="24.75" customHeight="1">
      <c r="B11" s="1179" t="s">
        <v>1873</v>
      </c>
      <c r="C11" s="1182" t="s">
        <v>1874</v>
      </c>
      <c r="D11" s="1185"/>
    </row>
    <row r="12" spans="2:4" ht="24.75" customHeight="1">
      <c r="B12" s="1179" t="s">
        <v>1875</v>
      </c>
      <c r="C12" s="1182" t="s">
        <v>1876</v>
      </c>
      <c r="D12" s="1185"/>
    </row>
    <row r="13" spans="2:4" ht="24.75" customHeight="1">
      <c r="B13" s="1179" t="s">
        <v>1877</v>
      </c>
      <c r="C13" s="1182" t="s">
        <v>1878</v>
      </c>
      <c r="D13" s="1185"/>
    </row>
    <row r="14" spans="2:4" ht="24.75" customHeight="1">
      <c r="B14" s="1179" t="s">
        <v>1879</v>
      </c>
      <c r="C14" s="1182" t="s">
        <v>1880</v>
      </c>
      <c r="D14" s="1185"/>
    </row>
    <row r="15" spans="2:4" ht="24.75" customHeight="1">
      <c r="B15" s="1179" t="s">
        <v>1881</v>
      </c>
      <c r="C15" s="1182" t="s">
        <v>1882</v>
      </c>
      <c r="D15" s="1185"/>
    </row>
    <row r="16" spans="2:4" ht="24.75" customHeight="1">
      <c r="B16" s="1179" t="s">
        <v>1500</v>
      </c>
      <c r="C16" s="1182" t="s">
        <v>1883</v>
      </c>
      <c r="D16" s="1185"/>
    </row>
    <row r="17" spans="2:4" ht="24.75" customHeight="1">
      <c r="B17" s="1179" t="s">
        <v>1501</v>
      </c>
      <c r="C17" s="1182" t="s">
        <v>1884</v>
      </c>
      <c r="D17" s="1185"/>
    </row>
    <row r="18" spans="2:4" ht="24.75" customHeight="1">
      <c r="B18" s="1179" t="s">
        <v>1502</v>
      </c>
      <c r="C18" s="1182" t="s">
        <v>1885</v>
      </c>
      <c r="D18" s="1185"/>
    </row>
    <row r="19" spans="2:4" ht="24.75" customHeight="1">
      <c r="B19" s="1179" t="s">
        <v>1503</v>
      </c>
      <c r="C19" s="1182" t="s">
        <v>1886</v>
      </c>
      <c r="D19" s="1185"/>
    </row>
    <row r="20" spans="2:4" ht="24.75" customHeight="1">
      <c r="B20" s="1179" t="s">
        <v>1504</v>
      </c>
      <c r="C20" s="1182" t="s">
        <v>1887</v>
      </c>
      <c r="D20" s="1185"/>
    </row>
    <row r="21" spans="2:4" ht="24.75" customHeight="1">
      <c r="B21" s="1179" t="s">
        <v>1505</v>
      </c>
      <c r="C21" s="1184" t="s">
        <v>1888</v>
      </c>
      <c r="D21" s="1185"/>
    </row>
    <row r="22" spans="2:4" ht="24.75" customHeight="1">
      <c r="B22" s="1179" t="s">
        <v>1506</v>
      </c>
      <c r="C22" s="1182" t="s">
        <v>1074</v>
      </c>
      <c r="D22" s="1185"/>
    </row>
    <row r="23" spans="2:4" ht="24.75" customHeight="1">
      <c r="B23" s="1179" t="s">
        <v>1508</v>
      </c>
      <c r="C23" s="1182" t="s">
        <v>1889</v>
      </c>
      <c r="D23" s="1185"/>
    </row>
    <row r="24" spans="2:4" ht="24.75" customHeight="1">
      <c r="B24" s="1179" t="s">
        <v>1509</v>
      </c>
      <c r="C24" s="1182" t="s">
        <v>1890</v>
      </c>
      <c r="D24" s="1185"/>
    </row>
    <row r="25" spans="2:4" ht="24.75" customHeight="1">
      <c r="B25" s="1179" t="s">
        <v>1510</v>
      </c>
      <c r="C25" s="1182" t="s">
        <v>1891</v>
      </c>
      <c r="D25" s="1185"/>
    </row>
    <row r="26" spans="2:4" ht="24.75" customHeight="1">
      <c r="B26" s="1179" t="s">
        <v>1511</v>
      </c>
      <c r="C26" s="1182" t="s">
        <v>1892</v>
      </c>
      <c r="D26" s="1185"/>
    </row>
    <row r="27" spans="2:4" ht="32.25" customHeight="1">
      <c r="B27" s="1179" t="s">
        <v>1513</v>
      </c>
      <c r="C27" s="1182" t="s">
        <v>1893</v>
      </c>
      <c r="D27" s="1185"/>
    </row>
    <row r="28" spans="2:4" ht="24.75" customHeight="1">
      <c r="B28" s="1179" t="s">
        <v>1515</v>
      </c>
      <c r="C28" s="1182" t="s">
        <v>1894</v>
      </c>
      <c r="D28" s="1185"/>
    </row>
    <row r="29" spans="2:4" ht="24.75" customHeight="1">
      <c r="B29" s="1179" t="s">
        <v>1516</v>
      </c>
      <c r="C29" s="1182" t="s">
        <v>1895</v>
      </c>
      <c r="D29" s="1185"/>
    </row>
    <row r="30" spans="2:4" ht="24.75" customHeight="1">
      <c r="B30" s="1179" t="s">
        <v>1517</v>
      </c>
      <c r="C30" s="1182" t="s">
        <v>1896</v>
      </c>
      <c r="D30" s="1185"/>
    </row>
    <row r="31" spans="2:4" ht="24.75" customHeight="1">
      <c r="B31" s="1179" t="s">
        <v>1518</v>
      </c>
      <c r="C31" s="1182" t="s">
        <v>1897</v>
      </c>
      <c r="D31" s="1185"/>
    </row>
    <row r="32" spans="2:4" ht="24.75" customHeight="1">
      <c r="B32" s="1179" t="s">
        <v>1519</v>
      </c>
      <c r="C32" s="1182" t="s">
        <v>1898</v>
      </c>
      <c r="D32" s="1185"/>
    </row>
    <row r="33" spans="2:4" ht="24.75" customHeight="1">
      <c r="B33" s="1179" t="s">
        <v>1520</v>
      </c>
      <c r="C33" s="1182" t="s">
        <v>1899</v>
      </c>
      <c r="D33" s="1185"/>
    </row>
    <row r="34" spans="2:4" ht="24.75" customHeight="1">
      <c r="B34" s="1179" t="s">
        <v>1521</v>
      </c>
      <c r="C34" s="1182" t="s">
        <v>1900</v>
      </c>
      <c r="D34" s="1185"/>
    </row>
    <row r="35" spans="2:4" ht="24.75" customHeight="1">
      <c r="B35" s="1179" t="s">
        <v>1522</v>
      </c>
      <c r="C35" s="1186" t="s">
        <v>1901</v>
      </c>
      <c r="D35" s="1187">
        <f>SUM(D7:D34)</f>
        <v>0</v>
      </c>
    </row>
    <row r="36" spans="2:4" ht="24.75" customHeight="1">
      <c r="B36" s="1188" t="s">
        <v>1678</v>
      </c>
      <c r="C36" s="1189" t="s">
        <v>1902</v>
      </c>
      <c r="D36" s="1190"/>
    </row>
    <row r="37" spans="2:4" ht="24.75" customHeight="1">
      <c r="B37" s="1179" t="s">
        <v>1523</v>
      </c>
      <c r="C37" s="1191" t="s">
        <v>1903</v>
      </c>
      <c r="D37" s="1181"/>
    </row>
    <row r="38" spans="2:4" ht="24.75" customHeight="1">
      <c r="B38" s="1188" t="s">
        <v>1678</v>
      </c>
      <c r="C38" s="1189" t="s">
        <v>1904</v>
      </c>
      <c r="D38" s="1190"/>
    </row>
    <row r="39" spans="2:4" ht="24.75" customHeight="1" thickBot="1">
      <c r="B39" s="1192" t="s">
        <v>1524</v>
      </c>
      <c r="C39" s="1193" t="s">
        <v>1904</v>
      </c>
      <c r="D39" s="1194" t="e">
        <f>D37/D35</f>
        <v>#DIV/0!</v>
      </c>
    </row>
  </sheetData>
  <mergeCells count="5">
    <mergeCell ref="B2:D2"/>
    <mergeCell ref="C3:D3"/>
    <mergeCell ref="B4:B6"/>
    <mergeCell ref="C4:C6"/>
    <mergeCell ref="D4:D6"/>
  </mergeCells>
  <conditionalFormatting sqref="D38 D7:D15 D18:D36">
    <cfRule type="cellIs" dxfId="11" priority="5" stopIfTrue="1" operator="lessThan">
      <formula>0</formula>
    </cfRule>
  </conditionalFormatting>
  <conditionalFormatting sqref="D17">
    <cfRule type="cellIs" dxfId="10" priority="4" stopIfTrue="1" operator="lessThan">
      <formula>0</formula>
    </cfRule>
  </conditionalFormatting>
  <conditionalFormatting sqref="D37">
    <cfRule type="cellIs" dxfId="9" priority="3" stopIfTrue="1" operator="lessThan">
      <formula>0</formula>
    </cfRule>
  </conditionalFormatting>
  <conditionalFormatting sqref="D39">
    <cfRule type="cellIs" dxfId="8" priority="2" stopIfTrue="1" operator="lessThan">
      <formula>0</formula>
    </cfRule>
  </conditionalFormatting>
  <conditionalFormatting sqref="D16">
    <cfRule type="cellIs" dxfId="7" priority="1" stopIfTrue="1" operator="lessThan">
      <formula>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1"/>
  <sheetViews>
    <sheetView showGridLines="0" zoomScale="86" zoomScaleNormal="86" zoomScaleSheetLayoutView="85" zoomScalePageLayoutView="70" workbookViewId="0">
      <selection activeCell="C98" sqref="C98"/>
    </sheetView>
  </sheetViews>
  <sheetFormatPr defaultColWidth="8.85546875" defaultRowHeight="12.75"/>
  <cols>
    <col min="1" max="1" width="7.140625" style="1223" customWidth="1"/>
    <col min="2" max="2" width="10.28515625" style="1223" customWidth="1"/>
    <col min="3" max="3" width="74.5703125" style="1223" customWidth="1"/>
    <col min="4" max="4" width="16.85546875" style="1223" customWidth="1"/>
    <col min="5" max="6" width="16.7109375" style="1223" customWidth="1"/>
    <col min="7" max="7" width="21.5703125" style="1223" customWidth="1"/>
    <col min="8" max="9" width="16.7109375" style="1223" bestFit="1" customWidth="1"/>
    <col min="10" max="16384" width="8.85546875" style="1202"/>
  </cols>
  <sheetData>
    <row r="2" spans="1:9" s="1195" customFormat="1" ht="25.5" customHeight="1">
      <c r="B2" s="1196" t="s">
        <v>1905</v>
      </c>
      <c r="C2" s="1197"/>
      <c r="D2" s="1197"/>
      <c r="E2" s="1197"/>
      <c r="F2" s="1197"/>
      <c r="G2" s="1197"/>
      <c r="H2" s="1197"/>
      <c r="I2" s="1198"/>
    </row>
    <row r="3" spans="1:9" s="1199" customFormat="1" ht="24" customHeight="1" thickBot="1">
      <c r="B3" s="1200"/>
      <c r="C3" s="1200"/>
      <c r="D3" s="1200"/>
      <c r="E3" s="1200"/>
      <c r="F3" s="1200"/>
      <c r="G3" s="1200"/>
      <c r="H3" s="1200"/>
      <c r="I3" s="1200"/>
    </row>
    <row r="4" spans="1:9" ht="45.75" customHeight="1">
      <c r="A4" s="1201"/>
      <c r="B4" s="2757" t="s">
        <v>1906</v>
      </c>
      <c r="C4" s="2760"/>
      <c r="D4" s="2755" t="s">
        <v>1907</v>
      </c>
      <c r="E4" s="2755" t="s">
        <v>1908</v>
      </c>
      <c r="F4" s="2755" t="s">
        <v>1909</v>
      </c>
      <c r="G4" s="2755" t="s">
        <v>1910</v>
      </c>
      <c r="H4" s="2755" t="s">
        <v>1911</v>
      </c>
      <c r="I4" s="2752" t="s">
        <v>1912</v>
      </c>
    </row>
    <row r="5" spans="1:9" ht="85.5" customHeight="1">
      <c r="A5" s="1201"/>
      <c r="B5" s="2758"/>
      <c r="C5" s="2761"/>
      <c r="D5" s="2756"/>
      <c r="E5" s="2756"/>
      <c r="F5" s="2756"/>
      <c r="G5" s="2756"/>
      <c r="H5" s="2756"/>
      <c r="I5" s="2754"/>
    </row>
    <row r="6" spans="1:9" ht="15" customHeight="1">
      <c r="A6" s="1201"/>
      <c r="B6" s="2759"/>
      <c r="C6" s="2762"/>
      <c r="D6" s="1203" t="s">
        <v>1865</v>
      </c>
      <c r="E6" s="1203" t="s">
        <v>1867</v>
      </c>
      <c r="F6" s="1203" t="s">
        <v>1869</v>
      </c>
      <c r="G6" s="1203" t="s">
        <v>1871</v>
      </c>
      <c r="H6" s="1203" t="s">
        <v>1873</v>
      </c>
      <c r="I6" s="1204" t="s">
        <v>1875</v>
      </c>
    </row>
    <row r="7" spans="1:9" ht="27" customHeight="1">
      <c r="A7" s="1201"/>
      <c r="B7" s="1205" t="s">
        <v>1865</v>
      </c>
      <c r="C7" s="1206" t="s">
        <v>1913</v>
      </c>
      <c r="D7" s="1207">
        <f>D8+D11+D12</f>
        <v>0</v>
      </c>
      <c r="E7" s="1207">
        <f>E8+E11+E12</f>
        <v>0</v>
      </c>
      <c r="F7" s="1207">
        <f>F8+F11+F12</f>
        <v>0</v>
      </c>
      <c r="G7" s="1208"/>
      <c r="H7" s="1209"/>
      <c r="I7" s="1210"/>
    </row>
    <row r="8" spans="1:9" ht="27" customHeight="1">
      <c r="A8" s="1201"/>
      <c r="B8" s="1205" t="s">
        <v>1867</v>
      </c>
      <c r="C8" s="1211" t="s">
        <v>1914</v>
      </c>
      <c r="D8" s="1212"/>
      <c r="E8" s="1213"/>
      <c r="F8" s="1214">
        <f>F9+F10</f>
        <v>0</v>
      </c>
      <c r="G8" s="1213"/>
      <c r="H8" s="1215"/>
      <c r="I8" s="1216"/>
    </row>
    <row r="9" spans="1:9" ht="27" customHeight="1">
      <c r="A9" s="1201"/>
      <c r="B9" s="1205" t="s">
        <v>1869</v>
      </c>
      <c r="C9" s="1217" t="s">
        <v>1915</v>
      </c>
      <c r="D9" s="1218"/>
      <c r="E9" s="1219"/>
      <c r="F9" s="1213"/>
      <c r="G9" s="1219"/>
      <c r="H9" s="1215"/>
      <c r="I9" s="1216"/>
    </row>
    <row r="10" spans="1:9" ht="27" customHeight="1">
      <c r="A10" s="1201"/>
      <c r="B10" s="1205" t="s">
        <v>1871</v>
      </c>
      <c r="C10" s="1217" t="s">
        <v>1916</v>
      </c>
      <c r="D10" s="1218"/>
      <c r="E10" s="1219"/>
      <c r="F10" s="1213"/>
      <c r="G10" s="1219"/>
      <c r="H10" s="1215"/>
      <c r="I10" s="1216"/>
    </row>
    <row r="11" spans="1:9" ht="27" customHeight="1">
      <c r="A11" s="1201"/>
      <c r="B11" s="1205" t="s">
        <v>1873</v>
      </c>
      <c r="C11" s="1211" t="s">
        <v>1917</v>
      </c>
      <c r="D11" s="1212"/>
      <c r="E11" s="1213"/>
      <c r="F11" s="1213"/>
      <c r="G11" s="1213"/>
      <c r="H11" s="1220"/>
      <c r="I11" s="1216"/>
    </row>
    <row r="12" spans="1:9" ht="27" customHeight="1">
      <c r="A12" s="1201"/>
      <c r="B12" s="1221" t="s">
        <v>1875</v>
      </c>
      <c r="C12" s="1211" t="s">
        <v>278</v>
      </c>
      <c r="D12" s="1212"/>
      <c r="E12" s="1213"/>
      <c r="F12" s="1213"/>
      <c r="G12" s="1219"/>
      <c r="H12" s="1215"/>
      <c r="I12" s="1216"/>
    </row>
    <row r="13" spans="1:9" ht="27" customHeight="1">
      <c r="A13" s="1201"/>
      <c r="B13" s="1221" t="s">
        <v>1877</v>
      </c>
      <c r="C13" s="1222" t="s">
        <v>1918</v>
      </c>
      <c r="D13" s="1212"/>
      <c r="E13" s="1213"/>
      <c r="F13" s="1219"/>
      <c r="G13" s="1219"/>
      <c r="H13" s="1215"/>
      <c r="I13" s="1216"/>
    </row>
    <row r="14" spans="1:9" ht="27" customHeight="1">
      <c r="B14" s="1224" t="s">
        <v>1879</v>
      </c>
      <c r="C14" s="1225" t="s">
        <v>1074</v>
      </c>
      <c r="D14" s="1212"/>
      <c r="E14" s="1213"/>
      <c r="F14" s="1219"/>
      <c r="G14" s="1219"/>
      <c r="H14" s="1215"/>
      <c r="I14" s="1216"/>
    </row>
    <row r="15" spans="1:9" ht="27" customHeight="1">
      <c r="B15" s="1221" t="s">
        <v>1881</v>
      </c>
      <c r="C15" s="1222" t="s">
        <v>1919</v>
      </c>
      <c r="D15" s="1218"/>
      <c r="E15" s="1219"/>
      <c r="F15" s="1213"/>
      <c r="G15" s="1219"/>
      <c r="H15" s="1215"/>
      <c r="I15" s="1216"/>
    </row>
    <row r="16" spans="1:9" ht="27" customHeight="1">
      <c r="A16" s="1201"/>
      <c r="B16" s="1226" t="s">
        <v>1500</v>
      </c>
      <c r="C16" s="1227" t="s">
        <v>1920</v>
      </c>
      <c r="D16" s="1218"/>
      <c r="E16" s="1213"/>
      <c r="F16" s="1219"/>
      <c r="G16" s="1219"/>
      <c r="H16" s="1215"/>
      <c r="I16" s="1216"/>
    </row>
    <row r="17" spans="1:9" ht="27" customHeight="1">
      <c r="A17" s="1201"/>
      <c r="B17" s="1226" t="s">
        <v>1501</v>
      </c>
      <c r="C17" s="1227" t="s">
        <v>1921</v>
      </c>
      <c r="D17" s="1218"/>
      <c r="E17" s="1213"/>
      <c r="F17" s="1219"/>
      <c r="G17" s="1219"/>
      <c r="H17" s="1215"/>
      <c r="I17" s="1216"/>
    </row>
    <row r="18" spans="1:9" ht="33" customHeight="1">
      <c r="A18" s="1201"/>
      <c r="B18" s="1226" t="s">
        <v>1502</v>
      </c>
      <c r="C18" s="1227" t="s">
        <v>1922</v>
      </c>
      <c r="D18" s="1218"/>
      <c r="E18" s="1213"/>
      <c r="F18" s="1219"/>
      <c r="G18" s="1219"/>
      <c r="H18" s="1215"/>
      <c r="I18" s="1216"/>
    </row>
    <row r="19" spans="1:9" ht="30.75" customHeight="1">
      <c r="B19" s="1228" t="s">
        <v>1503</v>
      </c>
      <c r="C19" s="1229" t="s">
        <v>1923</v>
      </c>
      <c r="D19" s="1230"/>
      <c r="E19" s="1231"/>
      <c r="F19" s="1231"/>
      <c r="G19" s="1231"/>
      <c r="H19" s="1232"/>
      <c r="I19" s="1233"/>
    </row>
    <row r="20" spans="1:9" ht="50.25" customHeight="1">
      <c r="B20" s="1234" t="s">
        <v>1504</v>
      </c>
      <c r="C20" s="1235" t="s">
        <v>1924</v>
      </c>
      <c r="D20" s="1236"/>
      <c r="E20" s="1231"/>
      <c r="F20" s="1231"/>
      <c r="G20" s="1231"/>
      <c r="H20" s="1232"/>
      <c r="I20" s="1237"/>
    </row>
    <row r="21" spans="1:9" ht="42.75" customHeight="1" thickBot="1">
      <c r="B21" s="1238" t="s">
        <v>1505</v>
      </c>
      <c r="C21" s="1239" t="s">
        <v>1925</v>
      </c>
      <c r="D21" s="1240"/>
      <c r="E21" s="1241"/>
      <c r="F21" s="1241"/>
      <c r="G21" s="1241"/>
      <c r="H21" s="1242"/>
      <c r="I21" s="1243"/>
    </row>
  </sheetData>
  <mergeCells count="8">
    <mergeCell ref="H4:H5"/>
    <mergeCell ref="I4:I5"/>
    <mergeCell ref="B4:B6"/>
    <mergeCell ref="C4:C6"/>
    <mergeCell ref="D4:D5"/>
    <mergeCell ref="E4:E5"/>
    <mergeCell ref="F4:F5"/>
    <mergeCell ref="G4:G5"/>
  </mergeCells>
  <conditionalFormatting sqref="D15:G15 D16:I18 D19:E21 G19:I21 D7:I14">
    <cfRule type="cellIs" dxfId="6" priority="6" stopIfTrue="1" operator="lessThan">
      <formula>0</formula>
    </cfRule>
  </conditionalFormatting>
  <conditionalFormatting sqref="H15">
    <cfRule type="cellIs" dxfId="5" priority="5" stopIfTrue="1" operator="lessThan">
      <formula>0</formula>
    </cfRule>
  </conditionalFormatting>
  <conditionalFormatting sqref="I15">
    <cfRule type="cellIs" dxfId="4" priority="4" stopIfTrue="1" operator="lessThan">
      <formula>0</formula>
    </cfRule>
  </conditionalFormatting>
  <conditionalFormatting sqref="F19:F21">
    <cfRule type="cellIs" dxfId="3" priority="3" stopIfTrue="1" operator="lessThan">
      <formula>0</formula>
    </cfRule>
  </conditionalFormatting>
  <conditionalFormatting sqref="D6:E6">
    <cfRule type="cellIs" dxfId="2" priority="2" stopIfTrue="1" operator="lessThan">
      <formula>0</formula>
    </cfRule>
  </conditionalFormatting>
  <conditionalFormatting sqref="F6">
    <cfRule type="cellIs" dxfId="1" priority="1" stopIfTrue="1" operator="lessThan">
      <formula>0</formula>
    </cfRule>
  </conditionalFormatting>
  <printOptions horizontalCentered="1" verticalCentered="1"/>
  <pageMargins left="0.70866141732283505" right="0.70866141732283505" top="7.8740157480315001E-2" bottom="0.74803149606299202" header="0.31496062992126" footer="0.31496062992126"/>
  <pageSetup paperSize="9" scale="69"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9"/>
  <sheetViews>
    <sheetView showGridLines="0" zoomScale="85" zoomScaleNormal="85" zoomScaleSheetLayoutView="80" workbookViewId="0">
      <selection activeCell="C98" sqref="C98"/>
    </sheetView>
  </sheetViews>
  <sheetFormatPr defaultColWidth="8.85546875" defaultRowHeight="12.75"/>
  <cols>
    <col min="1" max="1" width="8.140625" style="1223" customWidth="1"/>
    <col min="2" max="2" width="13.140625" style="1223" customWidth="1"/>
    <col min="3" max="3" width="116.5703125" style="1223" customWidth="1"/>
    <col min="4" max="4" width="19.85546875" style="1223" customWidth="1"/>
    <col min="5" max="5" width="23.28515625" style="1223" customWidth="1"/>
    <col min="6" max="6" width="16.7109375" style="1223" customWidth="1"/>
    <col min="7" max="7" width="19.85546875" style="1223" customWidth="1"/>
    <col min="8" max="8" width="16.7109375" style="1223" bestFit="1" customWidth="1"/>
    <col min="9" max="9" width="15.140625" style="1202" customWidth="1"/>
    <col min="10" max="11" width="20.140625" style="1223" customWidth="1"/>
    <col min="12" max="12" width="18.85546875" style="1223" customWidth="1"/>
    <col min="13" max="13" width="8.85546875" style="1223"/>
    <col min="14" max="14" width="8.85546875" style="1223" customWidth="1"/>
    <col min="15" max="16384" width="8.85546875" style="1223"/>
  </cols>
  <sheetData>
    <row r="1" spans="1:254" ht="20.25" customHeight="1">
      <c r="A1" s="1201"/>
      <c r="B1" s="1244"/>
      <c r="C1" s="1202"/>
      <c r="D1" s="1245"/>
      <c r="E1" s="1245"/>
      <c r="F1" s="1245"/>
      <c r="G1" s="1201"/>
      <c r="H1" s="1201"/>
      <c r="I1" s="1201"/>
      <c r="J1" s="1201"/>
      <c r="K1" s="1201"/>
      <c r="L1" s="1201"/>
      <c r="M1" s="1201"/>
      <c r="N1" s="1246"/>
      <c r="O1" s="1246"/>
      <c r="P1" s="1246"/>
      <c r="Q1" s="1246"/>
      <c r="R1" s="1246"/>
      <c r="S1" s="1246"/>
      <c r="T1" s="1246"/>
      <c r="U1" s="1246"/>
      <c r="V1" s="1246"/>
      <c r="W1" s="1246"/>
      <c r="X1" s="1246"/>
      <c r="Y1" s="1246"/>
      <c r="Z1" s="1246"/>
      <c r="AA1" s="1246"/>
      <c r="AB1" s="1246"/>
      <c r="AC1" s="1246"/>
      <c r="AD1" s="1246"/>
      <c r="AE1" s="1246"/>
      <c r="AF1" s="1246"/>
      <c r="AG1" s="1246"/>
      <c r="AH1" s="1246"/>
      <c r="AI1" s="1246"/>
      <c r="AJ1" s="1246"/>
      <c r="AK1" s="1246"/>
      <c r="AL1" s="1246"/>
      <c r="AM1" s="1246"/>
      <c r="AN1" s="1246"/>
      <c r="AO1" s="1246"/>
      <c r="AP1" s="1246"/>
      <c r="AQ1" s="1246"/>
      <c r="AR1" s="1246"/>
      <c r="AS1" s="1246"/>
      <c r="AT1" s="1246"/>
      <c r="AU1" s="1246"/>
      <c r="AV1" s="1246"/>
      <c r="AW1" s="1246"/>
      <c r="AX1" s="1246"/>
      <c r="AY1" s="1246"/>
      <c r="AZ1" s="1246"/>
      <c r="BA1" s="1246"/>
      <c r="BB1" s="1246"/>
      <c r="BC1" s="1246"/>
      <c r="BD1" s="1246"/>
      <c r="BE1" s="1246"/>
      <c r="BF1" s="1246"/>
      <c r="BG1" s="1246"/>
      <c r="BH1" s="1246"/>
      <c r="BI1" s="1246"/>
      <c r="BJ1" s="1246"/>
      <c r="BK1" s="1246"/>
      <c r="BL1" s="1246"/>
      <c r="BM1" s="1246"/>
      <c r="BN1" s="1246"/>
      <c r="BO1" s="1246"/>
      <c r="BP1" s="1246"/>
      <c r="BQ1" s="1246"/>
      <c r="BR1" s="1246"/>
      <c r="BS1" s="1246"/>
      <c r="BT1" s="1246"/>
      <c r="BU1" s="1246"/>
      <c r="BV1" s="1246"/>
      <c r="BW1" s="1246"/>
      <c r="BX1" s="1246"/>
      <c r="BY1" s="1246"/>
      <c r="BZ1" s="1246"/>
      <c r="CA1" s="1246"/>
      <c r="CB1" s="1246"/>
      <c r="CC1" s="1246"/>
      <c r="CD1" s="1246"/>
      <c r="CE1" s="1246"/>
      <c r="CF1" s="1246"/>
      <c r="CG1" s="1246"/>
      <c r="CH1" s="1246"/>
      <c r="CI1" s="1246"/>
      <c r="CJ1" s="1246"/>
      <c r="CK1" s="1246"/>
      <c r="CL1" s="1246"/>
      <c r="CM1" s="1246"/>
      <c r="CN1" s="1246"/>
      <c r="CO1" s="1246"/>
      <c r="CP1" s="1246"/>
      <c r="CQ1" s="1246"/>
      <c r="CR1" s="1246"/>
      <c r="CS1" s="1246"/>
      <c r="CT1" s="1246"/>
      <c r="CU1" s="1246"/>
      <c r="CV1" s="1246"/>
      <c r="CW1" s="1246"/>
      <c r="CX1" s="1246"/>
      <c r="CY1" s="1246"/>
      <c r="CZ1" s="1246"/>
      <c r="DA1" s="1246"/>
      <c r="DB1" s="1246"/>
      <c r="DC1" s="1246"/>
      <c r="DD1" s="1246"/>
      <c r="DE1" s="1246"/>
      <c r="DF1" s="1246"/>
      <c r="DG1" s="1246"/>
      <c r="DH1" s="1246"/>
      <c r="DI1" s="1246"/>
      <c r="DJ1" s="1246"/>
      <c r="DK1" s="1246"/>
      <c r="DL1" s="1246"/>
      <c r="DM1" s="1246"/>
      <c r="DN1" s="1246"/>
      <c r="DO1" s="1246"/>
      <c r="DP1" s="1246"/>
      <c r="DQ1" s="1246"/>
      <c r="DR1" s="1246"/>
      <c r="DS1" s="1246"/>
      <c r="DT1" s="1246"/>
      <c r="DU1" s="1246"/>
      <c r="DV1" s="1246"/>
      <c r="DW1" s="1246"/>
      <c r="DX1" s="1246"/>
      <c r="DY1" s="1246"/>
      <c r="DZ1" s="1246"/>
      <c r="EA1" s="1246"/>
      <c r="EB1" s="1246"/>
      <c r="EC1" s="1246"/>
      <c r="ED1" s="1246"/>
      <c r="EE1" s="1246"/>
      <c r="EF1" s="1246"/>
      <c r="EG1" s="1246"/>
      <c r="EH1" s="1246"/>
      <c r="EI1" s="1246"/>
      <c r="EJ1" s="1246"/>
      <c r="EK1" s="1246"/>
      <c r="EL1" s="1246"/>
      <c r="EM1" s="1246"/>
      <c r="EN1" s="1246"/>
      <c r="EO1" s="1246"/>
      <c r="EP1" s="1246"/>
      <c r="EQ1" s="1246"/>
      <c r="ER1" s="1246"/>
      <c r="ES1" s="1246"/>
      <c r="ET1" s="1246"/>
      <c r="EU1" s="1246"/>
      <c r="EV1" s="1246"/>
      <c r="EW1" s="1246"/>
      <c r="EX1" s="1246"/>
      <c r="EY1" s="1246"/>
      <c r="EZ1" s="1246"/>
      <c r="FA1" s="1246"/>
      <c r="FB1" s="1246"/>
      <c r="FC1" s="1246"/>
      <c r="FD1" s="1246"/>
      <c r="FE1" s="1246"/>
      <c r="FF1" s="1246"/>
      <c r="FG1" s="1246"/>
      <c r="FH1" s="1246"/>
      <c r="FI1" s="1246"/>
      <c r="FJ1" s="1246"/>
      <c r="FK1" s="1246"/>
      <c r="FL1" s="1246"/>
      <c r="FM1" s="1246"/>
      <c r="FN1" s="1246"/>
      <c r="FO1" s="1246"/>
      <c r="FP1" s="1246"/>
      <c r="FQ1" s="1246"/>
      <c r="FR1" s="1246"/>
      <c r="FS1" s="1246"/>
      <c r="FT1" s="1246"/>
      <c r="FU1" s="1246"/>
      <c r="FV1" s="1246"/>
      <c r="FW1" s="1246"/>
      <c r="FX1" s="1246"/>
      <c r="FY1" s="1246"/>
      <c r="FZ1" s="1246"/>
      <c r="GA1" s="1246"/>
      <c r="GB1" s="1246"/>
      <c r="GC1" s="1246"/>
      <c r="GD1" s="1246"/>
      <c r="GE1" s="1246"/>
      <c r="GF1" s="1246"/>
      <c r="GG1" s="1246"/>
      <c r="GH1" s="1246"/>
      <c r="GI1" s="1246"/>
      <c r="GJ1" s="1246"/>
      <c r="GK1" s="1246"/>
      <c r="GL1" s="1246"/>
      <c r="GM1" s="1246"/>
      <c r="GN1" s="1246"/>
      <c r="GO1" s="1246"/>
      <c r="GP1" s="1246"/>
      <c r="GQ1" s="1246"/>
      <c r="GR1" s="1246"/>
      <c r="GS1" s="1246"/>
      <c r="GT1" s="1246"/>
      <c r="GU1" s="1246"/>
      <c r="GV1" s="1246"/>
      <c r="GW1" s="1246"/>
      <c r="GX1" s="1246"/>
      <c r="GY1" s="1246"/>
      <c r="GZ1" s="1246"/>
      <c r="HA1" s="1246"/>
      <c r="HB1" s="1246"/>
      <c r="HC1" s="1246"/>
      <c r="HD1" s="1246"/>
      <c r="HE1" s="1246"/>
      <c r="HF1" s="1246"/>
      <c r="HG1" s="1246"/>
      <c r="HH1" s="1246"/>
      <c r="HI1" s="1246"/>
      <c r="HJ1" s="1246"/>
      <c r="HK1" s="1246"/>
      <c r="HL1" s="1246"/>
      <c r="HM1" s="1246"/>
      <c r="HN1" s="1246"/>
      <c r="HO1" s="1246"/>
      <c r="HP1" s="1246"/>
      <c r="HQ1" s="1246"/>
      <c r="HR1" s="1246"/>
      <c r="HS1" s="1246"/>
      <c r="HT1" s="1246"/>
      <c r="HU1" s="1246"/>
      <c r="HV1" s="1246"/>
      <c r="HW1" s="1246"/>
      <c r="HX1" s="1246"/>
      <c r="HY1" s="1246"/>
      <c r="HZ1" s="1246"/>
      <c r="IA1" s="1246"/>
      <c r="IB1" s="1246"/>
      <c r="IC1" s="1246"/>
      <c r="ID1" s="1246"/>
      <c r="IE1" s="1246"/>
      <c r="IF1" s="1246"/>
      <c r="IG1" s="1246"/>
      <c r="IH1" s="1246"/>
      <c r="II1" s="1246"/>
      <c r="IJ1" s="1246"/>
      <c r="IK1" s="1246"/>
      <c r="IL1" s="1246"/>
      <c r="IM1" s="1246"/>
      <c r="IN1" s="1246"/>
      <c r="IO1" s="1246"/>
      <c r="IP1" s="1246"/>
      <c r="IQ1" s="1246"/>
      <c r="IR1" s="1246"/>
      <c r="IS1" s="1246"/>
      <c r="IT1" s="1246"/>
    </row>
    <row r="2" spans="1:254" ht="18.75" customHeight="1">
      <c r="A2" s="1202"/>
      <c r="B2" s="2741" t="s">
        <v>1926</v>
      </c>
      <c r="C2" s="2771"/>
      <c r="D2" s="2771"/>
      <c r="E2" s="2772"/>
      <c r="F2" s="1245"/>
      <c r="G2" s="1201"/>
      <c r="H2" s="1201"/>
      <c r="I2" s="1201"/>
      <c r="J2" s="1201"/>
      <c r="K2" s="1247"/>
      <c r="L2" s="1247"/>
      <c r="M2" s="1247"/>
      <c r="N2" s="1248"/>
      <c r="O2" s="1248"/>
      <c r="P2" s="1248"/>
      <c r="Q2" s="1248"/>
      <c r="R2" s="1248"/>
      <c r="S2" s="1248"/>
      <c r="T2" s="1248"/>
      <c r="U2" s="1248"/>
      <c r="V2" s="1248"/>
      <c r="W2" s="1248"/>
      <c r="X2" s="1248"/>
      <c r="Y2" s="1248"/>
      <c r="Z2" s="1248"/>
      <c r="AA2" s="1248"/>
      <c r="AB2" s="1248"/>
      <c r="AC2" s="1248"/>
      <c r="AD2" s="1248"/>
      <c r="AE2" s="1248"/>
      <c r="AF2" s="1248"/>
      <c r="AG2" s="1248"/>
      <c r="AH2" s="1248"/>
      <c r="AI2" s="1248"/>
      <c r="AJ2" s="1248"/>
      <c r="AK2" s="1248"/>
      <c r="AL2" s="1248"/>
      <c r="AM2" s="1248"/>
      <c r="AN2" s="1248"/>
      <c r="AO2" s="1248"/>
      <c r="AP2" s="1248"/>
      <c r="AQ2" s="1248"/>
      <c r="AR2" s="1248"/>
      <c r="AS2" s="1248"/>
      <c r="AT2" s="1248"/>
      <c r="AU2" s="1248"/>
      <c r="AV2" s="1248"/>
      <c r="AW2" s="1248"/>
      <c r="AX2" s="1248"/>
      <c r="AY2" s="1248"/>
      <c r="AZ2" s="1248"/>
      <c r="BA2" s="1248"/>
      <c r="BB2" s="1248"/>
      <c r="BC2" s="1248"/>
      <c r="BD2" s="1248"/>
      <c r="BE2" s="1248"/>
      <c r="BF2" s="1248"/>
      <c r="BG2" s="1248"/>
      <c r="BH2" s="1248"/>
      <c r="BI2" s="1248"/>
      <c r="BJ2" s="1248"/>
      <c r="BK2" s="1248"/>
      <c r="BL2" s="1248"/>
      <c r="BM2" s="1248"/>
      <c r="BN2" s="1248"/>
      <c r="BO2" s="1248"/>
      <c r="BP2" s="1248"/>
      <c r="BQ2" s="1248"/>
      <c r="BR2" s="1248"/>
      <c r="BS2" s="1248"/>
      <c r="BT2" s="1248"/>
      <c r="BU2" s="1248"/>
      <c r="BV2" s="1248"/>
      <c r="BW2" s="1248"/>
      <c r="BX2" s="1248"/>
      <c r="BY2" s="1248"/>
      <c r="BZ2" s="1248"/>
      <c r="CA2" s="1248"/>
      <c r="CB2" s="1248"/>
      <c r="CC2" s="1248"/>
      <c r="CD2" s="1248"/>
      <c r="CE2" s="1248"/>
      <c r="CF2" s="1248"/>
      <c r="CG2" s="1248"/>
      <c r="CH2" s="1248"/>
      <c r="CI2" s="1248"/>
      <c r="CJ2" s="1248"/>
      <c r="CK2" s="1248"/>
      <c r="CL2" s="1248"/>
      <c r="CM2" s="1248"/>
      <c r="CN2" s="1248"/>
      <c r="CO2" s="1248"/>
      <c r="CP2" s="1248"/>
      <c r="CQ2" s="1248"/>
      <c r="CR2" s="1248"/>
      <c r="CS2" s="1248"/>
      <c r="CT2" s="1248"/>
      <c r="CU2" s="1248"/>
      <c r="CV2" s="1248"/>
      <c r="CW2" s="1248"/>
      <c r="CX2" s="1248"/>
      <c r="CY2" s="1248"/>
      <c r="CZ2" s="1248"/>
      <c r="DA2" s="1248"/>
      <c r="DB2" s="1248"/>
      <c r="DC2" s="1248"/>
      <c r="DD2" s="1248"/>
      <c r="DE2" s="1248"/>
      <c r="DF2" s="1248"/>
      <c r="DG2" s="1248"/>
      <c r="DH2" s="1248"/>
      <c r="DI2" s="1248"/>
      <c r="DJ2" s="1248"/>
      <c r="DK2" s="1248"/>
      <c r="DL2" s="1248"/>
      <c r="DM2" s="1248"/>
      <c r="DN2" s="1248"/>
      <c r="DO2" s="1248"/>
      <c r="DP2" s="1248"/>
      <c r="DQ2" s="1248"/>
      <c r="DR2" s="1248"/>
      <c r="DS2" s="1248"/>
      <c r="DT2" s="1248"/>
      <c r="DU2" s="1248"/>
      <c r="DV2" s="1248"/>
      <c r="DW2" s="1248"/>
      <c r="DX2" s="1248"/>
      <c r="DY2" s="1248"/>
      <c r="DZ2" s="1248"/>
      <c r="EA2" s="1248"/>
      <c r="EB2" s="1248"/>
      <c r="EC2" s="1248"/>
      <c r="ED2" s="1248"/>
      <c r="EE2" s="1248"/>
      <c r="EF2" s="1248"/>
      <c r="EG2" s="1248"/>
      <c r="EH2" s="1248"/>
      <c r="EI2" s="1248"/>
      <c r="EJ2" s="1248"/>
      <c r="EK2" s="1248"/>
      <c r="EL2" s="1248"/>
      <c r="EM2" s="1248"/>
      <c r="EN2" s="1248"/>
      <c r="EO2" s="1248"/>
      <c r="EP2" s="1248"/>
      <c r="EQ2" s="1248"/>
      <c r="ER2" s="1248"/>
      <c r="ES2" s="1248"/>
      <c r="ET2" s="1248"/>
      <c r="EU2" s="1248"/>
      <c r="EV2" s="1248"/>
      <c r="EW2" s="1248"/>
      <c r="EX2" s="1248"/>
      <c r="EY2" s="1248"/>
      <c r="EZ2" s="1248"/>
      <c r="FA2" s="1248"/>
      <c r="FB2" s="1248"/>
      <c r="FC2" s="1248"/>
      <c r="FD2" s="1248"/>
      <c r="FE2" s="1248"/>
      <c r="FF2" s="1248"/>
      <c r="FG2" s="1248"/>
      <c r="FH2" s="1248"/>
      <c r="FI2" s="1248"/>
      <c r="FJ2" s="1248"/>
      <c r="FK2" s="1248"/>
      <c r="FL2" s="1248"/>
      <c r="FM2" s="1248"/>
      <c r="FN2" s="1248"/>
      <c r="FO2" s="1248"/>
      <c r="FP2" s="1248"/>
      <c r="FQ2" s="1248"/>
      <c r="FR2" s="1248"/>
      <c r="FS2" s="1248"/>
      <c r="FT2" s="1248"/>
      <c r="FU2" s="1248"/>
      <c r="FV2" s="1248"/>
      <c r="FW2" s="1248"/>
      <c r="FX2" s="1248"/>
      <c r="FY2" s="1248"/>
      <c r="FZ2" s="1248"/>
      <c r="GA2" s="1248"/>
      <c r="GB2" s="1248"/>
      <c r="GC2" s="1248"/>
      <c r="GD2" s="1248"/>
      <c r="GE2" s="1248"/>
      <c r="GF2" s="1248"/>
      <c r="GG2" s="1248"/>
      <c r="GH2" s="1248"/>
      <c r="GI2" s="1248"/>
      <c r="GJ2" s="1248"/>
      <c r="GK2" s="1248"/>
      <c r="GL2" s="1248"/>
      <c r="GM2" s="1248"/>
      <c r="GN2" s="1248"/>
      <c r="GO2" s="1248"/>
      <c r="GP2" s="1248"/>
      <c r="GQ2" s="1248"/>
      <c r="GR2" s="1248"/>
      <c r="GS2" s="1248"/>
      <c r="GT2" s="1248"/>
      <c r="GU2" s="1248"/>
      <c r="GV2" s="1248"/>
      <c r="GW2" s="1248"/>
      <c r="GX2" s="1248"/>
      <c r="GY2" s="1248"/>
      <c r="GZ2" s="1248"/>
      <c r="HA2" s="1248"/>
      <c r="HB2" s="1248"/>
      <c r="HC2" s="1248"/>
      <c r="HD2" s="1248"/>
      <c r="HE2" s="1248"/>
      <c r="HF2" s="1248"/>
      <c r="HG2" s="1248"/>
      <c r="HH2" s="1248"/>
      <c r="HI2" s="1248"/>
      <c r="HJ2" s="1248"/>
      <c r="HK2" s="1248"/>
      <c r="HL2" s="1248"/>
      <c r="HM2" s="1248"/>
      <c r="HN2" s="1248"/>
      <c r="HO2" s="1248"/>
      <c r="HP2" s="1248"/>
      <c r="HQ2" s="1248"/>
      <c r="HR2" s="1248"/>
      <c r="HS2" s="1248"/>
      <c r="HT2" s="1248"/>
      <c r="HU2" s="1248"/>
      <c r="HV2" s="1248"/>
      <c r="HW2" s="1248"/>
      <c r="HX2" s="1248"/>
      <c r="HY2" s="1248"/>
      <c r="HZ2" s="1248"/>
      <c r="IA2" s="1248"/>
      <c r="IB2" s="1248"/>
      <c r="IC2" s="1248"/>
      <c r="ID2" s="1248"/>
      <c r="IE2" s="1248"/>
      <c r="IF2" s="1248"/>
      <c r="IG2" s="1248"/>
      <c r="IH2" s="1248"/>
      <c r="II2" s="1248"/>
      <c r="IJ2" s="1248"/>
      <c r="IK2" s="1248"/>
      <c r="IL2" s="1248"/>
      <c r="IM2" s="1248"/>
      <c r="IN2" s="1248"/>
      <c r="IO2" s="1248"/>
      <c r="IP2" s="1248"/>
      <c r="IQ2" s="1248"/>
      <c r="IR2" s="1248"/>
      <c r="IS2" s="1248"/>
      <c r="IT2" s="1248"/>
    </row>
    <row r="3" spans="1:254" s="1199" customFormat="1" ht="9.75" customHeight="1" thickBot="1">
      <c r="B3" s="1249"/>
      <c r="C3" s="1249"/>
    </row>
    <row r="4" spans="1:254" ht="31.5" customHeight="1">
      <c r="A4" s="1250"/>
      <c r="B4" s="2757" t="s">
        <v>1678</v>
      </c>
      <c r="C4" s="2773" t="s">
        <v>1927</v>
      </c>
      <c r="D4" s="2776" t="s">
        <v>1928</v>
      </c>
      <c r="E4" s="2777" t="s">
        <v>1929</v>
      </c>
      <c r="F4" s="1245"/>
      <c r="G4" s="1201"/>
      <c r="H4" s="1201"/>
      <c r="I4" s="1201"/>
      <c r="J4" s="1201"/>
      <c r="K4" s="1247"/>
      <c r="L4" s="1247"/>
      <c r="M4" s="1247"/>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c r="AX4" s="1248"/>
      <c r="AY4" s="1248"/>
      <c r="AZ4" s="1248"/>
      <c r="BA4" s="1248"/>
      <c r="BB4" s="1248"/>
      <c r="BC4" s="1248"/>
      <c r="BD4" s="1248"/>
      <c r="BE4" s="1248"/>
      <c r="BF4" s="1248"/>
      <c r="BG4" s="1248"/>
      <c r="BH4" s="1248"/>
      <c r="BI4" s="1248"/>
      <c r="BJ4" s="1248"/>
      <c r="BK4" s="1248"/>
      <c r="BL4" s="1248"/>
      <c r="BM4" s="1248"/>
      <c r="BN4" s="1248"/>
      <c r="BO4" s="1248"/>
      <c r="BP4" s="1248"/>
      <c r="BQ4" s="1248"/>
      <c r="BR4" s="1248"/>
      <c r="BS4" s="1248"/>
      <c r="BT4" s="1248"/>
      <c r="BU4" s="1248"/>
      <c r="BV4" s="1248"/>
      <c r="BW4" s="1248"/>
      <c r="BX4" s="1248"/>
      <c r="BY4" s="1248"/>
      <c r="BZ4" s="1248"/>
      <c r="CA4" s="1248"/>
      <c r="CB4" s="1248"/>
      <c r="CC4" s="1248"/>
      <c r="CD4" s="1248"/>
      <c r="CE4" s="1248"/>
      <c r="CF4" s="1248"/>
      <c r="CG4" s="1248"/>
      <c r="CH4" s="1248"/>
      <c r="CI4" s="1248"/>
      <c r="CJ4" s="1248"/>
      <c r="CK4" s="1248"/>
      <c r="CL4" s="1248"/>
      <c r="CM4" s="1248"/>
      <c r="CN4" s="1248"/>
      <c r="CO4" s="1248"/>
      <c r="CP4" s="1248"/>
      <c r="CQ4" s="1248"/>
      <c r="CR4" s="1248"/>
      <c r="CS4" s="1248"/>
      <c r="CT4" s="1248"/>
      <c r="CU4" s="1248"/>
      <c r="CV4" s="1248"/>
      <c r="CW4" s="1248"/>
      <c r="CX4" s="1248"/>
      <c r="CY4" s="1248"/>
      <c r="CZ4" s="1248"/>
      <c r="DA4" s="1248"/>
      <c r="DB4" s="1248"/>
      <c r="DC4" s="1248"/>
      <c r="DD4" s="1248"/>
      <c r="DE4" s="1248"/>
      <c r="DF4" s="1248"/>
      <c r="DG4" s="1248"/>
      <c r="DH4" s="1248"/>
      <c r="DI4" s="1248"/>
      <c r="DJ4" s="1248"/>
      <c r="DK4" s="1248"/>
      <c r="DL4" s="1248"/>
      <c r="DM4" s="1248"/>
      <c r="DN4" s="1248"/>
      <c r="DO4" s="1248"/>
      <c r="DP4" s="1248"/>
      <c r="DQ4" s="1248"/>
      <c r="DR4" s="1248"/>
      <c r="DS4" s="1248"/>
      <c r="DT4" s="1248"/>
      <c r="DU4" s="1248"/>
      <c r="DV4" s="1248"/>
      <c r="DW4" s="1248"/>
      <c r="DX4" s="1248"/>
      <c r="DY4" s="1248"/>
      <c r="DZ4" s="1248"/>
      <c r="EA4" s="1248"/>
      <c r="EB4" s="1248"/>
      <c r="EC4" s="1248"/>
      <c r="ED4" s="1248"/>
      <c r="EE4" s="1248"/>
      <c r="EF4" s="1248"/>
      <c r="EG4" s="1248"/>
      <c r="EH4" s="1248"/>
      <c r="EI4" s="1248"/>
      <c r="EJ4" s="1248"/>
      <c r="EK4" s="1248"/>
      <c r="EL4" s="1248"/>
      <c r="EM4" s="1248"/>
      <c r="EN4" s="1248"/>
      <c r="EO4" s="1248"/>
      <c r="EP4" s="1248"/>
      <c r="EQ4" s="1248"/>
      <c r="ER4" s="1248"/>
      <c r="ES4" s="1248"/>
      <c r="ET4" s="1248"/>
      <c r="EU4" s="1248"/>
      <c r="EV4" s="1248"/>
      <c r="EW4" s="1248"/>
      <c r="EX4" s="1248"/>
      <c r="EY4" s="1248"/>
      <c r="EZ4" s="1248"/>
      <c r="FA4" s="1248"/>
      <c r="FB4" s="1248"/>
      <c r="FC4" s="1248"/>
      <c r="FD4" s="1248"/>
      <c r="FE4" s="1248"/>
      <c r="FF4" s="1248"/>
      <c r="FG4" s="1248"/>
      <c r="FH4" s="1248"/>
      <c r="FI4" s="1248"/>
      <c r="FJ4" s="1248"/>
      <c r="FK4" s="1248"/>
      <c r="FL4" s="1248"/>
      <c r="FM4" s="1248"/>
      <c r="FN4" s="1248"/>
      <c r="FO4" s="1248"/>
      <c r="FP4" s="1248"/>
      <c r="FQ4" s="1248"/>
      <c r="FR4" s="1248"/>
      <c r="FS4" s="1248"/>
      <c r="FT4" s="1248"/>
      <c r="FU4" s="1248"/>
      <c r="FV4" s="1248"/>
      <c r="FW4" s="1248"/>
      <c r="FX4" s="1248"/>
      <c r="FY4" s="1248"/>
      <c r="FZ4" s="1248"/>
      <c r="GA4" s="1248"/>
      <c r="GB4" s="1248"/>
      <c r="GC4" s="1248"/>
      <c r="GD4" s="1248"/>
      <c r="GE4" s="1248"/>
      <c r="GF4" s="1248"/>
      <c r="GG4" s="1248"/>
      <c r="GH4" s="1248"/>
      <c r="GI4" s="1248"/>
      <c r="GJ4" s="1248"/>
      <c r="GK4" s="1248"/>
      <c r="GL4" s="1248"/>
      <c r="GM4" s="1248"/>
      <c r="GN4" s="1248"/>
      <c r="GO4" s="1248"/>
      <c r="GP4" s="1248"/>
      <c r="GQ4" s="1248"/>
      <c r="GR4" s="1248"/>
      <c r="GS4" s="1248"/>
      <c r="GT4" s="1248"/>
      <c r="GU4" s="1248"/>
      <c r="GV4" s="1248"/>
      <c r="GW4" s="1248"/>
      <c r="GX4" s="1248"/>
      <c r="GY4" s="1248"/>
      <c r="GZ4" s="1248"/>
      <c r="HA4" s="1248"/>
      <c r="HB4" s="1248"/>
      <c r="HC4" s="1248"/>
      <c r="HD4" s="1248"/>
      <c r="HE4" s="1248"/>
      <c r="HF4" s="1248"/>
      <c r="HG4" s="1248"/>
      <c r="HH4" s="1248"/>
      <c r="HI4" s="1248"/>
      <c r="HJ4" s="1248"/>
      <c r="HK4" s="1248"/>
      <c r="HL4" s="1248"/>
      <c r="HM4" s="1248"/>
      <c r="HN4" s="1248"/>
      <c r="HO4" s="1248"/>
      <c r="HP4" s="1248"/>
      <c r="HQ4" s="1248"/>
      <c r="HR4" s="1248"/>
      <c r="HS4" s="1248"/>
      <c r="HT4" s="1248"/>
      <c r="HU4" s="1248"/>
      <c r="HV4" s="1248"/>
      <c r="HW4" s="1248"/>
      <c r="HX4" s="1248"/>
      <c r="HY4" s="1248"/>
      <c r="HZ4" s="1248"/>
      <c r="IA4" s="1248"/>
      <c r="IB4" s="1248"/>
      <c r="IC4" s="1248"/>
      <c r="ID4" s="1248"/>
      <c r="IE4" s="1248"/>
      <c r="IF4" s="1248"/>
      <c r="IG4" s="1248"/>
      <c r="IH4" s="1248"/>
      <c r="II4" s="1248"/>
      <c r="IJ4" s="1248"/>
      <c r="IK4" s="1248"/>
      <c r="IL4" s="1248"/>
      <c r="IM4" s="1248"/>
      <c r="IN4" s="1248"/>
      <c r="IO4" s="1248"/>
      <c r="IP4" s="1248"/>
      <c r="IQ4" s="1248"/>
      <c r="IR4" s="1248"/>
      <c r="IS4" s="1248"/>
      <c r="IT4" s="1248"/>
    </row>
    <row r="5" spans="1:254" ht="9.75" customHeight="1">
      <c r="A5" s="1250"/>
      <c r="B5" s="2758"/>
      <c r="C5" s="2774"/>
      <c r="D5" s="2768"/>
      <c r="E5" s="2770"/>
      <c r="F5" s="1245"/>
      <c r="G5" s="1201"/>
      <c r="H5" s="1201"/>
      <c r="I5" s="1201"/>
      <c r="J5" s="1201"/>
      <c r="K5" s="1247"/>
      <c r="L5" s="1247"/>
      <c r="M5" s="1247"/>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c r="BF5" s="1248"/>
      <c r="BG5" s="1248"/>
      <c r="BH5" s="1248"/>
      <c r="BI5" s="1248"/>
      <c r="BJ5" s="1248"/>
      <c r="BK5" s="1248"/>
      <c r="BL5" s="1248"/>
      <c r="BM5" s="1248"/>
      <c r="BN5" s="1248"/>
      <c r="BO5" s="1248"/>
      <c r="BP5" s="1248"/>
      <c r="BQ5" s="1248"/>
      <c r="BR5" s="1248"/>
      <c r="BS5" s="1248"/>
      <c r="BT5" s="1248"/>
      <c r="BU5" s="1248"/>
      <c r="BV5" s="1248"/>
      <c r="BW5" s="1248"/>
      <c r="BX5" s="1248"/>
      <c r="BY5" s="1248"/>
      <c r="BZ5" s="1248"/>
      <c r="CA5" s="1248"/>
      <c r="CB5" s="1248"/>
      <c r="CC5" s="1248"/>
      <c r="CD5" s="1248"/>
      <c r="CE5" s="1248"/>
      <c r="CF5" s="1248"/>
      <c r="CG5" s="1248"/>
      <c r="CH5" s="1248"/>
      <c r="CI5" s="1248"/>
      <c r="CJ5" s="1248"/>
      <c r="CK5" s="1248"/>
      <c r="CL5" s="1248"/>
      <c r="CM5" s="1248"/>
      <c r="CN5" s="1248"/>
      <c r="CO5" s="1248"/>
      <c r="CP5" s="1248"/>
      <c r="CQ5" s="1248"/>
      <c r="CR5" s="1248"/>
      <c r="CS5" s="1248"/>
      <c r="CT5" s="1248"/>
      <c r="CU5" s="1248"/>
      <c r="CV5" s="1248"/>
      <c r="CW5" s="1248"/>
      <c r="CX5" s="1248"/>
      <c r="CY5" s="1248"/>
      <c r="CZ5" s="1248"/>
      <c r="DA5" s="1248"/>
      <c r="DB5" s="1248"/>
      <c r="DC5" s="1248"/>
      <c r="DD5" s="1248"/>
      <c r="DE5" s="1248"/>
      <c r="DF5" s="1248"/>
      <c r="DG5" s="1248"/>
      <c r="DH5" s="1248"/>
      <c r="DI5" s="1248"/>
      <c r="DJ5" s="1248"/>
      <c r="DK5" s="1248"/>
      <c r="DL5" s="1248"/>
      <c r="DM5" s="1248"/>
      <c r="DN5" s="1248"/>
      <c r="DO5" s="1248"/>
      <c r="DP5" s="1248"/>
      <c r="DQ5" s="1248"/>
      <c r="DR5" s="1248"/>
      <c r="DS5" s="1248"/>
      <c r="DT5" s="1248"/>
      <c r="DU5" s="1248"/>
      <c r="DV5" s="1248"/>
      <c r="DW5" s="1248"/>
      <c r="DX5" s="1248"/>
      <c r="DY5" s="1248"/>
      <c r="DZ5" s="1248"/>
      <c r="EA5" s="1248"/>
      <c r="EB5" s="1248"/>
      <c r="EC5" s="1248"/>
      <c r="ED5" s="1248"/>
      <c r="EE5" s="1248"/>
      <c r="EF5" s="1248"/>
      <c r="EG5" s="1248"/>
      <c r="EH5" s="1248"/>
      <c r="EI5" s="1248"/>
      <c r="EJ5" s="1248"/>
      <c r="EK5" s="1248"/>
      <c r="EL5" s="1248"/>
      <c r="EM5" s="1248"/>
      <c r="EN5" s="1248"/>
      <c r="EO5" s="1248"/>
      <c r="EP5" s="1248"/>
      <c r="EQ5" s="1248"/>
      <c r="ER5" s="1248"/>
      <c r="ES5" s="1248"/>
      <c r="ET5" s="1248"/>
      <c r="EU5" s="1248"/>
      <c r="EV5" s="1248"/>
      <c r="EW5" s="1248"/>
      <c r="EX5" s="1248"/>
      <c r="EY5" s="1248"/>
      <c r="EZ5" s="1248"/>
      <c r="FA5" s="1248"/>
      <c r="FB5" s="1248"/>
      <c r="FC5" s="1248"/>
      <c r="FD5" s="1248"/>
      <c r="FE5" s="1248"/>
      <c r="FF5" s="1248"/>
      <c r="FG5" s="1248"/>
      <c r="FH5" s="1248"/>
      <c r="FI5" s="1248"/>
      <c r="FJ5" s="1248"/>
      <c r="FK5" s="1248"/>
      <c r="FL5" s="1248"/>
      <c r="FM5" s="1248"/>
      <c r="FN5" s="1248"/>
      <c r="FO5" s="1248"/>
      <c r="FP5" s="1248"/>
      <c r="FQ5" s="1248"/>
      <c r="FR5" s="1248"/>
      <c r="FS5" s="1248"/>
      <c r="FT5" s="1248"/>
      <c r="FU5" s="1248"/>
      <c r="FV5" s="1248"/>
      <c r="FW5" s="1248"/>
      <c r="FX5" s="1248"/>
      <c r="FY5" s="1248"/>
      <c r="FZ5" s="1248"/>
      <c r="GA5" s="1248"/>
      <c r="GB5" s="1248"/>
      <c r="GC5" s="1248"/>
      <c r="GD5" s="1248"/>
      <c r="GE5" s="1248"/>
      <c r="GF5" s="1248"/>
      <c r="GG5" s="1248"/>
      <c r="GH5" s="1248"/>
      <c r="GI5" s="1248"/>
      <c r="GJ5" s="1248"/>
      <c r="GK5" s="1248"/>
      <c r="GL5" s="1248"/>
      <c r="GM5" s="1248"/>
      <c r="GN5" s="1248"/>
      <c r="GO5" s="1248"/>
      <c r="GP5" s="1248"/>
      <c r="GQ5" s="1248"/>
      <c r="GR5" s="1248"/>
      <c r="GS5" s="1248"/>
      <c r="GT5" s="1248"/>
      <c r="GU5" s="1248"/>
      <c r="GV5" s="1248"/>
      <c r="GW5" s="1248"/>
      <c r="GX5" s="1248"/>
      <c r="GY5" s="1248"/>
      <c r="GZ5" s="1248"/>
      <c r="HA5" s="1248"/>
      <c r="HB5" s="1248"/>
      <c r="HC5" s="1248"/>
      <c r="HD5" s="1248"/>
      <c r="HE5" s="1248"/>
      <c r="HF5" s="1248"/>
      <c r="HG5" s="1248"/>
      <c r="HH5" s="1248"/>
      <c r="HI5" s="1248"/>
      <c r="HJ5" s="1248"/>
      <c r="HK5" s="1248"/>
      <c r="HL5" s="1248"/>
      <c r="HM5" s="1248"/>
      <c r="HN5" s="1248"/>
      <c r="HO5" s="1248"/>
      <c r="HP5" s="1248"/>
      <c r="HQ5" s="1248"/>
      <c r="HR5" s="1248"/>
      <c r="HS5" s="1248"/>
      <c r="HT5" s="1248"/>
      <c r="HU5" s="1248"/>
      <c r="HV5" s="1248"/>
      <c r="HW5" s="1248"/>
      <c r="HX5" s="1248"/>
      <c r="HY5" s="1248"/>
      <c r="HZ5" s="1248"/>
      <c r="IA5" s="1248"/>
      <c r="IB5" s="1248"/>
      <c r="IC5" s="1248"/>
      <c r="ID5" s="1248"/>
      <c r="IE5" s="1248"/>
      <c r="IF5" s="1248"/>
      <c r="IG5" s="1248"/>
      <c r="IH5" s="1248"/>
      <c r="II5" s="1248"/>
      <c r="IJ5" s="1248"/>
      <c r="IK5" s="1248"/>
      <c r="IL5" s="1248"/>
      <c r="IM5" s="1248"/>
      <c r="IN5" s="1248"/>
      <c r="IO5" s="1248"/>
      <c r="IP5" s="1248"/>
      <c r="IQ5" s="1248"/>
      <c r="IR5" s="1248"/>
      <c r="IS5" s="1248"/>
      <c r="IT5" s="1248"/>
    </row>
    <row r="6" spans="1:254" ht="15.75" customHeight="1">
      <c r="A6" s="1250"/>
      <c r="B6" s="2759"/>
      <c r="C6" s="2775"/>
      <c r="D6" s="1251" t="s">
        <v>1865</v>
      </c>
      <c r="E6" s="1252" t="s">
        <v>1867</v>
      </c>
      <c r="F6" s="1245"/>
      <c r="G6" s="1201"/>
      <c r="H6" s="1201"/>
      <c r="I6" s="1201"/>
      <c r="J6" s="1201"/>
      <c r="K6" s="1247"/>
      <c r="L6" s="1247"/>
      <c r="M6" s="1247"/>
      <c r="N6" s="1248"/>
      <c r="O6" s="1248"/>
      <c r="P6" s="1248"/>
      <c r="Q6" s="1248"/>
      <c r="R6" s="1248"/>
      <c r="S6" s="1248"/>
      <c r="T6" s="1248"/>
      <c r="U6" s="1248"/>
      <c r="V6" s="1248"/>
      <c r="W6" s="1248"/>
      <c r="X6" s="1248"/>
      <c r="Y6" s="1248"/>
      <c r="Z6" s="1248"/>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c r="AW6" s="1248"/>
      <c r="AX6" s="1248"/>
      <c r="AY6" s="1248"/>
      <c r="AZ6" s="1248"/>
      <c r="BA6" s="1248"/>
      <c r="BB6" s="1248"/>
      <c r="BC6" s="1248"/>
      <c r="BD6" s="1248"/>
      <c r="BE6" s="1248"/>
      <c r="BF6" s="1248"/>
      <c r="BG6" s="1248"/>
      <c r="BH6" s="1248"/>
      <c r="BI6" s="1248"/>
      <c r="BJ6" s="1248"/>
      <c r="BK6" s="1248"/>
      <c r="BL6" s="1248"/>
      <c r="BM6" s="1248"/>
      <c r="BN6" s="1248"/>
      <c r="BO6" s="1248"/>
      <c r="BP6" s="1248"/>
      <c r="BQ6" s="1248"/>
      <c r="BR6" s="1248"/>
      <c r="BS6" s="1248"/>
      <c r="BT6" s="1248"/>
      <c r="BU6" s="1248"/>
      <c r="BV6" s="1248"/>
      <c r="BW6" s="1248"/>
      <c r="BX6" s="1248"/>
      <c r="BY6" s="1248"/>
      <c r="BZ6" s="1248"/>
      <c r="CA6" s="1248"/>
      <c r="CB6" s="1248"/>
      <c r="CC6" s="1248"/>
      <c r="CD6" s="1248"/>
      <c r="CE6" s="1248"/>
      <c r="CF6" s="1248"/>
      <c r="CG6" s="1248"/>
      <c r="CH6" s="1248"/>
      <c r="CI6" s="1248"/>
      <c r="CJ6" s="1248"/>
      <c r="CK6" s="1248"/>
      <c r="CL6" s="1248"/>
      <c r="CM6" s="1248"/>
      <c r="CN6" s="1248"/>
      <c r="CO6" s="1248"/>
      <c r="CP6" s="1248"/>
      <c r="CQ6" s="1248"/>
      <c r="CR6" s="1248"/>
      <c r="CS6" s="1248"/>
      <c r="CT6" s="1248"/>
      <c r="CU6" s="1248"/>
      <c r="CV6" s="1248"/>
      <c r="CW6" s="1248"/>
      <c r="CX6" s="1248"/>
      <c r="CY6" s="1248"/>
      <c r="CZ6" s="1248"/>
      <c r="DA6" s="1248"/>
      <c r="DB6" s="1248"/>
      <c r="DC6" s="1248"/>
      <c r="DD6" s="1248"/>
      <c r="DE6" s="1248"/>
      <c r="DF6" s="1248"/>
      <c r="DG6" s="1248"/>
      <c r="DH6" s="1248"/>
      <c r="DI6" s="1248"/>
      <c r="DJ6" s="1248"/>
      <c r="DK6" s="1248"/>
      <c r="DL6" s="1248"/>
      <c r="DM6" s="1248"/>
      <c r="DN6" s="1248"/>
      <c r="DO6" s="1248"/>
      <c r="DP6" s="1248"/>
      <c r="DQ6" s="1248"/>
      <c r="DR6" s="1248"/>
      <c r="DS6" s="1248"/>
      <c r="DT6" s="1248"/>
      <c r="DU6" s="1248"/>
      <c r="DV6" s="1248"/>
      <c r="DW6" s="1248"/>
      <c r="DX6" s="1248"/>
      <c r="DY6" s="1248"/>
      <c r="DZ6" s="1248"/>
      <c r="EA6" s="1248"/>
      <c r="EB6" s="1248"/>
      <c r="EC6" s="1248"/>
      <c r="ED6" s="1248"/>
      <c r="EE6" s="1248"/>
      <c r="EF6" s="1248"/>
      <c r="EG6" s="1248"/>
      <c r="EH6" s="1248"/>
      <c r="EI6" s="1248"/>
      <c r="EJ6" s="1248"/>
      <c r="EK6" s="1248"/>
      <c r="EL6" s="1248"/>
      <c r="EM6" s="1248"/>
      <c r="EN6" s="1248"/>
      <c r="EO6" s="1248"/>
      <c r="EP6" s="1248"/>
      <c r="EQ6" s="1248"/>
      <c r="ER6" s="1248"/>
      <c r="ES6" s="1248"/>
      <c r="ET6" s="1248"/>
      <c r="EU6" s="1248"/>
      <c r="EV6" s="1248"/>
      <c r="EW6" s="1248"/>
      <c r="EX6" s="1248"/>
      <c r="EY6" s="1248"/>
      <c r="EZ6" s="1248"/>
      <c r="FA6" s="1248"/>
      <c r="FB6" s="1248"/>
      <c r="FC6" s="1248"/>
      <c r="FD6" s="1248"/>
      <c r="FE6" s="1248"/>
      <c r="FF6" s="1248"/>
      <c r="FG6" s="1248"/>
      <c r="FH6" s="1248"/>
      <c r="FI6" s="1248"/>
      <c r="FJ6" s="1248"/>
      <c r="FK6" s="1248"/>
      <c r="FL6" s="1248"/>
      <c r="FM6" s="1248"/>
      <c r="FN6" s="1248"/>
      <c r="FO6" s="1248"/>
      <c r="FP6" s="1248"/>
      <c r="FQ6" s="1248"/>
      <c r="FR6" s="1248"/>
      <c r="FS6" s="1248"/>
      <c r="FT6" s="1248"/>
      <c r="FU6" s="1248"/>
      <c r="FV6" s="1248"/>
      <c r="FW6" s="1248"/>
      <c r="FX6" s="1248"/>
      <c r="FY6" s="1248"/>
      <c r="FZ6" s="1248"/>
      <c r="GA6" s="1248"/>
      <c r="GB6" s="1248"/>
      <c r="GC6" s="1248"/>
      <c r="GD6" s="1248"/>
      <c r="GE6" s="1248"/>
      <c r="GF6" s="1248"/>
      <c r="GG6" s="1248"/>
      <c r="GH6" s="1248"/>
      <c r="GI6" s="1248"/>
      <c r="GJ6" s="1248"/>
      <c r="GK6" s="1248"/>
      <c r="GL6" s="1248"/>
      <c r="GM6" s="1248"/>
      <c r="GN6" s="1248"/>
      <c r="GO6" s="1248"/>
      <c r="GP6" s="1248"/>
      <c r="GQ6" s="1248"/>
      <c r="GR6" s="1248"/>
      <c r="GS6" s="1248"/>
      <c r="GT6" s="1248"/>
      <c r="GU6" s="1248"/>
      <c r="GV6" s="1248"/>
      <c r="GW6" s="1248"/>
      <c r="GX6" s="1248"/>
      <c r="GY6" s="1248"/>
      <c r="GZ6" s="1248"/>
      <c r="HA6" s="1248"/>
      <c r="HB6" s="1248"/>
      <c r="HC6" s="1248"/>
      <c r="HD6" s="1248"/>
      <c r="HE6" s="1248"/>
      <c r="HF6" s="1248"/>
      <c r="HG6" s="1248"/>
      <c r="HH6" s="1248"/>
      <c r="HI6" s="1248"/>
      <c r="HJ6" s="1248"/>
      <c r="HK6" s="1248"/>
      <c r="HL6" s="1248"/>
      <c r="HM6" s="1248"/>
      <c r="HN6" s="1248"/>
      <c r="HO6" s="1248"/>
      <c r="HP6" s="1248"/>
      <c r="HQ6" s="1248"/>
      <c r="HR6" s="1248"/>
      <c r="HS6" s="1248"/>
      <c r="HT6" s="1248"/>
      <c r="HU6" s="1248"/>
      <c r="HV6" s="1248"/>
      <c r="HW6" s="1248"/>
      <c r="HX6" s="1248"/>
      <c r="HY6" s="1248"/>
      <c r="HZ6" s="1248"/>
      <c r="IA6" s="1248"/>
      <c r="IB6" s="1248"/>
      <c r="IC6" s="1248"/>
      <c r="ID6" s="1248"/>
      <c r="IE6" s="1248"/>
      <c r="IF6" s="1248"/>
      <c r="IG6" s="1248"/>
      <c r="IH6" s="1248"/>
      <c r="II6" s="1248"/>
      <c r="IJ6" s="1248"/>
      <c r="IK6" s="1248"/>
      <c r="IL6" s="1248"/>
      <c r="IM6" s="1248"/>
      <c r="IN6" s="1248"/>
      <c r="IO6" s="1248"/>
      <c r="IP6" s="1248"/>
      <c r="IQ6" s="1248"/>
      <c r="IR6" s="1248"/>
      <c r="IS6" s="1248"/>
      <c r="IT6" s="1248"/>
    </row>
    <row r="7" spans="1:254" ht="18" customHeight="1">
      <c r="A7" s="1250"/>
      <c r="B7" s="1253" t="s">
        <v>1865</v>
      </c>
      <c r="C7" s="1254" t="s">
        <v>1919</v>
      </c>
      <c r="D7" s="1255"/>
      <c r="E7" s="1256"/>
      <c r="F7" s="1245"/>
      <c r="G7" s="1201"/>
      <c r="H7" s="1201"/>
      <c r="I7" s="1201"/>
      <c r="J7" s="1201"/>
      <c r="K7" s="1247"/>
      <c r="L7" s="1247"/>
      <c r="M7" s="1247"/>
      <c r="N7" s="1248"/>
      <c r="O7" s="1248"/>
      <c r="P7" s="1248"/>
      <c r="Q7" s="1248"/>
      <c r="R7" s="1248"/>
      <c r="S7" s="1248"/>
      <c r="T7" s="1248"/>
      <c r="U7" s="1248"/>
      <c r="V7" s="1248"/>
      <c r="W7" s="1248"/>
      <c r="X7" s="1248"/>
      <c r="Y7" s="1248"/>
      <c r="Z7" s="1248"/>
      <c r="AA7" s="1248"/>
      <c r="AB7" s="1248"/>
      <c r="AC7" s="1248"/>
      <c r="AD7" s="1248"/>
      <c r="AE7" s="1248"/>
      <c r="AF7" s="1248"/>
      <c r="AG7" s="1248"/>
      <c r="AH7" s="1248"/>
      <c r="AI7" s="1248"/>
      <c r="AJ7" s="1248"/>
      <c r="AK7" s="1248"/>
      <c r="AL7" s="1248"/>
      <c r="AM7" s="1248"/>
      <c r="AN7" s="1248"/>
      <c r="AO7" s="1248"/>
      <c r="AP7" s="1248"/>
      <c r="AQ7" s="1248"/>
      <c r="AR7" s="1248"/>
      <c r="AS7" s="1248"/>
      <c r="AT7" s="1248"/>
      <c r="AU7" s="1248"/>
      <c r="AV7" s="1248"/>
      <c r="AW7" s="1248"/>
      <c r="AX7" s="1248"/>
      <c r="AY7" s="1248"/>
      <c r="AZ7" s="1248"/>
      <c r="BA7" s="1248"/>
      <c r="BB7" s="1248"/>
      <c r="BC7" s="1248"/>
      <c r="BD7" s="1248"/>
      <c r="BE7" s="1248"/>
      <c r="BF7" s="1248"/>
      <c r="BG7" s="1248"/>
      <c r="BH7" s="1248"/>
      <c r="BI7" s="1248"/>
      <c r="BJ7" s="1248"/>
      <c r="BK7" s="1248"/>
      <c r="BL7" s="1248"/>
      <c r="BM7" s="1248"/>
      <c r="BN7" s="1248"/>
      <c r="BO7" s="1248"/>
      <c r="BP7" s="1248"/>
      <c r="BQ7" s="1248"/>
      <c r="BR7" s="1248"/>
      <c r="BS7" s="1248"/>
      <c r="BT7" s="1248"/>
      <c r="BU7" s="1248"/>
      <c r="BV7" s="1248"/>
      <c r="BW7" s="1248"/>
      <c r="BX7" s="1248"/>
      <c r="BY7" s="1248"/>
      <c r="BZ7" s="1248"/>
      <c r="CA7" s="1248"/>
      <c r="CB7" s="1248"/>
      <c r="CC7" s="1248"/>
      <c r="CD7" s="1248"/>
      <c r="CE7" s="1248"/>
      <c r="CF7" s="1248"/>
      <c r="CG7" s="1248"/>
      <c r="CH7" s="1248"/>
      <c r="CI7" s="1248"/>
      <c r="CJ7" s="1248"/>
      <c r="CK7" s="1248"/>
      <c r="CL7" s="1248"/>
      <c r="CM7" s="1248"/>
      <c r="CN7" s="1248"/>
      <c r="CO7" s="1248"/>
      <c r="CP7" s="1248"/>
      <c r="CQ7" s="1248"/>
      <c r="CR7" s="1248"/>
      <c r="CS7" s="1248"/>
      <c r="CT7" s="1248"/>
      <c r="CU7" s="1248"/>
      <c r="CV7" s="1248"/>
      <c r="CW7" s="1248"/>
      <c r="CX7" s="1248"/>
      <c r="CY7" s="1248"/>
      <c r="CZ7" s="1248"/>
      <c r="DA7" s="1248"/>
      <c r="DB7" s="1248"/>
      <c r="DC7" s="1248"/>
      <c r="DD7" s="1248"/>
      <c r="DE7" s="1248"/>
      <c r="DF7" s="1248"/>
      <c r="DG7" s="1248"/>
      <c r="DH7" s="1248"/>
      <c r="DI7" s="1248"/>
      <c r="DJ7" s="1248"/>
      <c r="DK7" s="1248"/>
      <c r="DL7" s="1248"/>
      <c r="DM7" s="1248"/>
      <c r="DN7" s="1248"/>
      <c r="DO7" s="1248"/>
      <c r="DP7" s="1248"/>
      <c r="DQ7" s="1248"/>
      <c r="DR7" s="1248"/>
      <c r="DS7" s="1248"/>
      <c r="DT7" s="1248"/>
      <c r="DU7" s="1248"/>
      <c r="DV7" s="1248"/>
      <c r="DW7" s="1248"/>
      <c r="DX7" s="1248"/>
      <c r="DY7" s="1248"/>
      <c r="DZ7" s="1248"/>
      <c r="EA7" s="1248"/>
      <c r="EB7" s="1248"/>
      <c r="EC7" s="1248"/>
      <c r="ED7" s="1248"/>
      <c r="EE7" s="1248"/>
      <c r="EF7" s="1248"/>
      <c r="EG7" s="1248"/>
      <c r="EH7" s="1248"/>
      <c r="EI7" s="1248"/>
      <c r="EJ7" s="1248"/>
      <c r="EK7" s="1248"/>
      <c r="EL7" s="1248"/>
      <c r="EM7" s="1248"/>
      <c r="EN7" s="1248"/>
      <c r="EO7" s="1248"/>
      <c r="EP7" s="1248"/>
      <c r="EQ7" s="1248"/>
      <c r="ER7" s="1248"/>
      <c r="ES7" s="1248"/>
      <c r="ET7" s="1248"/>
      <c r="EU7" s="1248"/>
      <c r="EV7" s="1248"/>
      <c r="EW7" s="1248"/>
      <c r="EX7" s="1248"/>
      <c r="EY7" s="1248"/>
      <c r="EZ7" s="1248"/>
      <c r="FA7" s="1248"/>
      <c r="FB7" s="1248"/>
      <c r="FC7" s="1248"/>
      <c r="FD7" s="1248"/>
      <c r="FE7" s="1248"/>
      <c r="FF7" s="1248"/>
      <c r="FG7" s="1248"/>
      <c r="FH7" s="1248"/>
      <c r="FI7" s="1248"/>
      <c r="FJ7" s="1248"/>
      <c r="FK7" s="1248"/>
      <c r="FL7" s="1248"/>
      <c r="FM7" s="1248"/>
      <c r="FN7" s="1248"/>
      <c r="FO7" s="1248"/>
      <c r="FP7" s="1248"/>
      <c r="FQ7" s="1248"/>
      <c r="FR7" s="1248"/>
      <c r="FS7" s="1248"/>
      <c r="FT7" s="1248"/>
      <c r="FU7" s="1248"/>
      <c r="FV7" s="1248"/>
      <c r="FW7" s="1248"/>
      <c r="FX7" s="1248"/>
      <c r="FY7" s="1248"/>
      <c r="FZ7" s="1248"/>
      <c r="GA7" s="1248"/>
      <c r="GB7" s="1248"/>
      <c r="GC7" s="1248"/>
      <c r="GD7" s="1248"/>
      <c r="GE7" s="1248"/>
      <c r="GF7" s="1248"/>
      <c r="GG7" s="1248"/>
      <c r="GH7" s="1248"/>
      <c r="GI7" s="1248"/>
      <c r="GJ7" s="1248"/>
      <c r="GK7" s="1248"/>
      <c r="GL7" s="1248"/>
      <c r="GM7" s="1248"/>
      <c r="GN7" s="1248"/>
      <c r="GO7" s="1248"/>
      <c r="GP7" s="1248"/>
      <c r="GQ7" s="1248"/>
      <c r="GR7" s="1248"/>
      <c r="GS7" s="1248"/>
      <c r="GT7" s="1248"/>
      <c r="GU7" s="1248"/>
      <c r="GV7" s="1248"/>
      <c r="GW7" s="1248"/>
      <c r="GX7" s="1248"/>
      <c r="GY7" s="1248"/>
      <c r="GZ7" s="1248"/>
      <c r="HA7" s="1248"/>
      <c r="HB7" s="1248"/>
      <c r="HC7" s="1248"/>
      <c r="HD7" s="1248"/>
      <c r="HE7" s="1248"/>
      <c r="HF7" s="1248"/>
      <c r="HG7" s="1248"/>
      <c r="HH7" s="1248"/>
      <c r="HI7" s="1248"/>
      <c r="HJ7" s="1248"/>
      <c r="HK7" s="1248"/>
      <c r="HL7" s="1248"/>
      <c r="HM7" s="1248"/>
      <c r="HN7" s="1248"/>
      <c r="HO7" s="1248"/>
      <c r="HP7" s="1248"/>
      <c r="HQ7" s="1248"/>
      <c r="HR7" s="1248"/>
      <c r="HS7" s="1248"/>
      <c r="HT7" s="1248"/>
      <c r="HU7" s="1248"/>
      <c r="HV7" s="1248"/>
      <c r="HW7" s="1248"/>
      <c r="HX7" s="1248"/>
      <c r="HY7" s="1248"/>
      <c r="HZ7" s="1248"/>
      <c r="IA7" s="1248"/>
      <c r="IB7" s="1248"/>
      <c r="IC7" s="1248"/>
      <c r="ID7" s="1248"/>
      <c r="IE7" s="1248"/>
      <c r="IF7" s="1248"/>
      <c r="IG7" s="1248"/>
      <c r="IH7" s="1248"/>
      <c r="II7" s="1248"/>
      <c r="IJ7" s="1248"/>
      <c r="IK7" s="1248"/>
      <c r="IL7" s="1248"/>
      <c r="IM7" s="1248"/>
      <c r="IN7" s="1248"/>
      <c r="IO7" s="1248"/>
      <c r="IP7" s="1248"/>
      <c r="IQ7" s="1248"/>
      <c r="IR7" s="1248"/>
      <c r="IS7" s="1248"/>
      <c r="IT7" s="1248"/>
    </row>
    <row r="8" spans="1:254" ht="18" customHeight="1">
      <c r="A8" s="1250"/>
      <c r="B8" s="1253" t="s">
        <v>1867</v>
      </c>
      <c r="C8" s="1257" t="s">
        <v>1930</v>
      </c>
      <c r="D8" s="1258"/>
      <c r="E8" s="1259"/>
      <c r="F8" s="1245"/>
      <c r="G8" s="1201"/>
      <c r="H8" s="1201"/>
      <c r="I8" s="1201"/>
      <c r="J8" s="1201"/>
      <c r="K8" s="1247"/>
      <c r="L8" s="1247"/>
      <c r="M8" s="1247"/>
      <c r="N8" s="1248"/>
      <c r="O8" s="1248"/>
      <c r="P8" s="1248"/>
      <c r="Q8" s="1248"/>
      <c r="R8" s="1248"/>
      <c r="S8" s="1248"/>
      <c r="T8" s="1248"/>
      <c r="U8" s="1248"/>
      <c r="V8" s="1248"/>
      <c r="W8" s="1248"/>
      <c r="X8" s="1248"/>
      <c r="Y8" s="1248"/>
      <c r="Z8" s="1248"/>
      <c r="AA8" s="1248"/>
      <c r="AB8" s="1248"/>
      <c r="AC8" s="1248"/>
      <c r="AD8" s="1248"/>
      <c r="AE8" s="1248"/>
      <c r="AF8" s="1248"/>
      <c r="AG8" s="1248"/>
      <c r="AH8" s="1248"/>
      <c r="AI8" s="1248"/>
      <c r="AJ8" s="1248"/>
      <c r="AK8" s="1248"/>
      <c r="AL8" s="1248"/>
      <c r="AM8" s="1248"/>
      <c r="AN8" s="1248"/>
      <c r="AO8" s="1248"/>
      <c r="AP8" s="1248"/>
      <c r="AQ8" s="1248"/>
      <c r="AR8" s="1248"/>
      <c r="AS8" s="1248"/>
      <c r="AT8" s="1248"/>
      <c r="AU8" s="1248"/>
      <c r="AV8" s="1248"/>
      <c r="AW8" s="1248"/>
      <c r="AX8" s="1248"/>
      <c r="AY8" s="1248"/>
      <c r="AZ8" s="1248"/>
      <c r="BA8" s="1248"/>
      <c r="BB8" s="1248"/>
      <c r="BC8" s="1248"/>
      <c r="BD8" s="1248"/>
      <c r="BE8" s="1248"/>
      <c r="BF8" s="1248"/>
      <c r="BG8" s="1248"/>
      <c r="BH8" s="1248"/>
      <c r="BI8" s="1248"/>
      <c r="BJ8" s="1248"/>
      <c r="BK8" s="1248"/>
      <c r="BL8" s="1248"/>
      <c r="BM8" s="1248"/>
      <c r="BN8" s="1248"/>
      <c r="BO8" s="1248"/>
      <c r="BP8" s="1248"/>
      <c r="BQ8" s="1248"/>
      <c r="BR8" s="1248"/>
      <c r="BS8" s="1248"/>
      <c r="BT8" s="1248"/>
      <c r="BU8" s="1248"/>
      <c r="BV8" s="1248"/>
      <c r="BW8" s="1248"/>
      <c r="BX8" s="1248"/>
      <c r="BY8" s="1248"/>
      <c r="BZ8" s="1248"/>
      <c r="CA8" s="1248"/>
      <c r="CB8" s="1248"/>
      <c r="CC8" s="1248"/>
      <c r="CD8" s="1248"/>
      <c r="CE8" s="1248"/>
      <c r="CF8" s="1248"/>
      <c r="CG8" s="1248"/>
      <c r="CH8" s="1248"/>
      <c r="CI8" s="1248"/>
      <c r="CJ8" s="1248"/>
      <c r="CK8" s="1248"/>
      <c r="CL8" s="1248"/>
      <c r="CM8" s="1248"/>
      <c r="CN8" s="1248"/>
      <c r="CO8" s="1248"/>
      <c r="CP8" s="1248"/>
      <c r="CQ8" s="1248"/>
      <c r="CR8" s="1248"/>
      <c r="CS8" s="1248"/>
      <c r="CT8" s="1248"/>
      <c r="CU8" s="1248"/>
      <c r="CV8" s="1248"/>
      <c r="CW8" s="1248"/>
      <c r="CX8" s="1248"/>
      <c r="CY8" s="1248"/>
      <c r="CZ8" s="1248"/>
      <c r="DA8" s="1248"/>
      <c r="DB8" s="1248"/>
      <c r="DC8" s="1248"/>
      <c r="DD8" s="1248"/>
      <c r="DE8" s="1248"/>
      <c r="DF8" s="1248"/>
      <c r="DG8" s="1248"/>
      <c r="DH8" s="1248"/>
      <c r="DI8" s="1248"/>
      <c r="DJ8" s="1248"/>
      <c r="DK8" s="1248"/>
      <c r="DL8" s="1248"/>
      <c r="DM8" s="1248"/>
      <c r="DN8" s="1248"/>
      <c r="DO8" s="1248"/>
      <c r="DP8" s="1248"/>
      <c r="DQ8" s="1248"/>
      <c r="DR8" s="1248"/>
      <c r="DS8" s="1248"/>
      <c r="DT8" s="1248"/>
      <c r="DU8" s="1248"/>
      <c r="DV8" s="1248"/>
      <c r="DW8" s="1248"/>
      <c r="DX8" s="1248"/>
      <c r="DY8" s="1248"/>
      <c r="DZ8" s="1248"/>
      <c r="EA8" s="1248"/>
      <c r="EB8" s="1248"/>
      <c r="EC8" s="1248"/>
      <c r="ED8" s="1248"/>
      <c r="EE8" s="1248"/>
      <c r="EF8" s="1248"/>
      <c r="EG8" s="1248"/>
      <c r="EH8" s="1248"/>
      <c r="EI8" s="1248"/>
      <c r="EJ8" s="1248"/>
      <c r="EK8" s="1248"/>
      <c r="EL8" s="1248"/>
      <c r="EM8" s="1248"/>
      <c r="EN8" s="1248"/>
      <c r="EO8" s="1248"/>
      <c r="EP8" s="1248"/>
      <c r="EQ8" s="1248"/>
      <c r="ER8" s="1248"/>
      <c r="ES8" s="1248"/>
      <c r="ET8" s="1248"/>
      <c r="EU8" s="1248"/>
      <c r="EV8" s="1248"/>
      <c r="EW8" s="1248"/>
      <c r="EX8" s="1248"/>
      <c r="EY8" s="1248"/>
      <c r="EZ8" s="1248"/>
      <c r="FA8" s="1248"/>
      <c r="FB8" s="1248"/>
      <c r="FC8" s="1248"/>
      <c r="FD8" s="1248"/>
      <c r="FE8" s="1248"/>
      <c r="FF8" s="1248"/>
      <c r="FG8" s="1248"/>
      <c r="FH8" s="1248"/>
      <c r="FI8" s="1248"/>
      <c r="FJ8" s="1248"/>
      <c r="FK8" s="1248"/>
      <c r="FL8" s="1248"/>
      <c r="FM8" s="1248"/>
      <c r="FN8" s="1248"/>
      <c r="FO8" s="1248"/>
      <c r="FP8" s="1248"/>
      <c r="FQ8" s="1248"/>
      <c r="FR8" s="1248"/>
      <c r="FS8" s="1248"/>
      <c r="FT8" s="1248"/>
      <c r="FU8" s="1248"/>
      <c r="FV8" s="1248"/>
      <c r="FW8" s="1248"/>
      <c r="FX8" s="1248"/>
      <c r="FY8" s="1248"/>
      <c r="FZ8" s="1248"/>
      <c r="GA8" s="1248"/>
      <c r="GB8" s="1248"/>
      <c r="GC8" s="1248"/>
      <c r="GD8" s="1248"/>
      <c r="GE8" s="1248"/>
      <c r="GF8" s="1248"/>
      <c r="GG8" s="1248"/>
      <c r="GH8" s="1248"/>
      <c r="GI8" s="1248"/>
      <c r="GJ8" s="1248"/>
      <c r="GK8" s="1248"/>
      <c r="GL8" s="1248"/>
      <c r="GM8" s="1248"/>
      <c r="GN8" s="1248"/>
      <c r="GO8" s="1248"/>
      <c r="GP8" s="1248"/>
      <c r="GQ8" s="1248"/>
      <c r="GR8" s="1248"/>
      <c r="GS8" s="1248"/>
      <c r="GT8" s="1248"/>
      <c r="GU8" s="1248"/>
      <c r="GV8" s="1248"/>
      <c r="GW8" s="1248"/>
      <c r="GX8" s="1248"/>
      <c r="GY8" s="1248"/>
      <c r="GZ8" s="1248"/>
      <c r="HA8" s="1248"/>
      <c r="HB8" s="1248"/>
      <c r="HC8" s="1248"/>
      <c r="HD8" s="1248"/>
      <c r="HE8" s="1248"/>
      <c r="HF8" s="1248"/>
      <c r="HG8" s="1248"/>
      <c r="HH8" s="1248"/>
      <c r="HI8" s="1248"/>
      <c r="HJ8" s="1248"/>
      <c r="HK8" s="1248"/>
      <c r="HL8" s="1248"/>
      <c r="HM8" s="1248"/>
      <c r="HN8" s="1248"/>
      <c r="HO8" s="1248"/>
      <c r="HP8" s="1248"/>
      <c r="HQ8" s="1248"/>
      <c r="HR8" s="1248"/>
      <c r="HS8" s="1248"/>
      <c r="HT8" s="1248"/>
      <c r="HU8" s="1248"/>
      <c r="HV8" s="1248"/>
      <c r="HW8" s="1248"/>
      <c r="HX8" s="1248"/>
      <c r="HY8" s="1248"/>
      <c r="HZ8" s="1248"/>
      <c r="IA8" s="1248"/>
      <c r="IB8" s="1248"/>
      <c r="IC8" s="1248"/>
      <c r="ID8" s="1248"/>
      <c r="IE8" s="1248"/>
      <c r="IF8" s="1248"/>
      <c r="IG8" s="1248"/>
      <c r="IH8" s="1248"/>
      <c r="II8" s="1248"/>
      <c r="IJ8" s="1248"/>
      <c r="IK8" s="1248"/>
      <c r="IL8" s="1248"/>
      <c r="IM8" s="1248"/>
      <c r="IN8" s="1248"/>
      <c r="IO8" s="1248"/>
      <c r="IP8" s="1248"/>
      <c r="IQ8" s="1248"/>
      <c r="IR8" s="1248"/>
      <c r="IS8" s="1248"/>
      <c r="IT8" s="1248"/>
    </row>
    <row r="9" spans="1:254" ht="18" customHeight="1">
      <c r="A9" s="1250"/>
      <c r="B9" s="1253" t="s">
        <v>1869</v>
      </c>
      <c r="C9" s="1254" t="s">
        <v>1913</v>
      </c>
      <c r="D9" s="1258"/>
      <c r="E9" s="1259"/>
      <c r="F9" s="1245"/>
      <c r="G9" s="1201"/>
      <c r="H9" s="1201"/>
      <c r="I9" s="1201"/>
      <c r="J9" s="1201"/>
      <c r="K9" s="1247"/>
      <c r="L9" s="1247"/>
      <c r="M9" s="1247"/>
      <c r="N9" s="1248"/>
      <c r="O9" s="1248"/>
      <c r="P9" s="1248"/>
      <c r="Q9" s="1248"/>
      <c r="R9" s="1248"/>
      <c r="S9" s="1248"/>
      <c r="T9" s="1248"/>
      <c r="U9" s="1248"/>
      <c r="V9" s="1248"/>
      <c r="W9" s="1248"/>
      <c r="X9" s="1248"/>
      <c r="Y9" s="1248"/>
      <c r="Z9" s="1248"/>
      <c r="AA9" s="1248"/>
      <c r="AB9" s="1248"/>
      <c r="AC9" s="1248"/>
      <c r="AD9" s="1248"/>
      <c r="AE9" s="1248"/>
      <c r="AF9" s="1248"/>
      <c r="AG9" s="1248"/>
      <c r="AH9" s="1248"/>
      <c r="AI9" s="1248"/>
      <c r="AJ9" s="1248"/>
      <c r="AK9" s="1248"/>
      <c r="AL9" s="1248"/>
      <c r="AM9" s="1248"/>
      <c r="AN9" s="1248"/>
      <c r="AO9" s="1248"/>
      <c r="AP9" s="1248"/>
      <c r="AQ9" s="1248"/>
      <c r="AR9" s="1248"/>
      <c r="AS9" s="1248"/>
      <c r="AT9" s="1248"/>
      <c r="AU9" s="1248"/>
      <c r="AV9" s="1248"/>
      <c r="AW9" s="1248"/>
      <c r="AX9" s="1248"/>
      <c r="AY9" s="1248"/>
      <c r="AZ9" s="1248"/>
      <c r="BA9" s="1248"/>
      <c r="BB9" s="1248"/>
      <c r="BC9" s="1248"/>
      <c r="BD9" s="1248"/>
      <c r="BE9" s="1248"/>
      <c r="BF9" s="1248"/>
      <c r="BG9" s="1248"/>
      <c r="BH9" s="1248"/>
      <c r="BI9" s="1248"/>
      <c r="BJ9" s="1248"/>
      <c r="BK9" s="1248"/>
      <c r="BL9" s="1248"/>
      <c r="BM9" s="1248"/>
      <c r="BN9" s="1248"/>
      <c r="BO9" s="1248"/>
      <c r="BP9" s="1248"/>
      <c r="BQ9" s="1248"/>
      <c r="BR9" s="1248"/>
      <c r="BS9" s="1248"/>
      <c r="BT9" s="1248"/>
      <c r="BU9" s="1248"/>
      <c r="BV9" s="1248"/>
      <c r="BW9" s="1248"/>
      <c r="BX9" s="1248"/>
      <c r="BY9" s="1248"/>
      <c r="BZ9" s="1248"/>
      <c r="CA9" s="1248"/>
      <c r="CB9" s="1248"/>
      <c r="CC9" s="1248"/>
      <c r="CD9" s="1248"/>
      <c r="CE9" s="1248"/>
      <c r="CF9" s="1248"/>
      <c r="CG9" s="1248"/>
      <c r="CH9" s="1248"/>
      <c r="CI9" s="1248"/>
      <c r="CJ9" s="1248"/>
      <c r="CK9" s="1248"/>
      <c r="CL9" s="1248"/>
      <c r="CM9" s="1248"/>
      <c r="CN9" s="1248"/>
      <c r="CO9" s="1248"/>
      <c r="CP9" s="1248"/>
      <c r="CQ9" s="1248"/>
      <c r="CR9" s="1248"/>
      <c r="CS9" s="1248"/>
      <c r="CT9" s="1248"/>
      <c r="CU9" s="1248"/>
      <c r="CV9" s="1248"/>
      <c r="CW9" s="1248"/>
      <c r="CX9" s="1248"/>
      <c r="CY9" s="1248"/>
      <c r="CZ9" s="1248"/>
      <c r="DA9" s="1248"/>
      <c r="DB9" s="1248"/>
      <c r="DC9" s="1248"/>
      <c r="DD9" s="1248"/>
      <c r="DE9" s="1248"/>
      <c r="DF9" s="1248"/>
      <c r="DG9" s="1248"/>
      <c r="DH9" s="1248"/>
      <c r="DI9" s="1248"/>
      <c r="DJ9" s="1248"/>
      <c r="DK9" s="1248"/>
      <c r="DL9" s="1248"/>
      <c r="DM9" s="1248"/>
      <c r="DN9" s="1248"/>
      <c r="DO9" s="1248"/>
      <c r="DP9" s="1248"/>
      <c r="DQ9" s="1248"/>
      <c r="DR9" s="1248"/>
      <c r="DS9" s="1248"/>
      <c r="DT9" s="1248"/>
      <c r="DU9" s="1248"/>
      <c r="DV9" s="1248"/>
      <c r="DW9" s="1248"/>
      <c r="DX9" s="1248"/>
      <c r="DY9" s="1248"/>
      <c r="DZ9" s="1248"/>
      <c r="EA9" s="1248"/>
      <c r="EB9" s="1248"/>
      <c r="EC9" s="1248"/>
      <c r="ED9" s="1248"/>
      <c r="EE9" s="1248"/>
      <c r="EF9" s="1248"/>
      <c r="EG9" s="1248"/>
      <c r="EH9" s="1248"/>
      <c r="EI9" s="1248"/>
      <c r="EJ9" s="1248"/>
      <c r="EK9" s="1248"/>
      <c r="EL9" s="1248"/>
      <c r="EM9" s="1248"/>
      <c r="EN9" s="1248"/>
      <c r="EO9" s="1248"/>
      <c r="EP9" s="1248"/>
      <c r="EQ9" s="1248"/>
      <c r="ER9" s="1248"/>
      <c r="ES9" s="1248"/>
      <c r="ET9" s="1248"/>
      <c r="EU9" s="1248"/>
      <c r="EV9" s="1248"/>
      <c r="EW9" s="1248"/>
      <c r="EX9" s="1248"/>
      <c r="EY9" s="1248"/>
      <c r="EZ9" s="1248"/>
      <c r="FA9" s="1248"/>
      <c r="FB9" s="1248"/>
      <c r="FC9" s="1248"/>
      <c r="FD9" s="1248"/>
      <c r="FE9" s="1248"/>
      <c r="FF9" s="1248"/>
      <c r="FG9" s="1248"/>
      <c r="FH9" s="1248"/>
      <c r="FI9" s="1248"/>
      <c r="FJ9" s="1248"/>
      <c r="FK9" s="1248"/>
      <c r="FL9" s="1248"/>
      <c r="FM9" s="1248"/>
      <c r="FN9" s="1248"/>
      <c r="FO9" s="1248"/>
      <c r="FP9" s="1248"/>
      <c r="FQ9" s="1248"/>
      <c r="FR9" s="1248"/>
      <c r="FS9" s="1248"/>
      <c r="FT9" s="1248"/>
      <c r="FU9" s="1248"/>
      <c r="FV9" s="1248"/>
      <c r="FW9" s="1248"/>
      <c r="FX9" s="1248"/>
      <c r="FY9" s="1248"/>
      <c r="FZ9" s="1248"/>
      <c r="GA9" s="1248"/>
      <c r="GB9" s="1248"/>
      <c r="GC9" s="1248"/>
      <c r="GD9" s="1248"/>
      <c r="GE9" s="1248"/>
      <c r="GF9" s="1248"/>
      <c r="GG9" s="1248"/>
      <c r="GH9" s="1248"/>
      <c r="GI9" s="1248"/>
      <c r="GJ9" s="1248"/>
      <c r="GK9" s="1248"/>
      <c r="GL9" s="1248"/>
      <c r="GM9" s="1248"/>
      <c r="GN9" s="1248"/>
      <c r="GO9" s="1248"/>
      <c r="GP9" s="1248"/>
      <c r="GQ9" s="1248"/>
      <c r="GR9" s="1248"/>
      <c r="GS9" s="1248"/>
      <c r="GT9" s="1248"/>
      <c r="GU9" s="1248"/>
      <c r="GV9" s="1248"/>
      <c r="GW9" s="1248"/>
      <c r="GX9" s="1248"/>
      <c r="GY9" s="1248"/>
      <c r="GZ9" s="1248"/>
      <c r="HA9" s="1248"/>
      <c r="HB9" s="1248"/>
      <c r="HC9" s="1248"/>
      <c r="HD9" s="1248"/>
      <c r="HE9" s="1248"/>
      <c r="HF9" s="1248"/>
      <c r="HG9" s="1248"/>
      <c r="HH9" s="1248"/>
      <c r="HI9" s="1248"/>
      <c r="HJ9" s="1248"/>
      <c r="HK9" s="1248"/>
      <c r="HL9" s="1248"/>
      <c r="HM9" s="1248"/>
      <c r="HN9" s="1248"/>
      <c r="HO9" s="1248"/>
      <c r="HP9" s="1248"/>
      <c r="HQ9" s="1248"/>
      <c r="HR9" s="1248"/>
      <c r="HS9" s="1248"/>
      <c r="HT9" s="1248"/>
      <c r="HU9" s="1248"/>
      <c r="HV9" s="1248"/>
      <c r="HW9" s="1248"/>
      <c r="HX9" s="1248"/>
      <c r="HY9" s="1248"/>
      <c r="HZ9" s="1248"/>
      <c r="IA9" s="1248"/>
      <c r="IB9" s="1248"/>
      <c r="IC9" s="1248"/>
      <c r="ID9" s="1248"/>
      <c r="IE9" s="1248"/>
      <c r="IF9" s="1248"/>
      <c r="IG9" s="1248"/>
      <c r="IH9" s="1248"/>
      <c r="II9" s="1248"/>
      <c r="IJ9" s="1248"/>
      <c r="IK9" s="1248"/>
      <c r="IL9" s="1248"/>
      <c r="IM9" s="1248"/>
      <c r="IN9" s="1248"/>
      <c r="IO9" s="1248"/>
      <c r="IP9" s="1248"/>
      <c r="IQ9" s="1248"/>
      <c r="IR9" s="1248"/>
      <c r="IS9" s="1248"/>
      <c r="IT9" s="1248"/>
    </row>
    <row r="10" spans="1:254" ht="18" customHeight="1">
      <c r="A10" s="1250"/>
      <c r="B10" s="1253" t="s">
        <v>1871</v>
      </c>
      <c r="C10" s="1254" t="s">
        <v>1931</v>
      </c>
      <c r="D10" s="1258"/>
      <c r="E10" s="1259"/>
      <c r="F10" s="1245"/>
      <c r="G10" s="1201"/>
      <c r="H10" s="1201"/>
      <c r="I10" s="1201"/>
      <c r="J10" s="1201"/>
      <c r="K10" s="1247"/>
      <c r="L10" s="1247"/>
      <c r="M10" s="1247"/>
      <c r="N10" s="1248"/>
      <c r="O10" s="1248"/>
      <c r="P10" s="1248"/>
      <c r="Q10" s="1248"/>
      <c r="R10" s="1248"/>
      <c r="S10" s="1248"/>
      <c r="T10" s="1248"/>
      <c r="U10" s="1248"/>
      <c r="V10" s="1248"/>
      <c r="W10" s="1248"/>
      <c r="X10" s="1248"/>
      <c r="Y10" s="1248"/>
      <c r="Z10" s="1248"/>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c r="AU10" s="1248"/>
      <c r="AV10" s="1248"/>
      <c r="AW10" s="1248"/>
      <c r="AX10" s="1248"/>
      <c r="AY10" s="1248"/>
      <c r="AZ10" s="1248"/>
      <c r="BA10" s="1248"/>
      <c r="BB10" s="1248"/>
      <c r="BC10" s="1248"/>
      <c r="BD10" s="1248"/>
      <c r="BE10" s="1248"/>
      <c r="BF10" s="1248"/>
      <c r="BG10" s="1248"/>
      <c r="BH10" s="1248"/>
      <c r="BI10" s="1248"/>
      <c r="BJ10" s="1248"/>
      <c r="BK10" s="1248"/>
      <c r="BL10" s="1248"/>
      <c r="BM10" s="1248"/>
      <c r="BN10" s="1248"/>
      <c r="BO10" s="1248"/>
      <c r="BP10" s="1248"/>
      <c r="BQ10" s="1248"/>
      <c r="BR10" s="1248"/>
      <c r="BS10" s="1248"/>
      <c r="BT10" s="1248"/>
      <c r="BU10" s="1248"/>
      <c r="BV10" s="1248"/>
      <c r="BW10" s="1248"/>
      <c r="BX10" s="1248"/>
      <c r="BY10" s="1248"/>
      <c r="BZ10" s="1248"/>
      <c r="CA10" s="1248"/>
      <c r="CB10" s="1248"/>
      <c r="CC10" s="1248"/>
      <c r="CD10" s="1248"/>
      <c r="CE10" s="1248"/>
      <c r="CF10" s="1248"/>
      <c r="CG10" s="1248"/>
      <c r="CH10" s="1248"/>
      <c r="CI10" s="1248"/>
      <c r="CJ10" s="1248"/>
      <c r="CK10" s="1248"/>
      <c r="CL10" s="1248"/>
      <c r="CM10" s="1248"/>
      <c r="CN10" s="1248"/>
      <c r="CO10" s="1248"/>
      <c r="CP10" s="1248"/>
      <c r="CQ10" s="1248"/>
      <c r="CR10" s="1248"/>
      <c r="CS10" s="1248"/>
      <c r="CT10" s="1248"/>
      <c r="CU10" s="1248"/>
      <c r="CV10" s="1248"/>
      <c r="CW10" s="1248"/>
      <c r="CX10" s="1248"/>
      <c r="CY10" s="1248"/>
      <c r="CZ10" s="1248"/>
      <c r="DA10" s="1248"/>
      <c r="DB10" s="1248"/>
      <c r="DC10" s="1248"/>
      <c r="DD10" s="1248"/>
      <c r="DE10" s="1248"/>
      <c r="DF10" s="1248"/>
      <c r="DG10" s="1248"/>
      <c r="DH10" s="1248"/>
      <c r="DI10" s="1248"/>
      <c r="DJ10" s="1248"/>
      <c r="DK10" s="1248"/>
      <c r="DL10" s="1248"/>
      <c r="DM10" s="1248"/>
      <c r="DN10" s="1248"/>
      <c r="DO10" s="1248"/>
      <c r="DP10" s="1248"/>
      <c r="DQ10" s="1248"/>
      <c r="DR10" s="1248"/>
      <c r="DS10" s="1248"/>
      <c r="DT10" s="1248"/>
      <c r="DU10" s="1248"/>
      <c r="DV10" s="1248"/>
      <c r="DW10" s="1248"/>
      <c r="DX10" s="1248"/>
      <c r="DY10" s="1248"/>
      <c r="DZ10" s="1248"/>
      <c r="EA10" s="1248"/>
      <c r="EB10" s="1248"/>
      <c r="EC10" s="1248"/>
      <c r="ED10" s="1248"/>
      <c r="EE10" s="1248"/>
      <c r="EF10" s="1248"/>
      <c r="EG10" s="1248"/>
      <c r="EH10" s="1248"/>
      <c r="EI10" s="1248"/>
      <c r="EJ10" s="1248"/>
      <c r="EK10" s="1248"/>
      <c r="EL10" s="1248"/>
      <c r="EM10" s="1248"/>
      <c r="EN10" s="1248"/>
      <c r="EO10" s="1248"/>
      <c r="EP10" s="1248"/>
      <c r="EQ10" s="1248"/>
      <c r="ER10" s="1248"/>
      <c r="ES10" s="1248"/>
      <c r="ET10" s="1248"/>
      <c r="EU10" s="1248"/>
      <c r="EV10" s="1248"/>
      <c r="EW10" s="1248"/>
      <c r="EX10" s="1248"/>
      <c r="EY10" s="1248"/>
      <c r="EZ10" s="1248"/>
      <c r="FA10" s="1248"/>
      <c r="FB10" s="1248"/>
      <c r="FC10" s="1248"/>
      <c r="FD10" s="1248"/>
      <c r="FE10" s="1248"/>
      <c r="FF10" s="1248"/>
      <c r="FG10" s="1248"/>
      <c r="FH10" s="1248"/>
      <c r="FI10" s="1248"/>
      <c r="FJ10" s="1248"/>
      <c r="FK10" s="1248"/>
      <c r="FL10" s="1248"/>
      <c r="FM10" s="1248"/>
      <c r="FN10" s="1248"/>
      <c r="FO10" s="1248"/>
      <c r="FP10" s="1248"/>
      <c r="FQ10" s="1248"/>
      <c r="FR10" s="1248"/>
      <c r="FS10" s="1248"/>
      <c r="FT10" s="1248"/>
      <c r="FU10" s="1248"/>
      <c r="FV10" s="1248"/>
      <c r="FW10" s="1248"/>
      <c r="FX10" s="1248"/>
      <c r="FY10" s="1248"/>
      <c r="FZ10" s="1248"/>
      <c r="GA10" s="1248"/>
      <c r="GB10" s="1248"/>
      <c r="GC10" s="1248"/>
      <c r="GD10" s="1248"/>
      <c r="GE10" s="1248"/>
      <c r="GF10" s="1248"/>
      <c r="GG10" s="1248"/>
      <c r="GH10" s="1248"/>
      <c r="GI10" s="1248"/>
      <c r="GJ10" s="1248"/>
      <c r="GK10" s="1248"/>
      <c r="GL10" s="1248"/>
      <c r="GM10" s="1248"/>
      <c r="GN10" s="1248"/>
      <c r="GO10" s="1248"/>
      <c r="GP10" s="1248"/>
      <c r="GQ10" s="1248"/>
      <c r="GR10" s="1248"/>
      <c r="GS10" s="1248"/>
      <c r="GT10" s="1248"/>
      <c r="GU10" s="1248"/>
      <c r="GV10" s="1248"/>
      <c r="GW10" s="1248"/>
      <c r="GX10" s="1248"/>
      <c r="GY10" s="1248"/>
      <c r="GZ10" s="1248"/>
      <c r="HA10" s="1248"/>
      <c r="HB10" s="1248"/>
      <c r="HC10" s="1248"/>
      <c r="HD10" s="1248"/>
      <c r="HE10" s="1248"/>
      <c r="HF10" s="1248"/>
      <c r="HG10" s="1248"/>
      <c r="HH10" s="1248"/>
      <c r="HI10" s="1248"/>
      <c r="HJ10" s="1248"/>
      <c r="HK10" s="1248"/>
      <c r="HL10" s="1248"/>
      <c r="HM10" s="1248"/>
      <c r="HN10" s="1248"/>
      <c r="HO10" s="1248"/>
      <c r="HP10" s="1248"/>
      <c r="HQ10" s="1248"/>
      <c r="HR10" s="1248"/>
      <c r="HS10" s="1248"/>
      <c r="HT10" s="1248"/>
      <c r="HU10" s="1248"/>
      <c r="HV10" s="1248"/>
      <c r="HW10" s="1248"/>
      <c r="HX10" s="1248"/>
      <c r="HY10" s="1248"/>
      <c r="HZ10" s="1248"/>
      <c r="IA10" s="1248"/>
      <c r="IB10" s="1248"/>
      <c r="IC10" s="1248"/>
      <c r="ID10" s="1248"/>
      <c r="IE10" s="1248"/>
      <c r="IF10" s="1248"/>
      <c r="IG10" s="1248"/>
      <c r="IH10" s="1248"/>
      <c r="II10" s="1248"/>
      <c r="IJ10" s="1248"/>
      <c r="IK10" s="1248"/>
      <c r="IL10" s="1248"/>
      <c r="IM10" s="1248"/>
      <c r="IN10" s="1248"/>
      <c r="IO10" s="1248"/>
      <c r="IP10" s="1248"/>
      <c r="IQ10" s="1248"/>
      <c r="IR10" s="1248"/>
      <c r="IS10" s="1248"/>
      <c r="IT10" s="1248"/>
    </row>
    <row r="11" spans="1:254" ht="18" customHeight="1">
      <c r="A11" s="1250"/>
      <c r="B11" s="1253" t="s">
        <v>1873</v>
      </c>
      <c r="C11" s="1254" t="s">
        <v>1932</v>
      </c>
      <c r="D11" s="1260"/>
      <c r="E11" s="1261"/>
      <c r="F11" s="1245"/>
      <c r="G11" s="1201"/>
      <c r="H11" s="1201"/>
      <c r="I11" s="1201"/>
      <c r="J11" s="1201"/>
      <c r="K11" s="1247"/>
      <c r="L11" s="1247"/>
      <c r="M11" s="1247"/>
      <c r="N11" s="1248"/>
      <c r="O11" s="1248"/>
      <c r="P11" s="1248"/>
      <c r="Q11" s="1248"/>
      <c r="R11" s="1248"/>
      <c r="S11" s="1248"/>
      <c r="T11" s="1248"/>
      <c r="U11" s="1248"/>
      <c r="V11" s="1248"/>
      <c r="W11" s="1248"/>
      <c r="X11" s="1248"/>
      <c r="Y11" s="1248"/>
      <c r="Z11" s="1248"/>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c r="AU11" s="1248"/>
      <c r="AV11" s="1248"/>
      <c r="AW11" s="1248"/>
      <c r="AX11" s="1248"/>
      <c r="AY11" s="1248"/>
      <c r="AZ11" s="1248"/>
      <c r="BA11" s="1248"/>
      <c r="BB11" s="1248"/>
      <c r="BC11" s="1248"/>
      <c r="BD11" s="1248"/>
      <c r="BE11" s="1248"/>
      <c r="BF11" s="1248"/>
      <c r="BG11" s="1248"/>
      <c r="BH11" s="1248"/>
      <c r="BI11" s="1248"/>
      <c r="BJ11" s="1248"/>
      <c r="BK11" s="1248"/>
      <c r="BL11" s="1248"/>
      <c r="BM11" s="1248"/>
      <c r="BN11" s="1248"/>
      <c r="BO11" s="1248"/>
      <c r="BP11" s="1248"/>
      <c r="BQ11" s="1248"/>
      <c r="BR11" s="1248"/>
      <c r="BS11" s="1248"/>
      <c r="BT11" s="1248"/>
      <c r="BU11" s="1248"/>
      <c r="BV11" s="1248"/>
      <c r="BW11" s="1248"/>
      <c r="BX11" s="1248"/>
      <c r="BY11" s="1248"/>
      <c r="BZ11" s="1248"/>
      <c r="CA11" s="1248"/>
      <c r="CB11" s="1248"/>
      <c r="CC11" s="1248"/>
      <c r="CD11" s="1248"/>
      <c r="CE11" s="1248"/>
      <c r="CF11" s="1248"/>
      <c r="CG11" s="1248"/>
      <c r="CH11" s="1248"/>
      <c r="CI11" s="1248"/>
      <c r="CJ11" s="1248"/>
      <c r="CK11" s="1248"/>
      <c r="CL11" s="1248"/>
      <c r="CM11" s="1248"/>
      <c r="CN11" s="1248"/>
      <c r="CO11" s="1248"/>
      <c r="CP11" s="1248"/>
      <c r="CQ11" s="1248"/>
      <c r="CR11" s="1248"/>
      <c r="CS11" s="1248"/>
      <c r="CT11" s="1248"/>
      <c r="CU11" s="1248"/>
      <c r="CV11" s="1248"/>
      <c r="CW11" s="1248"/>
      <c r="CX11" s="1248"/>
      <c r="CY11" s="1248"/>
      <c r="CZ11" s="1248"/>
      <c r="DA11" s="1248"/>
      <c r="DB11" s="1248"/>
      <c r="DC11" s="1248"/>
      <c r="DD11" s="1248"/>
      <c r="DE11" s="1248"/>
      <c r="DF11" s="1248"/>
      <c r="DG11" s="1248"/>
      <c r="DH11" s="1248"/>
      <c r="DI11" s="1248"/>
      <c r="DJ11" s="1248"/>
      <c r="DK11" s="1248"/>
      <c r="DL11" s="1248"/>
      <c r="DM11" s="1248"/>
      <c r="DN11" s="1248"/>
      <c r="DO11" s="1248"/>
      <c r="DP11" s="1248"/>
      <c r="DQ11" s="1248"/>
      <c r="DR11" s="1248"/>
      <c r="DS11" s="1248"/>
      <c r="DT11" s="1248"/>
      <c r="DU11" s="1248"/>
      <c r="DV11" s="1248"/>
      <c r="DW11" s="1248"/>
      <c r="DX11" s="1248"/>
      <c r="DY11" s="1248"/>
      <c r="DZ11" s="1248"/>
      <c r="EA11" s="1248"/>
      <c r="EB11" s="1248"/>
      <c r="EC11" s="1248"/>
      <c r="ED11" s="1248"/>
      <c r="EE11" s="1248"/>
      <c r="EF11" s="1248"/>
      <c r="EG11" s="1248"/>
      <c r="EH11" s="1248"/>
      <c r="EI11" s="1248"/>
      <c r="EJ11" s="1248"/>
      <c r="EK11" s="1248"/>
      <c r="EL11" s="1248"/>
      <c r="EM11" s="1248"/>
      <c r="EN11" s="1248"/>
      <c r="EO11" s="1248"/>
      <c r="EP11" s="1248"/>
      <c r="EQ11" s="1248"/>
      <c r="ER11" s="1248"/>
      <c r="ES11" s="1248"/>
      <c r="ET11" s="1248"/>
      <c r="EU11" s="1248"/>
      <c r="EV11" s="1248"/>
      <c r="EW11" s="1248"/>
      <c r="EX11" s="1248"/>
      <c r="EY11" s="1248"/>
      <c r="EZ11" s="1248"/>
      <c r="FA11" s="1248"/>
      <c r="FB11" s="1248"/>
      <c r="FC11" s="1248"/>
      <c r="FD11" s="1248"/>
      <c r="FE11" s="1248"/>
      <c r="FF11" s="1248"/>
      <c r="FG11" s="1248"/>
      <c r="FH11" s="1248"/>
      <c r="FI11" s="1248"/>
      <c r="FJ11" s="1248"/>
      <c r="FK11" s="1248"/>
      <c r="FL11" s="1248"/>
      <c r="FM11" s="1248"/>
      <c r="FN11" s="1248"/>
      <c r="FO11" s="1248"/>
      <c r="FP11" s="1248"/>
      <c r="FQ11" s="1248"/>
      <c r="FR11" s="1248"/>
      <c r="FS11" s="1248"/>
      <c r="FT11" s="1248"/>
      <c r="FU11" s="1248"/>
      <c r="FV11" s="1248"/>
      <c r="FW11" s="1248"/>
      <c r="FX11" s="1248"/>
      <c r="FY11" s="1248"/>
      <c r="FZ11" s="1248"/>
      <c r="GA11" s="1248"/>
      <c r="GB11" s="1248"/>
      <c r="GC11" s="1248"/>
      <c r="GD11" s="1248"/>
      <c r="GE11" s="1248"/>
      <c r="GF11" s="1248"/>
      <c r="GG11" s="1248"/>
      <c r="GH11" s="1248"/>
      <c r="GI11" s="1248"/>
      <c r="GJ11" s="1248"/>
      <c r="GK11" s="1248"/>
      <c r="GL11" s="1248"/>
      <c r="GM11" s="1248"/>
      <c r="GN11" s="1248"/>
      <c r="GO11" s="1248"/>
      <c r="GP11" s="1248"/>
      <c r="GQ11" s="1248"/>
      <c r="GR11" s="1248"/>
      <c r="GS11" s="1248"/>
      <c r="GT11" s="1248"/>
      <c r="GU11" s="1248"/>
      <c r="GV11" s="1248"/>
      <c r="GW11" s="1248"/>
      <c r="GX11" s="1248"/>
      <c r="GY11" s="1248"/>
      <c r="GZ11" s="1248"/>
      <c r="HA11" s="1248"/>
      <c r="HB11" s="1248"/>
      <c r="HC11" s="1248"/>
      <c r="HD11" s="1248"/>
      <c r="HE11" s="1248"/>
      <c r="HF11" s="1248"/>
      <c r="HG11" s="1248"/>
      <c r="HH11" s="1248"/>
      <c r="HI11" s="1248"/>
      <c r="HJ11" s="1248"/>
      <c r="HK11" s="1248"/>
      <c r="HL11" s="1248"/>
      <c r="HM11" s="1248"/>
      <c r="HN11" s="1248"/>
      <c r="HO11" s="1248"/>
      <c r="HP11" s="1248"/>
      <c r="HQ11" s="1248"/>
      <c r="HR11" s="1248"/>
      <c r="HS11" s="1248"/>
      <c r="HT11" s="1248"/>
      <c r="HU11" s="1248"/>
      <c r="HV11" s="1248"/>
      <c r="HW11" s="1248"/>
      <c r="HX11" s="1248"/>
      <c r="HY11" s="1248"/>
      <c r="HZ11" s="1248"/>
      <c r="IA11" s="1248"/>
      <c r="IB11" s="1248"/>
      <c r="IC11" s="1248"/>
      <c r="ID11" s="1248"/>
      <c r="IE11" s="1248"/>
      <c r="IF11" s="1248"/>
      <c r="IG11" s="1248"/>
      <c r="IH11" s="1248"/>
      <c r="II11" s="1248"/>
      <c r="IJ11" s="1248"/>
      <c r="IK11" s="1248"/>
      <c r="IL11" s="1248"/>
      <c r="IM11" s="1248"/>
      <c r="IN11" s="1248"/>
      <c r="IO11" s="1248"/>
      <c r="IP11" s="1248"/>
      <c r="IQ11" s="1248"/>
      <c r="IR11" s="1248"/>
      <c r="IS11" s="1248"/>
      <c r="IT11" s="1248"/>
    </row>
    <row r="12" spans="1:254" ht="18" customHeight="1">
      <c r="A12" s="1250"/>
      <c r="B12" s="1253" t="s">
        <v>1875</v>
      </c>
      <c r="C12" s="1254" t="s">
        <v>1933</v>
      </c>
      <c r="D12" s="1262"/>
      <c r="E12" s="1263"/>
      <c r="F12" s="1245"/>
      <c r="G12" s="1201"/>
      <c r="H12" s="1201"/>
      <c r="I12" s="1201"/>
      <c r="J12" s="1201"/>
      <c r="K12" s="1247"/>
      <c r="L12" s="1247"/>
      <c r="M12" s="1247"/>
      <c r="N12" s="1248"/>
      <c r="O12" s="1248"/>
      <c r="P12" s="1248"/>
      <c r="Q12" s="1248"/>
      <c r="R12" s="1248"/>
      <c r="S12" s="1248"/>
      <c r="T12" s="1248"/>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row>
    <row r="13" spans="1:254" ht="25.5" customHeight="1">
      <c r="A13" s="1250"/>
      <c r="B13" s="2763" t="s">
        <v>1678</v>
      </c>
      <c r="C13" s="2765" t="s">
        <v>1934</v>
      </c>
      <c r="D13" s="2767" t="s">
        <v>1935</v>
      </c>
      <c r="E13" s="2769" t="s">
        <v>1936</v>
      </c>
      <c r="F13" s="1245"/>
      <c r="G13" s="1201"/>
      <c r="H13" s="1201"/>
      <c r="I13" s="1201"/>
      <c r="J13" s="1201"/>
      <c r="K13" s="1247"/>
      <c r="L13" s="1247"/>
      <c r="M13" s="1247"/>
      <c r="N13" s="1248"/>
      <c r="O13" s="1248"/>
      <c r="P13" s="1248"/>
      <c r="Q13" s="1248"/>
      <c r="R13" s="1248"/>
      <c r="S13" s="1248"/>
      <c r="T13" s="1248"/>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c r="AX13" s="1248"/>
      <c r="AY13" s="1248"/>
      <c r="AZ13" s="1248"/>
      <c r="BA13" s="1248"/>
      <c r="BB13" s="1248"/>
      <c r="BC13" s="1248"/>
      <c r="BD13" s="1248"/>
      <c r="BE13" s="1248"/>
      <c r="BF13" s="1248"/>
      <c r="BG13" s="1248"/>
      <c r="BH13" s="1248"/>
      <c r="BI13" s="1248"/>
      <c r="BJ13" s="1248"/>
      <c r="BK13" s="1248"/>
      <c r="BL13" s="1248"/>
      <c r="BM13" s="1248"/>
      <c r="BN13" s="1248"/>
      <c r="BO13" s="1248"/>
      <c r="BP13" s="1248"/>
      <c r="BQ13" s="1248"/>
      <c r="BR13" s="1248"/>
      <c r="BS13" s="1248"/>
      <c r="BT13" s="1248"/>
      <c r="BU13" s="1248"/>
      <c r="BV13" s="1248"/>
      <c r="BW13" s="1248"/>
      <c r="BX13" s="1248"/>
      <c r="BY13" s="1248"/>
      <c r="BZ13" s="1248"/>
      <c r="CA13" s="1248"/>
      <c r="CB13" s="1248"/>
      <c r="CC13" s="1248"/>
      <c r="CD13" s="1248"/>
      <c r="CE13" s="1248"/>
      <c r="CF13" s="1248"/>
      <c r="CG13" s="1248"/>
      <c r="CH13" s="1248"/>
      <c r="CI13" s="1248"/>
      <c r="CJ13" s="1248"/>
      <c r="CK13" s="1248"/>
      <c r="CL13" s="1248"/>
      <c r="CM13" s="1248"/>
      <c r="CN13" s="1248"/>
      <c r="CO13" s="1248"/>
      <c r="CP13" s="1248"/>
      <c r="CQ13" s="1248"/>
      <c r="CR13" s="1248"/>
      <c r="CS13" s="1248"/>
      <c r="CT13" s="1248"/>
      <c r="CU13" s="1248"/>
      <c r="CV13" s="1248"/>
      <c r="CW13" s="1248"/>
      <c r="CX13" s="1248"/>
      <c r="CY13" s="1248"/>
      <c r="CZ13" s="1248"/>
      <c r="DA13" s="1248"/>
      <c r="DB13" s="1248"/>
      <c r="DC13" s="1248"/>
      <c r="DD13" s="1248"/>
      <c r="DE13" s="1248"/>
      <c r="DF13" s="1248"/>
      <c r="DG13" s="1248"/>
      <c r="DH13" s="1248"/>
      <c r="DI13" s="1248"/>
      <c r="DJ13" s="1248"/>
      <c r="DK13" s="1248"/>
      <c r="DL13" s="1248"/>
      <c r="DM13" s="1248"/>
      <c r="DN13" s="1248"/>
      <c r="DO13" s="1248"/>
      <c r="DP13" s="1248"/>
      <c r="DQ13" s="1248"/>
      <c r="DR13" s="1248"/>
      <c r="DS13" s="1248"/>
      <c r="DT13" s="1248"/>
      <c r="DU13" s="1248"/>
      <c r="DV13" s="1248"/>
      <c r="DW13" s="1248"/>
      <c r="DX13" s="1248"/>
      <c r="DY13" s="1248"/>
      <c r="DZ13" s="1248"/>
      <c r="EA13" s="1248"/>
      <c r="EB13" s="1248"/>
      <c r="EC13" s="1248"/>
      <c r="ED13" s="1248"/>
      <c r="EE13" s="1248"/>
      <c r="EF13" s="1248"/>
      <c r="EG13" s="1248"/>
      <c r="EH13" s="1248"/>
      <c r="EI13" s="1248"/>
      <c r="EJ13" s="1248"/>
      <c r="EK13" s="1248"/>
      <c r="EL13" s="1248"/>
      <c r="EM13" s="1248"/>
      <c r="EN13" s="1248"/>
      <c r="EO13" s="1248"/>
      <c r="EP13" s="1248"/>
      <c r="EQ13" s="1248"/>
      <c r="ER13" s="1248"/>
      <c r="ES13" s="1248"/>
      <c r="ET13" s="1248"/>
      <c r="EU13" s="1248"/>
      <c r="EV13" s="1248"/>
      <c r="EW13" s="1248"/>
      <c r="EX13" s="1248"/>
      <c r="EY13" s="1248"/>
      <c r="EZ13" s="1248"/>
      <c r="FA13" s="1248"/>
      <c r="FB13" s="1248"/>
      <c r="FC13" s="1248"/>
      <c r="FD13" s="1248"/>
      <c r="FE13" s="1248"/>
      <c r="FF13" s="1248"/>
      <c r="FG13" s="1248"/>
      <c r="FH13" s="1248"/>
      <c r="FI13" s="1248"/>
      <c r="FJ13" s="1248"/>
      <c r="FK13" s="1248"/>
      <c r="FL13" s="1248"/>
      <c r="FM13" s="1248"/>
      <c r="FN13" s="1248"/>
      <c r="FO13" s="1248"/>
      <c r="FP13" s="1248"/>
      <c r="FQ13" s="1248"/>
      <c r="FR13" s="1248"/>
      <c r="FS13" s="1248"/>
      <c r="FT13" s="1248"/>
      <c r="FU13" s="1248"/>
      <c r="FV13" s="1248"/>
      <c r="FW13" s="1248"/>
      <c r="FX13" s="1248"/>
      <c r="FY13" s="1248"/>
      <c r="FZ13" s="1248"/>
      <c r="GA13" s="1248"/>
      <c r="GB13" s="1248"/>
      <c r="GC13" s="1248"/>
      <c r="GD13" s="1248"/>
      <c r="GE13" s="1248"/>
      <c r="GF13" s="1248"/>
      <c r="GG13" s="1248"/>
      <c r="GH13" s="1248"/>
      <c r="GI13" s="1248"/>
      <c r="GJ13" s="1248"/>
      <c r="GK13" s="1248"/>
      <c r="GL13" s="1248"/>
      <c r="GM13" s="1248"/>
      <c r="GN13" s="1248"/>
      <c r="GO13" s="1248"/>
      <c r="GP13" s="1248"/>
      <c r="GQ13" s="1248"/>
      <c r="GR13" s="1248"/>
      <c r="GS13" s="1248"/>
      <c r="GT13" s="1248"/>
      <c r="GU13" s="1248"/>
      <c r="GV13" s="1248"/>
      <c r="GW13" s="1248"/>
      <c r="GX13" s="1248"/>
      <c r="GY13" s="1248"/>
      <c r="GZ13" s="1248"/>
      <c r="HA13" s="1248"/>
      <c r="HB13" s="1248"/>
      <c r="HC13" s="1248"/>
      <c r="HD13" s="1248"/>
      <c r="HE13" s="1248"/>
      <c r="HF13" s="1248"/>
      <c r="HG13" s="1248"/>
      <c r="HH13" s="1248"/>
      <c r="HI13" s="1248"/>
      <c r="HJ13" s="1248"/>
      <c r="HK13" s="1248"/>
      <c r="HL13" s="1248"/>
      <c r="HM13" s="1248"/>
      <c r="HN13" s="1248"/>
      <c r="HO13" s="1248"/>
      <c r="HP13" s="1248"/>
      <c r="HQ13" s="1248"/>
      <c r="HR13" s="1248"/>
      <c r="HS13" s="1248"/>
      <c r="HT13" s="1248"/>
      <c r="HU13" s="1248"/>
      <c r="HV13" s="1248"/>
      <c r="HW13" s="1248"/>
      <c r="HX13" s="1248"/>
      <c r="HY13" s="1248"/>
      <c r="HZ13" s="1248"/>
      <c r="IA13" s="1248"/>
      <c r="IB13" s="1248"/>
      <c r="IC13" s="1248"/>
      <c r="ID13" s="1248"/>
      <c r="IE13" s="1248"/>
      <c r="IF13" s="1248"/>
      <c r="IG13" s="1248"/>
      <c r="IH13" s="1248"/>
      <c r="II13" s="1248"/>
      <c r="IJ13" s="1248"/>
      <c r="IK13" s="1248"/>
      <c r="IL13" s="1248"/>
      <c r="IM13" s="1248"/>
      <c r="IN13" s="1248"/>
      <c r="IO13" s="1248"/>
      <c r="IP13" s="1248"/>
      <c r="IQ13" s="1248"/>
      <c r="IR13" s="1248"/>
      <c r="IS13" s="1248"/>
      <c r="IT13" s="1248"/>
    </row>
    <row r="14" spans="1:254" ht="45.75" customHeight="1">
      <c r="A14" s="1250"/>
      <c r="B14" s="2763"/>
      <c r="C14" s="2765"/>
      <c r="D14" s="2768"/>
      <c r="E14" s="2770"/>
      <c r="F14" s="1245"/>
      <c r="G14" s="1201"/>
      <c r="H14" s="1201"/>
      <c r="I14" s="1201"/>
      <c r="J14" s="1201"/>
      <c r="K14" s="1247"/>
      <c r="L14" s="1247"/>
      <c r="M14" s="1247"/>
      <c r="N14" s="1248"/>
      <c r="O14" s="1248"/>
      <c r="P14" s="1248"/>
      <c r="Q14" s="1248"/>
      <c r="R14" s="1248"/>
      <c r="S14" s="1248"/>
      <c r="T14" s="1248"/>
      <c r="U14" s="1248"/>
      <c r="V14" s="1248"/>
      <c r="W14" s="1248"/>
      <c r="X14" s="1248"/>
      <c r="Y14" s="1248"/>
      <c r="Z14" s="1248"/>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c r="AX14" s="1248"/>
      <c r="AY14" s="1248"/>
      <c r="AZ14" s="1248"/>
      <c r="BA14" s="1248"/>
      <c r="BB14" s="1248"/>
      <c r="BC14" s="1248"/>
      <c r="BD14" s="1248"/>
      <c r="BE14" s="1248"/>
      <c r="BF14" s="1248"/>
      <c r="BG14" s="1248"/>
      <c r="BH14" s="1248"/>
      <c r="BI14" s="1248"/>
      <c r="BJ14" s="1248"/>
      <c r="BK14" s="1248"/>
      <c r="BL14" s="1248"/>
      <c r="BM14" s="1248"/>
      <c r="BN14" s="1248"/>
      <c r="BO14" s="1248"/>
      <c r="BP14" s="1248"/>
      <c r="BQ14" s="1248"/>
      <c r="BR14" s="1248"/>
      <c r="BS14" s="1248"/>
      <c r="BT14" s="1248"/>
      <c r="BU14" s="1248"/>
      <c r="BV14" s="1248"/>
      <c r="BW14" s="1248"/>
      <c r="BX14" s="1248"/>
      <c r="BY14" s="1248"/>
      <c r="BZ14" s="1248"/>
      <c r="CA14" s="1248"/>
      <c r="CB14" s="1248"/>
      <c r="CC14" s="1248"/>
      <c r="CD14" s="1248"/>
      <c r="CE14" s="1248"/>
      <c r="CF14" s="1248"/>
      <c r="CG14" s="1248"/>
      <c r="CH14" s="1248"/>
      <c r="CI14" s="1248"/>
      <c r="CJ14" s="1248"/>
      <c r="CK14" s="1248"/>
      <c r="CL14" s="1248"/>
      <c r="CM14" s="1248"/>
      <c r="CN14" s="1248"/>
      <c r="CO14" s="1248"/>
      <c r="CP14" s="1248"/>
      <c r="CQ14" s="1248"/>
      <c r="CR14" s="1248"/>
      <c r="CS14" s="1248"/>
      <c r="CT14" s="1248"/>
      <c r="CU14" s="1248"/>
      <c r="CV14" s="1248"/>
      <c r="CW14" s="1248"/>
      <c r="CX14" s="1248"/>
      <c r="CY14" s="1248"/>
      <c r="CZ14" s="1248"/>
      <c r="DA14" s="1248"/>
      <c r="DB14" s="1248"/>
      <c r="DC14" s="1248"/>
      <c r="DD14" s="1248"/>
      <c r="DE14" s="1248"/>
      <c r="DF14" s="1248"/>
      <c r="DG14" s="1248"/>
      <c r="DH14" s="1248"/>
      <c r="DI14" s="1248"/>
      <c r="DJ14" s="1248"/>
      <c r="DK14" s="1248"/>
      <c r="DL14" s="1248"/>
      <c r="DM14" s="1248"/>
      <c r="DN14" s="1248"/>
      <c r="DO14" s="1248"/>
      <c r="DP14" s="1248"/>
      <c r="DQ14" s="1248"/>
      <c r="DR14" s="1248"/>
      <c r="DS14" s="1248"/>
      <c r="DT14" s="1248"/>
      <c r="DU14" s="1248"/>
      <c r="DV14" s="1248"/>
      <c r="DW14" s="1248"/>
      <c r="DX14" s="1248"/>
      <c r="DY14" s="1248"/>
      <c r="DZ14" s="1248"/>
      <c r="EA14" s="1248"/>
      <c r="EB14" s="1248"/>
      <c r="EC14" s="1248"/>
      <c r="ED14" s="1248"/>
      <c r="EE14" s="1248"/>
      <c r="EF14" s="1248"/>
      <c r="EG14" s="1248"/>
      <c r="EH14" s="1248"/>
      <c r="EI14" s="1248"/>
      <c r="EJ14" s="1248"/>
      <c r="EK14" s="1248"/>
      <c r="EL14" s="1248"/>
      <c r="EM14" s="1248"/>
      <c r="EN14" s="1248"/>
      <c r="EO14" s="1248"/>
      <c r="EP14" s="1248"/>
      <c r="EQ14" s="1248"/>
      <c r="ER14" s="1248"/>
      <c r="ES14" s="1248"/>
      <c r="ET14" s="1248"/>
      <c r="EU14" s="1248"/>
      <c r="EV14" s="1248"/>
      <c r="EW14" s="1248"/>
      <c r="EX14" s="1248"/>
      <c r="EY14" s="1248"/>
      <c r="EZ14" s="1248"/>
      <c r="FA14" s="1248"/>
      <c r="FB14" s="1248"/>
      <c r="FC14" s="1248"/>
      <c r="FD14" s="1248"/>
      <c r="FE14" s="1248"/>
      <c r="FF14" s="1248"/>
      <c r="FG14" s="1248"/>
      <c r="FH14" s="1248"/>
      <c r="FI14" s="1248"/>
      <c r="FJ14" s="1248"/>
      <c r="FK14" s="1248"/>
      <c r="FL14" s="1248"/>
      <c r="FM14" s="1248"/>
      <c r="FN14" s="1248"/>
      <c r="FO14" s="1248"/>
      <c r="FP14" s="1248"/>
      <c r="FQ14" s="1248"/>
      <c r="FR14" s="1248"/>
      <c r="FS14" s="1248"/>
      <c r="FT14" s="1248"/>
      <c r="FU14" s="1248"/>
      <c r="FV14" s="1248"/>
      <c r="FW14" s="1248"/>
      <c r="FX14" s="1248"/>
      <c r="FY14" s="1248"/>
      <c r="FZ14" s="1248"/>
      <c r="GA14" s="1248"/>
      <c r="GB14" s="1248"/>
      <c r="GC14" s="1248"/>
      <c r="GD14" s="1248"/>
      <c r="GE14" s="1248"/>
      <c r="GF14" s="1248"/>
      <c r="GG14" s="1248"/>
      <c r="GH14" s="1248"/>
      <c r="GI14" s="1248"/>
      <c r="GJ14" s="1248"/>
      <c r="GK14" s="1248"/>
      <c r="GL14" s="1248"/>
      <c r="GM14" s="1248"/>
      <c r="GN14" s="1248"/>
      <c r="GO14" s="1248"/>
      <c r="GP14" s="1248"/>
      <c r="GQ14" s="1248"/>
      <c r="GR14" s="1248"/>
      <c r="GS14" s="1248"/>
      <c r="GT14" s="1248"/>
      <c r="GU14" s="1248"/>
      <c r="GV14" s="1248"/>
      <c r="GW14" s="1248"/>
      <c r="GX14" s="1248"/>
      <c r="GY14" s="1248"/>
      <c r="GZ14" s="1248"/>
      <c r="HA14" s="1248"/>
      <c r="HB14" s="1248"/>
      <c r="HC14" s="1248"/>
      <c r="HD14" s="1248"/>
      <c r="HE14" s="1248"/>
      <c r="HF14" s="1248"/>
      <c r="HG14" s="1248"/>
      <c r="HH14" s="1248"/>
      <c r="HI14" s="1248"/>
      <c r="HJ14" s="1248"/>
      <c r="HK14" s="1248"/>
      <c r="HL14" s="1248"/>
      <c r="HM14" s="1248"/>
      <c r="HN14" s="1248"/>
      <c r="HO14" s="1248"/>
      <c r="HP14" s="1248"/>
      <c r="HQ14" s="1248"/>
      <c r="HR14" s="1248"/>
      <c r="HS14" s="1248"/>
      <c r="HT14" s="1248"/>
      <c r="HU14" s="1248"/>
      <c r="HV14" s="1248"/>
      <c r="HW14" s="1248"/>
      <c r="HX14" s="1248"/>
      <c r="HY14" s="1248"/>
      <c r="HZ14" s="1248"/>
      <c r="IA14" s="1248"/>
      <c r="IB14" s="1248"/>
      <c r="IC14" s="1248"/>
      <c r="ID14" s="1248"/>
      <c r="IE14" s="1248"/>
      <c r="IF14" s="1248"/>
      <c r="IG14" s="1248"/>
      <c r="IH14" s="1248"/>
      <c r="II14" s="1248"/>
      <c r="IJ14" s="1248"/>
      <c r="IK14" s="1248"/>
      <c r="IL14" s="1248"/>
      <c r="IM14" s="1248"/>
      <c r="IN14" s="1248"/>
      <c r="IO14" s="1248"/>
      <c r="IP14" s="1248"/>
      <c r="IQ14" s="1248"/>
      <c r="IR14" s="1248"/>
      <c r="IS14" s="1248"/>
      <c r="IT14" s="1248"/>
    </row>
    <row r="15" spans="1:254" ht="18" customHeight="1">
      <c r="A15" s="1250"/>
      <c r="B15" s="2764"/>
      <c r="C15" s="2766"/>
      <c r="D15" s="1251" t="s">
        <v>1865</v>
      </c>
      <c r="E15" s="1252" t="s">
        <v>1867</v>
      </c>
      <c r="F15" s="1245"/>
      <c r="G15" s="1201"/>
      <c r="H15" s="1201"/>
      <c r="I15" s="1201"/>
      <c r="J15" s="1201"/>
      <c r="K15" s="1247"/>
      <c r="L15" s="1247"/>
      <c r="M15" s="1247"/>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V15" s="1248"/>
      <c r="AW15" s="1248"/>
      <c r="AX15" s="1248"/>
      <c r="AY15" s="1248"/>
      <c r="AZ15" s="1248"/>
      <c r="BA15" s="1248"/>
      <c r="BB15" s="1248"/>
      <c r="BC15" s="1248"/>
      <c r="BD15" s="1248"/>
      <c r="BE15" s="1248"/>
      <c r="BF15" s="1248"/>
      <c r="BG15" s="1248"/>
      <c r="BH15" s="1248"/>
      <c r="BI15" s="1248"/>
      <c r="BJ15" s="1248"/>
      <c r="BK15" s="1248"/>
      <c r="BL15" s="1248"/>
      <c r="BM15" s="1248"/>
      <c r="BN15" s="1248"/>
      <c r="BO15" s="1248"/>
      <c r="BP15" s="1248"/>
      <c r="BQ15" s="1248"/>
      <c r="BR15" s="1248"/>
      <c r="BS15" s="1248"/>
      <c r="BT15" s="1248"/>
      <c r="BU15" s="1248"/>
      <c r="BV15" s="1248"/>
      <c r="BW15" s="1248"/>
      <c r="BX15" s="1248"/>
      <c r="BY15" s="1248"/>
      <c r="BZ15" s="1248"/>
      <c r="CA15" s="1248"/>
      <c r="CB15" s="1248"/>
      <c r="CC15" s="1248"/>
      <c r="CD15" s="1248"/>
      <c r="CE15" s="1248"/>
      <c r="CF15" s="1248"/>
      <c r="CG15" s="1248"/>
      <c r="CH15" s="1248"/>
      <c r="CI15" s="1248"/>
      <c r="CJ15" s="1248"/>
      <c r="CK15" s="1248"/>
      <c r="CL15" s="1248"/>
      <c r="CM15" s="1248"/>
      <c r="CN15" s="1248"/>
      <c r="CO15" s="1248"/>
      <c r="CP15" s="1248"/>
      <c r="CQ15" s="1248"/>
      <c r="CR15" s="1248"/>
      <c r="CS15" s="1248"/>
      <c r="CT15" s="1248"/>
      <c r="CU15" s="1248"/>
      <c r="CV15" s="1248"/>
      <c r="CW15" s="1248"/>
      <c r="CX15" s="1248"/>
      <c r="CY15" s="1248"/>
      <c r="CZ15" s="1248"/>
      <c r="DA15" s="1248"/>
      <c r="DB15" s="1248"/>
      <c r="DC15" s="1248"/>
      <c r="DD15" s="1248"/>
      <c r="DE15" s="1248"/>
      <c r="DF15" s="1248"/>
      <c r="DG15" s="1248"/>
      <c r="DH15" s="1248"/>
      <c r="DI15" s="1248"/>
      <c r="DJ15" s="1248"/>
      <c r="DK15" s="1248"/>
      <c r="DL15" s="1248"/>
      <c r="DM15" s="1248"/>
      <c r="DN15" s="1248"/>
      <c r="DO15" s="1248"/>
      <c r="DP15" s="1248"/>
      <c r="DQ15" s="1248"/>
      <c r="DR15" s="1248"/>
      <c r="DS15" s="1248"/>
      <c r="DT15" s="1248"/>
      <c r="DU15" s="1248"/>
      <c r="DV15" s="1248"/>
      <c r="DW15" s="1248"/>
      <c r="DX15" s="1248"/>
      <c r="DY15" s="1248"/>
      <c r="DZ15" s="1248"/>
      <c r="EA15" s="1248"/>
      <c r="EB15" s="1248"/>
      <c r="EC15" s="1248"/>
      <c r="ED15" s="1248"/>
      <c r="EE15" s="1248"/>
      <c r="EF15" s="1248"/>
      <c r="EG15" s="1248"/>
      <c r="EH15" s="1248"/>
      <c r="EI15" s="1248"/>
      <c r="EJ15" s="1248"/>
      <c r="EK15" s="1248"/>
      <c r="EL15" s="1248"/>
      <c r="EM15" s="1248"/>
      <c r="EN15" s="1248"/>
      <c r="EO15" s="1248"/>
      <c r="EP15" s="1248"/>
      <c r="EQ15" s="1248"/>
      <c r="ER15" s="1248"/>
      <c r="ES15" s="1248"/>
      <c r="ET15" s="1248"/>
      <c r="EU15" s="1248"/>
      <c r="EV15" s="1248"/>
      <c r="EW15" s="1248"/>
      <c r="EX15" s="1248"/>
      <c r="EY15" s="1248"/>
      <c r="EZ15" s="1248"/>
      <c r="FA15" s="1248"/>
      <c r="FB15" s="1248"/>
      <c r="FC15" s="1248"/>
      <c r="FD15" s="1248"/>
      <c r="FE15" s="1248"/>
      <c r="FF15" s="1248"/>
      <c r="FG15" s="1248"/>
      <c r="FH15" s="1248"/>
      <c r="FI15" s="1248"/>
      <c r="FJ15" s="1248"/>
      <c r="FK15" s="1248"/>
      <c r="FL15" s="1248"/>
      <c r="FM15" s="1248"/>
      <c r="FN15" s="1248"/>
      <c r="FO15" s="1248"/>
      <c r="FP15" s="1248"/>
      <c r="FQ15" s="1248"/>
      <c r="FR15" s="1248"/>
      <c r="FS15" s="1248"/>
      <c r="FT15" s="1248"/>
      <c r="FU15" s="1248"/>
      <c r="FV15" s="1248"/>
      <c r="FW15" s="1248"/>
      <c r="FX15" s="1248"/>
      <c r="FY15" s="1248"/>
      <c r="FZ15" s="1248"/>
      <c r="GA15" s="1248"/>
      <c r="GB15" s="1248"/>
      <c r="GC15" s="1248"/>
      <c r="GD15" s="1248"/>
      <c r="GE15" s="1248"/>
      <c r="GF15" s="1248"/>
      <c r="GG15" s="1248"/>
      <c r="GH15" s="1248"/>
      <c r="GI15" s="1248"/>
      <c r="GJ15" s="1248"/>
      <c r="GK15" s="1248"/>
      <c r="GL15" s="1248"/>
      <c r="GM15" s="1248"/>
      <c r="GN15" s="1248"/>
      <c r="GO15" s="1248"/>
      <c r="GP15" s="1248"/>
      <c r="GQ15" s="1248"/>
      <c r="GR15" s="1248"/>
      <c r="GS15" s="1248"/>
      <c r="GT15" s="1248"/>
      <c r="GU15" s="1248"/>
      <c r="GV15" s="1248"/>
      <c r="GW15" s="1248"/>
      <c r="GX15" s="1248"/>
      <c r="GY15" s="1248"/>
      <c r="GZ15" s="1248"/>
      <c r="HA15" s="1248"/>
      <c r="HB15" s="1248"/>
      <c r="HC15" s="1248"/>
      <c r="HD15" s="1248"/>
      <c r="HE15" s="1248"/>
      <c r="HF15" s="1248"/>
      <c r="HG15" s="1248"/>
      <c r="HH15" s="1248"/>
      <c r="HI15" s="1248"/>
      <c r="HJ15" s="1248"/>
      <c r="HK15" s="1248"/>
      <c r="HL15" s="1248"/>
      <c r="HM15" s="1248"/>
      <c r="HN15" s="1248"/>
      <c r="HO15" s="1248"/>
      <c r="HP15" s="1248"/>
      <c r="HQ15" s="1248"/>
      <c r="HR15" s="1248"/>
      <c r="HS15" s="1248"/>
      <c r="HT15" s="1248"/>
      <c r="HU15" s="1248"/>
      <c r="HV15" s="1248"/>
      <c r="HW15" s="1248"/>
      <c r="HX15" s="1248"/>
      <c r="HY15" s="1248"/>
      <c r="HZ15" s="1248"/>
      <c r="IA15" s="1248"/>
      <c r="IB15" s="1248"/>
      <c r="IC15" s="1248"/>
      <c r="ID15" s="1248"/>
      <c r="IE15" s="1248"/>
      <c r="IF15" s="1248"/>
      <c r="IG15" s="1248"/>
      <c r="IH15" s="1248"/>
      <c r="II15" s="1248"/>
      <c r="IJ15" s="1248"/>
      <c r="IK15" s="1248"/>
      <c r="IL15" s="1248"/>
      <c r="IM15" s="1248"/>
      <c r="IN15" s="1248"/>
      <c r="IO15" s="1248"/>
      <c r="IP15" s="1248"/>
      <c r="IQ15" s="1248"/>
      <c r="IR15" s="1248"/>
      <c r="IS15" s="1248"/>
      <c r="IT15" s="1248"/>
    </row>
    <row r="16" spans="1:254" ht="18" customHeight="1">
      <c r="A16" s="1250"/>
      <c r="B16" s="1253" t="s">
        <v>1877</v>
      </c>
      <c r="C16" s="1254" t="s">
        <v>1937</v>
      </c>
      <c r="D16" s="1255"/>
      <c r="E16" s="1264"/>
      <c r="F16" s="1245"/>
      <c r="G16" s="1201"/>
      <c r="H16" s="1201"/>
      <c r="I16" s="1201"/>
      <c r="J16" s="1201"/>
      <c r="K16" s="1247"/>
      <c r="L16" s="1247"/>
      <c r="M16" s="1247"/>
      <c r="N16" s="1248"/>
      <c r="O16" s="1248"/>
      <c r="P16" s="1248"/>
      <c r="Q16" s="1248"/>
      <c r="R16" s="1248"/>
      <c r="S16" s="1248"/>
      <c r="T16" s="1248"/>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D16" s="1248"/>
      <c r="BE16" s="1248"/>
      <c r="BF16" s="1248"/>
      <c r="BG16" s="1248"/>
      <c r="BH16" s="1248"/>
      <c r="BI16" s="1248"/>
      <c r="BJ16" s="1248"/>
      <c r="BK16" s="1248"/>
      <c r="BL16" s="1248"/>
      <c r="BM16" s="1248"/>
      <c r="BN16" s="1248"/>
      <c r="BO16" s="1248"/>
      <c r="BP16" s="1248"/>
      <c r="BQ16" s="1248"/>
      <c r="BR16" s="1248"/>
      <c r="BS16" s="1248"/>
      <c r="BT16" s="1248"/>
      <c r="BU16" s="1248"/>
      <c r="BV16" s="1248"/>
      <c r="BW16" s="1248"/>
      <c r="BX16" s="1248"/>
      <c r="BY16" s="1248"/>
      <c r="BZ16" s="1248"/>
      <c r="CA16" s="1248"/>
      <c r="CB16" s="1248"/>
      <c r="CC16" s="1248"/>
      <c r="CD16" s="1248"/>
      <c r="CE16" s="1248"/>
      <c r="CF16" s="1248"/>
      <c r="CG16" s="1248"/>
      <c r="CH16" s="1248"/>
      <c r="CI16" s="1248"/>
      <c r="CJ16" s="1248"/>
      <c r="CK16" s="1248"/>
      <c r="CL16" s="1248"/>
      <c r="CM16" s="1248"/>
      <c r="CN16" s="1248"/>
      <c r="CO16" s="1248"/>
      <c r="CP16" s="1248"/>
      <c r="CQ16" s="1248"/>
      <c r="CR16" s="1248"/>
      <c r="CS16" s="1248"/>
      <c r="CT16" s="1248"/>
      <c r="CU16" s="1248"/>
      <c r="CV16" s="1248"/>
      <c r="CW16" s="1248"/>
      <c r="CX16" s="1248"/>
      <c r="CY16" s="1248"/>
      <c r="CZ16" s="1248"/>
      <c r="DA16" s="1248"/>
      <c r="DB16" s="1248"/>
      <c r="DC16" s="1248"/>
      <c r="DD16" s="1248"/>
      <c r="DE16" s="1248"/>
      <c r="DF16" s="1248"/>
      <c r="DG16" s="1248"/>
      <c r="DH16" s="1248"/>
      <c r="DI16" s="1248"/>
      <c r="DJ16" s="1248"/>
      <c r="DK16" s="1248"/>
      <c r="DL16" s="1248"/>
      <c r="DM16" s="1248"/>
      <c r="DN16" s="1248"/>
      <c r="DO16" s="1248"/>
      <c r="DP16" s="1248"/>
      <c r="DQ16" s="1248"/>
      <c r="DR16" s="1248"/>
      <c r="DS16" s="1248"/>
      <c r="DT16" s="1248"/>
      <c r="DU16" s="1248"/>
      <c r="DV16" s="1248"/>
      <c r="DW16" s="1248"/>
      <c r="DX16" s="1248"/>
      <c r="DY16" s="1248"/>
      <c r="DZ16" s="1248"/>
      <c r="EA16" s="1248"/>
      <c r="EB16" s="1248"/>
      <c r="EC16" s="1248"/>
      <c r="ED16" s="1248"/>
      <c r="EE16" s="1248"/>
      <c r="EF16" s="1248"/>
      <c r="EG16" s="1248"/>
      <c r="EH16" s="1248"/>
      <c r="EI16" s="1248"/>
      <c r="EJ16" s="1248"/>
      <c r="EK16" s="1248"/>
      <c r="EL16" s="1248"/>
      <c r="EM16" s="1248"/>
      <c r="EN16" s="1248"/>
      <c r="EO16" s="1248"/>
      <c r="EP16" s="1248"/>
      <c r="EQ16" s="1248"/>
      <c r="ER16" s="1248"/>
      <c r="ES16" s="1248"/>
      <c r="ET16" s="1248"/>
      <c r="EU16" s="1248"/>
      <c r="EV16" s="1248"/>
      <c r="EW16" s="1248"/>
      <c r="EX16" s="1248"/>
      <c r="EY16" s="1248"/>
      <c r="EZ16" s="1248"/>
      <c r="FA16" s="1248"/>
      <c r="FB16" s="1248"/>
      <c r="FC16" s="1248"/>
      <c r="FD16" s="1248"/>
      <c r="FE16" s="1248"/>
      <c r="FF16" s="1248"/>
      <c r="FG16" s="1248"/>
      <c r="FH16" s="1248"/>
      <c r="FI16" s="1248"/>
      <c r="FJ16" s="1248"/>
      <c r="FK16" s="1248"/>
      <c r="FL16" s="1248"/>
      <c r="FM16" s="1248"/>
      <c r="FN16" s="1248"/>
      <c r="FO16" s="1248"/>
      <c r="FP16" s="1248"/>
      <c r="FQ16" s="1248"/>
      <c r="FR16" s="1248"/>
      <c r="FS16" s="1248"/>
      <c r="FT16" s="1248"/>
      <c r="FU16" s="1248"/>
      <c r="FV16" s="1248"/>
      <c r="FW16" s="1248"/>
      <c r="FX16" s="1248"/>
      <c r="FY16" s="1248"/>
      <c r="FZ16" s="1248"/>
      <c r="GA16" s="1248"/>
      <c r="GB16" s="1248"/>
      <c r="GC16" s="1248"/>
      <c r="GD16" s="1248"/>
      <c r="GE16" s="1248"/>
      <c r="GF16" s="1248"/>
      <c r="GG16" s="1248"/>
      <c r="GH16" s="1248"/>
      <c r="GI16" s="1248"/>
      <c r="GJ16" s="1248"/>
      <c r="GK16" s="1248"/>
      <c r="GL16" s="1248"/>
      <c r="GM16" s="1248"/>
      <c r="GN16" s="1248"/>
      <c r="GO16" s="1248"/>
      <c r="GP16" s="1248"/>
      <c r="GQ16" s="1248"/>
      <c r="GR16" s="1248"/>
      <c r="GS16" s="1248"/>
      <c r="GT16" s="1248"/>
      <c r="GU16" s="1248"/>
      <c r="GV16" s="1248"/>
      <c r="GW16" s="1248"/>
      <c r="GX16" s="1248"/>
      <c r="GY16" s="1248"/>
      <c r="GZ16" s="1248"/>
      <c r="HA16" s="1248"/>
      <c r="HB16" s="1248"/>
      <c r="HC16" s="1248"/>
      <c r="HD16" s="1248"/>
      <c r="HE16" s="1248"/>
      <c r="HF16" s="1248"/>
      <c r="HG16" s="1248"/>
      <c r="HH16" s="1248"/>
      <c r="HI16" s="1248"/>
      <c r="HJ16" s="1248"/>
      <c r="HK16" s="1248"/>
      <c r="HL16" s="1248"/>
      <c r="HM16" s="1248"/>
      <c r="HN16" s="1248"/>
      <c r="HO16" s="1248"/>
      <c r="HP16" s="1248"/>
      <c r="HQ16" s="1248"/>
      <c r="HR16" s="1248"/>
      <c r="HS16" s="1248"/>
      <c r="HT16" s="1248"/>
      <c r="HU16" s="1248"/>
      <c r="HV16" s="1248"/>
      <c r="HW16" s="1248"/>
      <c r="HX16" s="1248"/>
      <c r="HY16" s="1248"/>
      <c r="HZ16" s="1248"/>
      <c r="IA16" s="1248"/>
      <c r="IB16" s="1248"/>
      <c r="IC16" s="1248"/>
      <c r="ID16" s="1248"/>
      <c r="IE16" s="1248"/>
      <c r="IF16" s="1248"/>
      <c r="IG16" s="1248"/>
      <c r="IH16" s="1248"/>
      <c r="II16" s="1248"/>
      <c r="IJ16" s="1248"/>
      <c r="IK16" s="1248"/>
      <c r="IL16" s="1248"/>
      <c r="IM16" s="1248"/>
      <c r="IN16" s="1248"/>
      <c r="IO16" s="1248"/>
      <c r="IP16" s="1248"/>
      <c r="IQ16" s="1248"/>
      <c r="IR16" s="1248"/>
      <c r="IS16" s="1248"/>
      <c r="IT16" s="1248"/>
    </row>
    <row r="17" spans="1:254" ht="18" customHeight="1">
      <c r="A17" s="1250"/>
      <c r="B17" s="1253" t="s">
        <v>1879</v>
      </c>
      <c r="C17" s="1254" t="s">
        <v>1938</v>
      </c>
      <c r="D17" s="1265">
        <f>D18+D19+D20+D21</f>
        <v>0</v>
      </c>
      <c r="E17" s="1266">
        <f>E18+E19+E20+E21</f>
        <v>0</v>
      </c>
      <c r="F17" s="1245"/>
      <c r="G17" s="1201"/>
      <c r="H17" s="1201"/>
      <c r="I17" s="1201"/>
      <c r="J17" s="1201"/>
      <c r="K17" s="1247"/>
      <c r="L17" s="1247"/>
      <c r="M17" s="1247"/>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D17" s="1248"/>
      <c r="BE17" s="1248"/>
      <c r="BF17" s="1248"/>
      <c r="BG17" s="1248"/>
      <c r="BH17" s="1248"/>
      <c r="BI17" s="1248"/>
      <c r="BJ17" s="1248"/>
      <c r="BK17" s="1248"/>
      <c r="BL17" s="1248"/>
      <c r="BM17" s="1248"/>
      <c r="BN17" s="1248"/>
      <c r="BO17" s="1248"/>
      <c r="BP17" s="1248"/>
      <c r="BQ17" s="1248"/>
      <c r="BR17" s="1248"/>
      <c r="BS17" s="1248"/>
      <c r="BT17" s="1248"/>
      <c r="BU17" s="1248"/>
      <c r="BV17" s="1248"/>
      <c r="BW17" s="1248"/>
      <c r="BX17" s="1248"/>
      <c r="BY17" s="1248"/>
      <c r="BZ17" s="1248"/>
      <c r="CA17" s="1248"/>
      <c r="CB17" s="1248"/>
      <c r="CC17" s="1248"/>
      <c r="CD17" s="1248"/>
      <c r="CE17" s="1248"/>
      <c r="CF17" s="1248"/>
      <c r="CG17" s="1248"/>
      <c r="CH17" s="1248"/>
      <c r="CI17" s="1248"/>
      <c r="CJ17" s="1248"/>
      <c r="CK17" s="1248"/>
      <c r="CL17" s="1248"/>
      <c r="CM17" s="1248"/>
      <c r="CN17" s="1248"/>
      <c r="CO17" s="1248"/>
      <c r="CP17" s="1248"/>
      <c r="CQ17" s="1248"/>
      <c r="CR17" s="1248"/>
      <c r="CS17" s="1248"/>
      <c r="CT17" s="1248"/>
      <c r="CU17" s="1248"/>
      <c r="CV17" s="1248"/>
      <c r="CW17" s="1248"/>
      <c r="CX17" s="1248"/>
      <c r="CY17" s="1248"/>
      <c r="CZ17" s="1248"/>
      <c r="DA17" s="1248"/>
      <c r="DB17" s="1248"/>
      <c r="DC17" s="1248"/>
      <c r="DD17" s="1248"/>
      <c r="DE17" s="1248"/>
      <c r="DF17" s="1248"/>
      <c r="DG17" s="1248"/>
      <c r="DH17" s="1248"/>
      <c r="DI17" s="1248"/>
      <c r="DJ17" s="1248"/>
      <c r="DK17" s="1248"/>
      <c r="DL17" s="1248"/>
      <c r="DM17" s="1248"/>
      <c r="DN17" s="1248"/>
      <c r="DO17" s="1248"/>
      <c r="DP17" s="1248"/>
      <c r="DQ17" s="1248"/>
      <c r="DR17" s="1248"/>
      <c r="DS17" s="1248"/>
      <c r="DT17" s="1248"/>
      <c r="DU17" s="1248"/>
      <c r="DV17" s="1248"/>
      <c r="DW17" s="1248"/>
      <c r="DX17" s="1248"/>
      <c r="DY17" s="1248"/>
      <c r="DZ17" s="1248"/>
      <c r="EA17" s="1248"/>
      <c r="EB17" s="1248"/>
      <c r="EC17" s="1248"/>
      <c r="ED17" s="1248"/>
      <c r="EE17" s="1248"/>
      <c r="EF17" s="1248"/>
      <c r="EG17" s="1248"/>
      <c r="EH17" s="1248"/>
      <c r="EI17" s="1248"/>
      <c r="EJ17" s="1248"/>
      <c r="EK17" s="1248"/>
      <c r="EL17" s="1248"/>
      <c r="EM17" s="1248"/>
      <c r="EN17" s="1248"/>
      <c r="EO17" s="1248"/>
      <c r="EP17" s="1248"/>
      <c r="EQ17" s="1248"/>
      <c r="ER17" s="1248"/>
      <c r="ES17" s="1248"/>
      <c r="ET17" s="1248"/>
      <c r="EU17" s="1248"/>
      <c r="EV17" s="1248"/>
      <c r="EW17" s="1248"/>
      <c r="EX17" s="1248"/>
      <c r="EY17" s="1248"/>
      <c r="EZ17" s="1248"/>
      <c r="FA17" s="1248"/>
      <c r="FB17" s="1248"/>
      <c r="FC17" s="1248"/>
      <c r="FD17" s="1248"/>
      <c r="FE17" s="1248"/>
      <c r="FF17" s="1248"/>
      <c r="FG17" s="1248"/>
      <c r="FH17" s="1248"/>
      <c r="FI17" s="1248"/>
      <c r="FJ17" s="1248"/>
      <c r="FK17" s="1248"/>
      <c r="FL17" s="1248"/>
      <c r="FM17" s="1248"/>
      <c r="FN17" s="1248"/>
      <c r="FO17" s="1248"/>
      <c r="FP17" s="1248"/>
      <c r="FQ17" s="1248"/>
      <c r="FR17" s="1248"/>
      <c r="FS17" s="1248"/>
      <c r="FT17" s="1248"/>
      <c r="FU17" s="1248"/>
      <c r="FV17" s="1248"/>
      <c r="FW17" s="1248"/>
      <c r="FX17" s="1248"/>
      <c r="FY17" s="1248"/>
      <c r="FZ17" s="1248"/>
      <c r="GA17" s="1248"/>
      <c r="GB17" s="1248"/>
      <c r="GC17" s="1248"/>
      <c r="GD17" s="1248"/>
      <c r="GE17" s="1248"/>
      <c r="GF17" s="1248"/>
      <c r="GG17" s="1248"/>
      <c r="GH17" s="1248"/>
      <c r="GI17" s="1248"/>
      <c r="GJ17" s="1248"/>
      <c r="GK17" s="1248"/>
      <c r="GL17" s="1248"/>
      <c r="GM17" s="1248"/>
      <c r="GN17" s="1248"/>
      <c r="GO17" s="1248"/>
      <c r="GP17" s="1248"/>
      <c r="GQ17" s="1248"/>
      <c r="GR17" s="1248"/>
      <c r="GS17" s="1248"/>
      <c r="GT17" s="1248"/>
      <c r="GU17" s="1248"/>
      <c r="GV17" s="1248"/>
      <c r="GW17" s="1248"/>
      <c r="GX17" s="1248"/>
      <c r="GY17" s="1248"/>
      <c r="GZ17" s="1248"/>
      <c r="HA17" s="1248"/>
      <c r="HB17" s="1248"/>
      <c r="HC17" s="1248"/>
      <c r="HD17" s="1248"/>
      <c r="HE17" s="1248"/>
      <c r="HF17" s="1248"/>
      <c r="HG17" s="1248"/>
      <c r="HH17" s="1248"/>
      <c r="HI17" s="1248"/>
      <c r="HJ17" s="1248"/>
      <c r="HK17" s="1248"/>
      <c r="HL17" s="1248"/>
      <c r="HM17" s="1248"/>
      <c r="HN17" s="1248"/>
      <c r="HO17" s="1248"/>
      <c r="HP17" s="1248"/>
      <c r="HQ17" s="1248"/>
      <c r="HR17" s="1248"/>
      <c r="HS17" s="1248"/>
      <c r="HT17" s="1248"/>
      <c r="HU17" s="1248"/>
      <c r="HV17" s="1248"/>
      <c r="HW17" s="1248"/>
      <c r="HX17" s="1248"/>
      <c r="HY17" s="1248"/>
      <c r="HZ17" s="1248"/>
      <c r="IA17" s="1248"/>
      <c r="IB17" s="1248"/>
      <c r="IC17" s="1248"/>
      <c r="ID17" s="1248"/>
      <c r="IE17" s="1248"/>
      <c r="IF17" s="1248"/>
      <c r="IG17" s="1248"/>
      <c r="IH17" s="1248"/>
      <c r="II17" s="1248"/>
      <c r="IJ17" s="1248"/>
      <c r="IK17" s="1248"/>
      <c r="IL17" s="1248"/>
      <c r="IM17" s="1248"/>
      <c r="IN17" s="1248"/>
      <c r="IO17" s="1248"/>
      <c r="IP17" s="1248"/>
      <c r="IQ17" s="1248"/>
      <c r="IR17" s="1248"/>
      <c r="IS17" s="1248"/>
      <c r="IT17" s="1248"/>
    </row>
    <row r="18" spans="1:254" ht="18" customHeight="1">
      <c r="A18" s="1250"/>
      <c r="B18" s="1253" t="s">
        <v>1881</v>
      </c>
      <c r="C18" s="1257" t="s">
        <v>1939</v>
      </c>
      <c r="D18" s="1258"/>
      <c r="E18" s="1267"/>
      <c r="F18" s="1245"/>
      <c r="G18" s="1201"/>
      <c r="H18" s="1201"/>
      <c r="I18" s="1201"/>
      <c r="J18" s="1201"/>
      <c r="K18" s="1247"/>
      <c r="L18" s="1247"/>
      <c r="M18" s="1247"/>
      <c r="N18" s="1248"/>
      <c r="O18" s="1248"/>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D18" s="1248"/>
      <c r="BE18" s="1248"/>
      <c r="BF18" s="1248"/>
      <c r="BG18" s="1248"/>
      <c r="BH18" s="1248"/>
      <c r="BI18" s="1248"/>
      <c r="BJ18" s="1248"/>
      <c r="BK18" s="1248"/>
      <c r="BL18" s="1248"/>
      <c r="BM18" s="1248"/>
      <c r="BN18" s="1248"/>
      <c r="BO18" s="1248"/>
      <c r="BP18" s="1248"/>
      <c r="BQ18" s="1248"/>
      <c r="BR18" s="1248"/>
      <c r="BS18" s="1248"/>
      <c r="BT18" s="1248"/>
      <c r="BU18" s="1248"/>
      <c r="BV18" s="1248"/>
      <c r="BW18" s="1248"/>
      <c r="BX18" s="1248"/>
      <c r="BY18" s="1248"/>
      <c r="BZ18" s="1248"/>
      <c r="CA18" s="1248"/>
      <c r="CB18" s="1248"/>
      <c r="CC18" s="1248"/>
      <c r="CD18" s="1248"/>
      <c r="CE18" s="1248"/>
      <c r="CF18" s="1248"/>
      <c r="CG18" s="1248"/>
      <c r="CH18" s="1248"/>
      <c r="CI18" s="1248"/>
      <c r="CJ18" s="1248"/>
      <c r="CK18" s="1248"/>
      <c r="CL18" s="1248"/>
      <c r="CM18" s="1248"/>
      <c r="CN18" s="1248"/>
      <c r="CO18" s="1248"/>
      <c r="CP18" s="1248"/>
      <c r="CQ18" s="1248"/>
      <c r="CR18" s="1248"/>
      <c r="CS18" s="1248"/>
      <c r="CT18" s="1248"/>
      <c r="CU18" s="1248"/>
      <c r="CV18" s="1248"/>
      <c r="CW18" s="1248"/>
      <c r="CX18" s="1248"/>
      <c r="CY18" s="1248"/>
      <c r="CZ18" s="1248"/>
      <c r="DA18" s="1248"/>
      <c r="DB18" s="1248"/>
      <c r="DC18" s="1248"/>
      <c r="DD18" s="1248"/>
      <c r="DE18" s="1248"/>
      <c r="DF18" s="1248"/>
      <c r="DG18" s="1248"/>
      <c r="DH18" s="1248"/>
      <c r="DI18" s="1248"/>
      <c r="DJ18" s="1248"/>
      <c r="DK18" s="1248"/>
      <c r="DL18" s="1248"/>
      <c r="DM18" s="1248"/>
      <c r="DN18" s="1248"/>
      <c r="DO18" s="1248"/>
      <c r="DP18" s="1248"/>
      <c r="DQ18" s="1248"/>
      <c r="DR18" s="1248"/>
      <c r="DS18" s="1248"/>
      <c r="DT18" s="1248"/>
      <c r="DU18" s="1248"/>
      <c r="DV18" s="1248"/>
      <c r="DW18" s="1248"/>
      <c r="DX18" s="1248"/>
      <c r="DY18" s="1248"/>
      <c r="DZ18" s="1248"/>
      <c r="EA18" s="1248"/>
      <c r="EB18" s="1248"/>
      <c r="EC18" s="1248"/>
      <c r="ED18" s="1248"/>
      <c r="EE18" s="1248"/>
      <c r="EF18" s="1248"/>
      <c r="EG18" s="1248"/>
      <c r="EH18" s="1248"/>
      <c r="EI18" s="1248"/>
      <c r="EJ18" s="1248"/>
      <c r="EK18" s="1248"/>
      <c r="EL18" s="1248"/>
      <c r="EM18" s="1248"/>
      <c r="EN18" s="1248"/>
      <c r="EO18" s="1248"/>
      <c r="EP18" s="1248"/>
      <c r="EQ18" s="1248"/>
      <c r="ER18" s="1248"/>
      <c r="ES18" s="1248"/>
      <c r="ET18" s="1248"/>
      <c r="EU18" s="1248"/>
      <c r="EV18" s="1248"/>
      <c r="EW18" s="1248"/>
      <c r="EX18" s="1248"/>
      <c r="EY18" s="1248"/>
      <c r="EZ18" s="1248"/>
      <c r="FA18" s="1248"/>
      <c r="FB18" s="1248"/>
      <c r="FC18" s="1248"/>
      <c r="FD18" s="1248"/>
      <c r="FE18" s="1248"/>
      <c r="FF18" s="1248"/>
      <c r="FG18" s="1248"/>
      <c r="FH18" s="1248"/>
      <c r="FI18" s="1248"/>
      <c r="FJ18" s="1248"/>
      <c r="FK18" s="1248"/>
      <c r="FL18" s="1248"/>
      <c r="FM18" s="1248"/>
      <c r="FN18" s="1248"/>
      <c r="FO18" s="1248"/>
      <c r="FP18" s="1248"/>
      <c r="FQ18" s="1248"/>
      <c r="FR18" s="1248"/>
      <c r="FS18" s="1248"/>
      <c r="FT18" s="1248"/>
      <c r="FU18" s="1248"/>
      <c r="FV18" s="1248"/>
      <c r="FW18" s="1248"/>
      <c r="FX18" s="1248"/>
      <c r="FY18" s="1248"/>
      <c r="FZ18" s="1248"/>
      <c r="GA18" s="1248"/>
      <c r="GB18" s="1248"/>
      <c r="GC18" s="1248"/>
      <c r="GD18" s="1248"/>
      <c r="GE18" s="1248"/>
      <c r="GF18" s="1248"/>
      <c r="GG18" s="1248"/>
      <c r="GH18" s="1248"/>
      <c r="GI18" s="1248"/>
      <c r="GJ18" s="1248"/>
      <c r="GK18" s="1248"/>
      <c r="GL18" s="1248"/>
      <c r="GM18" s="1248"/>
      <c r="GN18" s="1248"/>
      <c r="GO18" s="1248"/>
      <c r="GP18" s="1248"/>
      <c r="GQ18" s="1248"/>
      <c r="GR18" s="1248"/>
      <c r="GS18" s="1248"/>
      <c r="GT18" s="1248"/>
      <c r="GU18" s="1248"/>
      <c r="GV18" s="1248"/>
      <c r="GW18" s="1248"/>
      <c r="GX18" s="1248"/>
      <c r="GY18" s="1248"/>
      <c r="GZ18" s="1248"/>
      <c r="HA18" s="1248"/>
      <c r="HB18" s="1248"/>
      <c r="HC18" s="1248"/>
      <c r="HD18" s="1248"/>
      <c r="HE18" s="1248"/>
      <c r="HF18" s="1248"/>
      <c r="HG18" s="1248"/>
      <c r="HH18" s="1248"/>
      <c r="HI18" s="1248"/>
      <c r="HJ18" s="1248"/>
      <c r="HK18" s="1248"/>
      <c r="HL18" s="1248"/>
      <c r="HM18" s="1248"/>
      <c r="HN18" s="1248"/>
      <c r="HO18" s="1248"/>
      <c r="HP18" s="1248"/>
      <c r="HQ18" s="1248"/>
      <c r="HR18" s="1248"/>
      <c r="HS18" s="1248"/>
      <c r="HT18" s="1248"/>
      <c r="HU18" s="1248"/>
      <c r="HV18" s="1248"/>
      <c r="HW18" s="1248"/>
      <c r="HX18" s="1248"/>
      <c r="HY18" s="1248"/>
      <c r="HZ18" s="1248"/>
      <c r="IA18" s="1248"/>
      <c r="IB18" s="1248"/>
      <c r="IC18" s="1248"/>
      <c r="ID18" s="1248"/>
      <c r="IE18" s="1248"/>
      <c r="IF18" s="1248"/>
      <c r="IG18" s="1248"/>
      <c r="IH18" s="1248"/>
      <c r="II18" s="1248"/>
      <c r="IJ18" s="1248"/>
      <c r="IK18" s="1248"/>
      <c r="IL18" s="1248"/>
      <c r="IM18" s="1248"/>
      <c r="IN18" s="1248"/>
      <c r="IO18" s="1248"/>
      <c r="IP18" s="1248"/>
      <c r="IQ18" s="1248"/>
      <c r="IR18" s="1248"/>
      <c r="IS18" s="1248"/>
      <c r="IT18" s="1248"/>
    </row>
    <row r="19" spans="1:254" ht="18" customHeight="1">
      <c r="A19" s="1250"/>
      <c r="B19" s="1253" t="s">
        <v>1500</v>
      </c>
      <c r="C19" s="1257" t="s">
        <v>1940</v>
      </c>
      <c r="D19" s="1258"/>
      <c r="E19" s="1267"/>
      <c r="F19" s="1245"/>
      <c r="G19" s="1201"/>
      <c r="H19" s="1201"/>
      <c r="I19" s="1201"/>
      <c r="J19" s="1201"/>
      <c r="K19" s="1247"/>
      <c r="L19" s="1247"/>
      <c r="M19" s="1247"/>
      <c r="N19" s="1248"/>
      <c r="O19" s="1248"/>
      <c r="P19" s="1248"/>
      <c r="Q19" s="1248"/>
      <c r="R19" s="1248"/>
      <c r="S19" s="1248"/>
      <c r="T19" s="1248"/>
      <c r="U19" s="1248"/>
      <c r="V19" s="1248"/>
      <c r="W19" s="1248"/>
      <c r="X19" s="1248"/>
      <c r="Y19" s="1248"/>
      <c r="Z19" s="1248"/>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48"/>
      <c r="BM19" s="1248"/>
      <c r="BN19" s="1248"/>
      <c r="BO19" s="1248"/>
      <c r="BP19" s="1248"/>
      <c r="BQ19" s="1248"/>
      <c r="BR19" s="1248"/>
      <c r="BS19" s="1248"/>
      <c r="BT19" s="1248"/>
      <c r="BU19" s="1248"/>
      <c r="BV19" s="1248"/>
      <c r="BW19" s="1248"/>
      <c r="BX19" s="1248"/>
      <c r="BY19" s="1248"/>
      <c r="BZ19" s="1248"/>
      <c r="CA19" s="1248"/>
      <c r="CB19" s="1248"/>
      <c r="CC19" s="1248"/>
      <c r="CD19" s="1248"/>
      <c r="CE19" s="1248"/>
      <c r="CF19" s="1248"/>
      <c r="CG19" s="1248"/>
      <c r="CH19" s="1248"/>
      <c r="CI19" s="1248"/>
      <c r="CJ19" s="1248"/>
      <c r="CK19" s="1248"/>
      <c r="CL19" s="1248"/>
      <c r="CM19" s="1248"/>
      <c r="CN19" s="1248"/>
      <c r="CO19" s="1248"/>
      <c r="CP19" s="1248"/>
      <c r="CQ19" s="1248"/>
      <c r="CR19" s="1248"/>
      <c r="CS19" s="1248"/>
      <c r="CT19" s="1248"/>
      <c r="CU19" s="1248"/>
      <c r="CV19" s="1248"/>
      <c r="CW19" s="1248"/>
      <c r="CX19" s="1248"/>
      <c r="CY19" s="1248"/>
      <c r="CZ19" s="1248"/>
      <c r="DA19" s="1248"/>
      <c r="DB19" s="1248"/>
      <c r="DC19" s="1248"/>
      <c r="DD19" s="1248"/>
      <c r="DE19" s="1248"/>
      <c r="DF19" s="1248"/>
      <c r="DG19" s="1248"/>
      <c r="DH19" s="1248"/>
      <c r="DI19" s="1248"/>
      <c r="DJ19" s="1248"/>
      <c r="DK19" s="1248"/>
      <c r="DL19" s="1248"/>
      <c r="DM19" s="1248"/>
      <c r="DN19" s="1248"/>
      <c r="DO19" s="1248"/>
      <c r="DP19" s="1248"/>
      <c r="DQ19" s="1248"/>
      <c r="DR19" s="1248"/>
      <c r="DS19" s="1248"/>
      <c r="DT19" s="1248"/>
      <c r="DU19" s="1248"/>
      <c r="DV19" s="1248"/>
      <c r="DW19" s="1248"/>
      <c r="DX19" s="1248"/>
      <c r="DY19" s="1248"/>
      <c r="DZ19" s="1248"/>
      <c r="EA19" s="1248"/>
      <c r="EB19" s="1248"/>
      <c r="EC19" s="1248"/>
      <c r="ED19" s="1248"/>
      <c r="EE19" s="1248"/>
      <c r="EF19" s="1248"/>
      <c r="EG19" s="1248"/>
      <c r="EH19" s="1248"/>
      <c r="EI19" s="1248"/>
      <c r="EJ19" s="1248"/>
      <c r="EK19" s="1248"/>
      <c r="EL19" s="1248"/>
      <c r="EM19" s="1248"/>
      <c r="EN19" s="1248"/>
      <c r="EO19" s="1248"/>
      <c r="EP19" s="1248"/>
      <c r="EQ19" s="1248"/>
      <c r="ER19" s="1248"/>
      <c r="ES19" s="1248"/>
      <c r="ET19" s="1248"/>
      <c r="EU19" s="1248"/>
      <c r="EV19" s="1248"/>
      <c r="EW19" s="1248"/>
      <c r="EX19" s="1248"/>
      <c r="EY19" s="1248"/>
      <c r="EZ19" s="1248"/>
      <c r="FA19" s="1248"/>
      <c r="FB19" s="1248"/>
      <c r="FC19" s="1248"/>
      <c r="FD19" s="1248"/>
      <c r="FE19" s="1248"/>
      <c r="FF19" s="1248"/>
      <c r="FG19" s="1248"/>
      <c r="FH19" s="1248"/>
      <c r="FI19" s="1248"/>
      <c r="FJ19" s="1248"/>
      <c r="FK19" s="1248"/>
      <c r="FL19" s="1248"/>
      <c r="FM19" s="1248"/>
      <c r="FN19" s="1248"/>
      <c r="FO19" s="1248"/>
      <c r="FP19" s="1248"/>
      <c r="FQ19" s="1248"/>
      <c r="FR19" s="1248"/>
      <c r="FS19" s="1248"/>
      <c r="FT19" s="1248"/>
      <c r="FU19" s="1248"/>
      <c r="FV19" s="1248"/>
      <c r="FW19" s="1248"/>
      <c r="FX19" s="1248"/>
      <c r="FY19" s="1248"/>
      <c r="FZ19" s="1248"/>
      <c r="GA19" s="1248"/>
      <c r="GB19" s="1248"/>
      <c r="GC19" s="1248"/>
      <c r="GD19" s="1248"/>
      <c r="GE19" s="1248"/>
      <c r="GF19" s="1248"/>
      <c r="GG19" s="1248"/>
      <c r="GH19" s="1248"/>
      <c r="GI19" s="1248"/>
      <c r="GJ19" s="1248"/>
      <c r="GK19" s="1248"/>
      <c r="GL19" s="1248"/>
      <c r="GM19" s="1248"/>
      <c r="GN19" s="1248"/>
      <c r="GO19" s="1248"/>
      <c r="GP19" s="1248"/>
      <c r="GQ19" s="1248"/>
      <c r="GR19" s="1248"/>
      <c r="GS19" s="1248"/>
      <c r="GT19" s="1248"/>
      <c r="GU19" s="1248"/>
      <c r="GV19" s="1248"/>
      <c r="GW19" s="1248"/>
      <c r="GX19" s="1248"/>
      <c r="GY19" s="1248"/>
      <c r="GZ19" s="1248"/>
      <c r="HA19" s="1248"/>
      <c r="HB19" s="1248"/>
      <c r="HC19" s="1248"/>
      <c r="HD19" s="1248"/>
      <c r="HE19" s="1248"/>
      <c r="HF19" s="1248"/>
      <c r="HG19" s="1248"/>
      <c r="HH19" s="1248"/>
      <c r="HI19" s="1248"/>
      <c r="HJ19" s="1248"/>
      <c r="HK19" s="1248"/>
      <c r="HL19" s="1248"/>
      <c r="HM19" s="1248"/>
      <c r="HN19" s="1248"/>
      <c r="HO19" s="1248"/>
      <c r="HP19" s="1248"/>
      <c r="HQ19" s="1248"/>
      <c r="HR19" s="1248"/>
      <c r="HS19" s="1248"/>
      <c r="HT19" s="1248"/>
      <c r="HU19" s="1248"/>
      <c r="HV19" s="1248"/>
      <c r="HW19" s="1248"/>
      <c r="HX19" s="1248"/>
      <c r="HY19" s="1248"/>
      <c r="HZ19" s="1248"/>
      <c r="IA19" s="1248"/>
      <c r="IB19" s="1248"/>
      <c r="IC19" s="1248"/>
      <c r="ID19" s="1248"/>
      <c r="IE19" s="1248"/>
      <c r="IF19" s="1248"/>
      <c r="IG19" s="1248"/>
      <c r="IH19" s="1248"/>
      <c r="II19" s="1248"/>
      <c r="IJ19" s="1248"/>
      <c r="IK19" s="1248"/>
      <c r="IL19" s="1248"/>
      <c r="IM19" s="1248"/>
      <c r="IN19" s="1248"/>
      <c r="IO19" s="1248"/>
      <c r="IP19" s="1248"/>
      <c r="IQ19" s="1248"/>
      <c r="IR19" s="1248"/>
      <c r="IS19" s="1248"/>
      <c r="IT19" s="1248"/>
    </row>
    <row r="20" spans="1:254" ht="30.75" customHeight="1">
      <c r="A20" s="1250"/>
      <c r="B20" s="1253" t="s">
        <v>1501</v>
      </c>
      <c r="C20" s="1257" t="s">
        <v>1941</v>
      </c>
      <c r="D20" s="1258"/>
      <c r="E20" s="1267"/>
      <c r="F20" s="1245"/>
      <c r="G20" s="1201"/>
      <c r="H20" s="1201"/>
      <c r="I20" s="1201"/>
      <c r="J20" s="1201"/>
      <c r="K20" s="1247"/>
      <c r="L20" s="1247"/>
      <c r="M20" s="1247"/>
      <c r="N20" s="1248"/>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c r="AW20" s="1248"/>
      <c r="AX20" s="1248"/>
      <c r="AY20" s="1248"/>
      <c r="AZ20" s="1248"/>
      <c r="BA20" s="1248"/>
      <c r="BB20" s="1248"/>
      <c r="BC20" s="1248"/>
      <c r="BD20" s="1248"/>
      <c r="BE20" s="1248"/>
      <c r="BF20" s="1248"/>
      <c r="BG20" s="1248"/>
      <c r="BH20" s="1248"/>
      <c r="BI20" s="1248"/>
      <c r="BJ20" s="1248"/>
      <c r="BK20" s="1248"/>
      <c r="BL20" s="1248"/>
      <c r="BM20" s="1248"/>
      <c r="BN20" s="1248"/>
      <c r="BO20" s="1248"/>
      <c r="BP20" s="1248"/>
      <c r="BQ20" s="1248"/>
      <c r="BR20" s="1248"/>
      <c r="BS20" s="1248"/>
      <c r="BT20" s="1248"/>
      <c r="BU20" s="1248"/>
      <c r="BV20" s="1248"/>
      <c r="BW20" s="1248"/>
      <c r="BX20" s="1248"/>
      <c r="BY20" s="1248"/>
      <c r="BZ20" s="1248"/>
      <c r="CA20" s="1248"/>
      <c r="CB20" s="1248"/>
      <c r="CC20" s="1248"/>
      <c r="CD20" s="1248"/>
      <c r="CE20" s="1248"/>
      <c r="CF20" s="1248"/>
      <c r="CG20" s="1248"/>
      <c r="CH20" s="1248"/>
      <c r="CI20" s="1248"/>
      <c r="CJ20" s="1248"/>
      <c r="CK20" s="1248"/>
      <c r="CL20" s="1248"/>
      <c r="CM20" s="1248"/>
      <c r="CN20" s="1248"/>
      <c r="CO20" s="1248"/>
      <c r="CP20" s="1248"/>
      <c r="CQ20" s="1248"/>
      <c r="CR20" s="1248"/>
      <c r="CS20" s="1248"/>
      <c r="CT20" s="1248"/>
      <c r="CU20" s="1248"/>
      <c r="CV20" s="1248"/>
      <c r="CW20" s="1248"/>
      <c r="CX20" s="1248"/>
      <c r="CY20" s="1248"/>
      <c r="CZ20" s="1248"/>
      <c r="DA20" s="1248"/>
      <c r="DB20" s="1248"/>
      <c r="DC20" s="1248"/>
      <c r="DD20" s="1248"/>
      <c r="DE20" s="1248"/>
      <c r="DF20" s="1248"/>
      <c r="DG20" s="1248"/>
      <c r="DH20" s="1248"/>
      <c r="DI20" s="1248"/>
      <c r="DJ20" s="1248"/>
      <c r="DK20" s="1248"/>
      <c r="DL20" s="1248"/>
      <c r="DM20" s="1248"/>
      <c r="DN20" s="1248"/>
      <c r="DO20" s="1248"/>
      <c r="DP20" s="1248"/>
      <c r="DQ20" s="1248"/>
      <c r="DR20" s="1248"/>
      <c r="DS20" s="1248"/>
      <c r="DT20" s="1248"/>
      <c r="DU20" s="1248"/>
      <c r="DV20" s="1248"/>
      <c r="DW20" s="1248"/>
      <c r="DX20" s="1248"/>
      <c r="DY20" s="1248"/>
      <c r="DZ20" s="1248"/>
      <c r="EA20" s="1248"/>
      <c r="EB20" s="1248"/>
      <c r="EC20" s="1248"/>
      <c r="ED20" s="1248"/>
      <c r="EE20" s="1248"/>
      <c r="EF20" s="1248"/>
      <c r="EG20" s="1248"/>
      <c r="EH20" s="1248"/>
      <c r="EI20" s="1248"/>
      <c r="EJ20" s="1248"/>
      <c r="EK20" s="1248"/>
      <c r="EL20" s="1248"/>
      <c r="EM20" s="1248"/>
      <c r="EN20" s="1248"/>
      <c r="EO20" s="1248"/>
      <c r="EP20" s="1248"/>
      <c r="EQ20" s="1248"/>
      <c r="ER20" s="1248"/>
      <c r="ES20" s="1248"/>
      <c r="ET20" s="1248"/>
      <c r="EU20" s="1248"/>
      <c r="EV20" s="1248"/>
      <c r="EW20" s="1248"/>
      <c r="EX20" s="1248"/>
      <c r="EY20" s="1248"/>
      <c r="EZ20" s="1248"/>
      <c r="FA20" s="1248"/>
      <c r="FB20" s="1248"/>
      <c r="FC20" s="1248"/>
      <c r="FD20" s="1248"/>
      <c r="FE20" s="1248"/>
      <c r="FF20" s="1248"/>
      <c r="FG20" s="1248"/>
      <c r="FH20" s="1248"/>
      <c r="FI20" s="1248"/>
      <c r="FJ20" s="1248"/>
      <c r="FK20" s="1248"/>
      <c r="FL20" s="1248"/>
      <c r="FM20" s="1248"/>
      <c r="FN20" s="1248"/>
      <c r="FO20" s="1248"/>
      <c r="FP20" s="1248"/>
      <c r="FQ20" s="1248"/>
      <c r="FR20" s="1248"/>
      <c r="FS20" s="1248"/>
      <c r="FT20" s="1248"/>
      <c r="FU20" s="1248"/>
      <c r="FV20" s="1248"/>
      <c r="FW20" s="1248"/>
      <c r="FX20" s="1248"/>
      <c r="FY20" s="1248"/>
      <c r="FZ20" s="1248"/>
      <c r="GA20" s="1248"/>
      <c r="GB20" s="1248"/>
      <c r="GC20" s="1248"/>
      <c r="GD20" s="1248"/>
      <c r="GE20" s="1248"/>
      <c r="GF20" s="1248"/>
      <c r="GG20" s="1248"/>
      <c r="GH20" s="1248"/>
      <c r="GI20" s="1248"/>
      <c r="GJ20" s="1248"/>
      <c r="GK20" s="1248"/>
      <c r="GL20" s="1248"/>
      <c r="GM20" s="1248"/>
      <c r="GN20" s="1248"/>
      <c r="GO20" s="1248"/>
      <c r="GP20" s="1248"/>
      <c r="GQ20" s="1248"/>
      <c r="GR20" s="1248"/>
      <c r="GS20" s="1248"/>
      <c r="GT20" s="1248"/>
      <c r="GU20" s="1248"/>
      <c r="GV20" s="1248"/>
      <c r="GW20" s="1248"/>
      <c r="GX20" s="1248"/>
      <c r="GY20" s="1248"/>
      <c r="GZ20" s="1248"/>
      <c r="HA20" s="1248"/>
      <c r="HB20" s="1248"/>
      <c r="HC20" s="1248"/>
      <c r="HD20" s="1248"/>
      <c r="HE20" s="1248"/>
      <c r="HF20" s="1248"/>
      <c r="HG20" s="1248"/>
      <c r="HH20" s="1248"/>
      <c r="HI20" s="1248"/>
      <c r="HJ20" s="1248"/>
      <c r="HK20" s="1248"/>
      <c r="HL20" s="1248"/>
      <c r="HM20" s="1248"/>
      <c r="HN20" s="1248"/>
      <c r="HO20" s="1248"/>
      <c r="HP20" s="1248"/>
      <c r="HQ20" s="1248"/>
      <c r="HR20" s="1248"/>
      <c r="HS20" s="1248"/>
      <c r="HT20" s="1248"/>
      <c r="HU20" s="1248"/>
      <c r="HV20" s="1248"/>
      <c r="HW20" s="1248"/>
      <c r="HX20" s="1248"/>
      <c r="HY20" s="1248"/>
      <c r="HZ20" s="1248"/>
      <c r="IA20" s="1248"/>
      <c r="IB20" s="1248"/>
      <c r="IC20" s="1248"/>
      <c r="ID20" s="1248"/>
      <c r="IE20" s="1248"/>
      <c r="IF20" s="1248"/>
      <c r="IG20" s="1248"/>
      <c r="IH20" s="1248"/>
      <c r="II20" s="1248"/>
      <c r="IJ20" s="1248"/>
      <c r="IK20" s="1248"/>
      <c r="IL20" s="1248"/>
      <c r="IM20" s="1248"/>
      <c r="IN20" s="1248"/>
      <c r="IO20" s="1248"/>
      <c r="IP20" s="1248"/>
      <c r="IQ20" s="1248"/>
      <c r="IR20" s="1248"/>
      <c r="IS20" s="1248"/>
      <c r="IT20" s="1248"/>
    </row>
    <row r="21" spans="1:254" ht="18" customHeight="1">
      <c r="A21" s="1250"/>
      <c r="B21" s="1253" t="s">
        <v>1502</v>
      </c>
      <c r="C21" s="1257" t="s">
        <v>1942</v>
      </c>
      <c r="D21" s="1258"/>
      <c r="E21" s="1267"/>
      <c r="F21" s="1245"/>
      <c r="G21" s="1201"/>
      <c r="H21" s="1201"/>
      <c r="I21" s="1201"/>
      <c r="J21" s="1201"/>
      <c r="K21" s="1247"/>
      <c r="L21" s="1247"/>
      <c r="M21" s="1247"/>
      <c r="N21" s="1248"/>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c r="AX21" s="1248"/>
      <c r="AY21" s="1248"/>
      <c r="AZ21" s="1248"/>
      <c r="BA21" s="1248"/>
      <c r="BB21" s="1248"/>
      <c r="BC21" s="1248"/>
      <c r="BD21" s="1248"/>
      <c r="BE21" s="1248"/>
      <c r="BF21" s="1248"/>
      <c r="BG21" s="1248"/>
      <c r="BH21" s="1248"/>
      <c r="BI21" s="1248"/>
      <c r="BJ21" s="1248"/>
      <c r="BK21" s="1248"/>
      <c r="BL21" s="1248"/>
      <c r="BM21" s="1248"/>
      <c r="BN21" s="1248"/>
      <c r="BO21" s="1248"/>
      <c r="BP21" s="1248"/>
      <c r="BQ21" s="1248"/>
      <c r="BR21" s="1248"/>
      <c r="BS21" s="1248"/>
      <c r="BT21" s="1248"/>
      <c r="BU21" s="1248"/>
      <c r="BV21" s="1248"/>
      <c r="BW21" s="1248"/>
      <c r="BX21" s="1248"/>
      <c r="BY21" s="1248"/>
      <c r="BZ21" s="1248"/>
      <c r="CA21" s="1248"/>
      <c r="CB21" s="1248"/>
      <c r="CC21" s="1248"/>
      <c r="CD21" s="1248"/>
      <c r="CE21" s="1248"/>
      <c r="CF21" s="1248"/>
      <c r="CG21" s="1248"/>
      <c r="CH21" s="1248"/>
      <c r="CI21" s="1248"/>
      <c r="CJ21" s="1248"/>
      <c r="CK21" s="1248"/>
      <c r="CL21" s="1248"/>
      <c r="CM21" s="1248"/>
      <c r="CN21" s="1248"/>
      <c r="CO21" s="1248"/>
      <c r="CP21" s="1248"/>
      <c r="CQ21" s="1248"/>
      <c r="CR21" s="1248"/>
      <c r="CS21" s="1248"/>
      <c r="CT21" s="1248"/>
      <c r="CU21" s="1248"/>
      <c r="CV21" s="1248"/>
      <c r="CW21" s="1248"/>
      <c r="CX21" s="1248"/>
      <c r="CY21" s="1248"/>
      <c r="CZ21" s="1248"/>
      <c r="DA21" s="1248"/>
      <c r="DB21" s="1248"/>
      <c r="DC21" s="1248"/>
      <c r="DD21" s="1248"/>
      <c r="DE21" s="1248"/>
      <c r="DF21" s="1248"/>
      <c r="DG21" s="1248"/>
      <c r="DH21" s="1248"/>
      <c r="DI21" s="1248"/>
      <c r="DJ21" s="1248"/>
      <c r="DK21" s="1248"/>
      <c r="DL21" s="1248"/>
      <c r="DM21" s="1248"/>
      <c r="DN21" s="1248"/>
      <c r="DO21" s="1248"/>
      <c r="DP21" s="1248"/>
      <c r="DQ21" s="1248"/>
      <c r="DR21" s="1248"/>
      <c r="DS21" s="1248"/>
      <c r="DT21" s="1248"/>
      <c r="DU21" s="1248"/>
      <c r="DV21" s="1248"/>
      <c r="DW21" s="1248"/>
      <c r="DX21" s="1248"/>
      <c r="DY21" s="1248"/>
      <c r="DZ21" s="1248"/>
      <c r="EA21" s="1248"/>
      <c r="EB21" s="1248"/>
      <c r="EC21" s="1248"/>
      <c r="ED21" s="1248"/>
      <c r="EE21" s="1248"/>
      <c r="EF21" s="1248"/>
      <c r="EG21" s="1248"/>
      <c r="EH21" s="1248"/>
      <c r="EI21" s="1248"/>
      <c r="EJ21" s="1248"/>
      <c r="EK21" s="1248"/>
      <c r="EL21" s="1248"/>
      <c r="EM21" s="1248"/>
      <c r="EN21" s="1248"/>
      <c r="EO21" s="1248"/>
      <c r="EP21" s="1248"/>
      <c r="EQ21" s="1248"/>
      <c r="ER21" s="1248"/>
      <c r="ES21" s="1248"/>
      <c r="ET21" s="1248"/>
      <c r="EU21" s="1248"/>
      <c r="EV21" s="1248"/>
      <c r="EW21" s="1248"/>
      <c r="EX21" s="1248"/>
      <c r="EY21" s="1248"/>
      <c r="EZ21" s="1248"/>
      <c r="FA21" s="1248"/>
      <c r="FB21" s="1248"/>
      <c r="FC21" s="1248"/>
      <c r="FD21" s="1248"/>
      <c r="FE21" s="1248"/>
      <c r="FF21" s="1248"/>
      <c r="FG21" s="1248"/>
      <c r="FH21" s="1248"/>
      <c r="FI21" s="1248"/>
      <c r="FJ21" s="1248"/>
      <c r="FK21" s="1248"/>
      <c r="FL21" s="1248"/>
      <c r="FM21" s="1248"/>
      <c r="FN21" s="1248"/>
      <c r="FO21" s="1248"/>
      <c r="FP21" s="1248"/>
      <c r="FQ21" s="1248"/>
      <c r="FR21" s="1248"/>
      <c r="FS21" s="1248"/>
      <c r="FT21" s="1248"/>
      <c r="FU21" s="1248"/>
      <c r="FV21" s="1248"/>
      <c r="FW21" s="1248"/>
      <c r="FX21" s="1248"/>
      <c r="FY21" s="1248"/>
      <c r="FZ21" s="1248"/>
      <c r="GA21" s="1248"/>
      <c r="GB21" s="1248"/>
      <c r="GC21" s="1248"/>
      <c r="GD21" s="1248"/>
      <c r="GE21" s="1248"/>
      <c r="GF21" s="1248"/>
      <c r="GG21" s="1248"/>
      <c r="GH21" s="1248"/>
      <c r="GI21" s="1248"/>
      <c r="GJ21" s="1248"/>
      <c r="GK21" s="1248"/>
      <c r="GL21" s="1248"/>
      <c r="GM21" s="1248"/>
      <c r="GN21" s="1248"/>
      <c r="GO21" s="1248"/>
      <c r="GP21" s="1248"/>
      <c r="GQ21" s="1248"/>
      <c r="GR21" s="1248"/>
      <c r="GS21" s="1248"/>
      <c r="GT21" s="1248"/>
      <c r="GU21" s="1248"/>
      <c r="GV21" s="1248"/>
      <c r="GW21" s="1248"/>
      <c r="GX21" s="1248"/>
      <c r="GY21" s="1248"/>
      <c r="GZ21" s="1248"/>
      <c r="HA21" s="1248"/>
      <c r="HB21" s="1248"/>
      <c r="HC21" s="1248"/>
      <c r="HD21" s="1248"/>
      <c r="HE21" s="1248"/>
      <c r="HF21" s="1248"/>
      <c r="HG21" s="1248"/>
      <c r="HH21" s="1248"/>
      <c r="HI21" s="1248"/>
      <c r="HJ21" s="1248"/>
      <c r="HK21" s="1248"/>
      <c r="HL21" s="1248"/>
      <c r="HM21" s="1248"/>
      <c r="HN21" s="1248"/>
      <c r="HO21" s="1248"/>
      <c r="HP21" s="1248"/>
      <c r="HQ21" s="1248"/>
      <c r="HR21" s="1248"/>
      <c r="HS21" s="1248"/>
      <c r="HT21" s="1248"/>
      <c r="HU21" s="1248"/>
      <c r="HV21" s="1248"/>
      <c r="HW21" s="1248"/>
      <c r="HX21" s="1248"/>
      <c r="HY21" s="1248"/>
      <c r="HZ21" s="1248"/>
      <c r="IA21" s="1248"/>
      <c r="IB21" s="1248"/>
      <c r="IC21" s="1248"/>
      <c r="ID21" s="1248"/>
      <c r="IE21" s="1248"/>
      <c r="IF21" s="1248"/>
      <c r="IG21" s="1248"/>
      <c r="IH21" s="1248"/>
      <c r="II21" s="1248"/>
      <c r="IJ21" s="1248"/>
      <c r="IK21" s="1248"/>
      <c r="IL21" s="1248"/>
      <c r="IM21" s="1248"/>
      <c r="IN21" s="1248"/>
      <c r="IO21" s="1248"/>
      <c r="IP21" s="1248"/>
      <c r="IQ21" s="1248"/>
      <c r="IR21" s="1248"/>
      <c r="IS21" s="1248"/>
      <c r="IT21" s="1248"/>
    </row>
    <row r="22" spans="1:254" ht="25.5">
      <c r="A22" s="1250"/>
      <c r="B22" s="1253" t="s">
        <v>1503</v>
      </c>
      <c r="C22" s="1227" t="s">
        <v>1943</v>
      </c>
      <c r="D22" s="1265">
        <f>D23+D24+D25</f>
        <v>0</v>
      </c>
      <c r="E22" s="1266">
        <f>E23+E24+E25</f>
        <v>0</v>
      </c>
      <c r="F22" s="1245"/>
      <c r="G22" s="1201"/>
      <c r="H22" s="1201"/>
      <c r="I22" s="1201"/>
      <c r="J22" s="1201"/>
      <c r="K22" s="1247"/>
      <c r="L22" s="1247"/>
      <c r="M22" s="1247"/>
      <c r="N22" s="1248"/>
      <c r="O22" s="1248"/>
      <c r="P22" s="1248"/>
      <c r="Q22" s="1248"/>
      <c r="R22" s="1248"/>
      <c r="S22" s="1248"/>
      <c r="T22" s="1248"/>
      <c r="U22" s="1248"/>
      <c r="V22" s="1248"/>
      <c r="W22" s="1248"/>
      <c r="X22" s="1248"/>
      <c r="Y22" s="1248"/>
      <c r="Z22" s="1248"/>
      <c r="AA22" s="1248"/>
      <c r="AB22" s="1248"/>
      <c r="AC22" s="1248"/>
      <c r="AD22" s="1248"/>
      <c r="AE22" s="1248"/>
      <c r="AF22" s="1248"/>
      <c r="AG22" s="1248"/>
      <c r="AH22" s="1248"/>
      <c r="AI22" s="1248"/>
      <c r="AJ22" s="1248"/>
      <c r="AK22" s="1248"/>
      <c r="AL22" s="1248"/>
      <c r="AM22" s="1248"/>
      <c r="AN22" s="1248"/>
      <c r="AO22" s="1248"/>
      <c r="AP22" s="1248"/>
      <c r="AQ22" s="1248"/>
      <c r="AR22" s="1248"/>
      <c r="AS22" s="1248"/>
      <c r="AT22" s="1248"/>
      <c r="AU22" s="1248"/>
      <c r="AV22" s="1248"/>
      <c r="AW22" s="1248"/>
      <c r="AX22" s="1248"/>
      <c r="AY22" s="1248"/>
      <c r="AZ22" s="1248"/>
      <c r="BA22" s="1248"/>
      <c r="BB22" s="1248"/>
      <c r="BC22" s="1248"/>
      <c r="BD22" s="1248"/>
      <c r="BE22" s="1248"/>
      <c r="BF22" s="1248"/>
      <c r="BG22" s="1248"/>
      <c r="BH22" s="1248"/>
      <c r="BI22" s="1248"/>
      <c r="BJ22" s="1248"/>
      <c r="BK22" s="1248"/>
      <c r="BL22" s="1248"/>
      <c r="BM22" s="1248"/>
      <c r="BN22" s="1248"/>
      <c r="BO22" s="1248"/>
      <c r="BP22" s="1248"/>
      <c r="BQ22" s="1248"/>
      <c r="BR22" s="1248"/>
      <c r="BS22" s="1248"/>
      <c r="BT22" s="1248"/>
      <c r="BU22" s="1248"/>
      <c r="BV22" s="1248"/>
      <c r="BW22" s="1248"/>
      <c r="BX22" s="1248"/>
      <c r="BY22" s="1248"/>
      <c r="BZ22" s="1248"/>
      <c r="CA22" s="1248"/>
      <c r="CB22" s="1248"/>
      <c r="CC22" s="1248"/>
      <c r="CD22" s="1248"/>
      <c r="CE22" s="1248"/>
      <c r="CF22" s="1248"/>
      <c r="CG22" s="1248"/>
      <c r="CH22" s="1248"/>
      <c r="CI22" s="1248"/>
      <c r="CJ22" s="1248"/>
      <c r="CK22" s="1248"/>
      <c r="CL22" s="1248"/>
      <c r="CM22" s="1248"/>
      <c r="CN22" s="1248"/>
      <c r="CO22" s="1248"/>
      <c r="CP22" s="1248"/>
      <c r="CQ22" s="1248"/>
      <c r="CR22" s="1248"/>
      <c r="CS22" s="1248"/>
      <c r="CT22" s="1248"/>
      <c r="CU22" s="1248"/>
      <c r="CV22" s="1248"/>
      <c r="CW22" s="1248"/>
      <c r="CX22" s="1248"/>
      <c r="CY22" s="1248"/>
      <c r="CZ22" s="1248"/>
      <c r="DA22" s="1248"/>
      <c r="DB22" s="1248"/>
      <c r="DC22" s="1248"/>
      <c r="DD22" s="1248"/>
      <c r="DE22" s="1248"/>
      <c r="DF22" s="1248"/>
      <c r="DG22" s="1248"/>
      <c r="DH22" s="1248"/>
      <c r="DI22" s="1248"/>
      <c r="DJ22" s="1248"/>
      <c r="DK22" s="1248"/>
      <c r="DL22" s="1248"/>
      <c r="DM22" s="1248"/>
      <c r="DN22" s="1248"/>
      <c r="DO22" s="1248"/>
      <c r="DP22" s="1248"/>
      <c r="DQ22" s="1248"/>
      <c r="DR22" s="1248"/>
      <c r="DS22" s="1248"/>
      <c r="DT22" s="1248"/>
      <c r="DU22" s="1248"/>
      <c r="DV22" s="1248"/>
      <c r="DW22" s="1248"/>
      <c r="DX22" s="1248"/>
      <c r="DY22" s="1248"/>
      <c r="DZ22" s="1248"/>
      <c r="EA22" s="1248"/>
      <c r="EB22" s="1248"/>
      <c r="EC22" s="1248"/>
      <c r="ED22" s="1248"/>
      <c r="EE22" s="1248"/>
      <c r="EF22" s="1248"/>
      <c r="EG22" s="1248"/>
      <c r="EH22" s="1248"/>
      <c r="EI22" s="1248"/>
      <c r="EJ22" s="1248"/>
      <c r="EK22" s="1248"/>
      <c r="EL22" s="1248"/>
      <c r="EM22" s="1248"/>
      <c r="EN22" s="1248"/>
      <c r="EO22" s="1248"/>
      <c r="EP22" s="1248"/>
      <c r="EQ22" s="1248"/>
      <c r="ER22" s="1248"/>
      <c r="ES22" s="1248"/>
      <c r="ET22" s="1248"/>
      <c r="EU22" s="1248"/>
      <c r="EV22" s="1248"/>
      <c r="EW22" s="1248"/>
      <c r="EX22" s="1248"/>
      <c r="EY22" s="1248"/>
      <c r="EZ22" s="1248"/>
      <c r="FA22" s="1248"/>
      <c r="FB22" s="1248"/>
      <c r="FC22" s="1248"/>
      <c r="FD22" s="1248"/>
      <c r="FE22" s="1248"/>
      <c r="FF22" s="1248"/>
      <c r="FG22" s="1248"/>
      <c r="FH22" s="1248"/>
      <c r="FI22" s="1248"/>
      <c r="FJ22" s="1248"/>
      <c r="FK22" s="1248"/>
      <c r="FL22" s="1248"/>
      <c r="FM22" s="1248"/>
      <c r="FN22" s="1248"/>
      <c r="FO22" s="1248"/>
      <c r="FP22" s="1248"/>
      <c r="FQ22" s="1248"/>
      <c r="FR22" s="1248"/>
      <c r="FS22" s="1248"/>
      <c r="FT22" s="1248"/>
      <c r="FU22" s="1248"/>
      <c r="FV22" s="1248"/>
      <c r="FW22" s="1248"/>
      <c r="FX22" s="1248"/>
      <c r="FY22" s="1248"/>
      <c r="FZ22" s="1248"/>
      <c r="GA22" s="1248"/>
      <c r="GB22" s="1248"/>
      <c r="GC22" s="1248"/>
      <c r="GD22" s="1248"/>
      <c r="GE22" s="1248"/>
      <c r="GF22" s="1248"/>
      <c r="GG22" s="1248"/>
      <c r="GH22" s="1248"/>
      <c r="GI22" s="1248"/>
      <c r="GJ22" s="1248"/>
      <c r="GK22" s="1248"/>
      <c r="GL22" s="1248"/>
      <c r="GM22" s="1248"/>
      <c r="GN22" s="1248"/>
      <c r="GO22" s="1248"/>
      <c r="GP22" s="1248"/>
      <c r="GQ22" s="1248"/>
      <c r="GR22" s="1248"/>
      <c r="GS22" s="1248"/>
      <c r="GT22" s="1248"/>
      <c r="GU22" s="1248"/>
      <c r="GV22" s="1248"/>
      <c r="GW22" s="1248"/>
      <c r="GX22" s="1248"/>
      <c r="GY22" s="1248"/>
      <c r="GZ22" s="1248"/>
      <c r="HA22" s="1248"/>
      <c r="HB22" s="1248"/>
      <c r="HC22" s="1248"/>
      <c r="HD22" s="1248"/>
      <c r="HE22" s="1248"/>
      <c r="HF22" s="1248"/>
      <c r="HG22" s="1248"/>
      <c r="HH22" s="1248"/>
      <c r="HI22" s="1248"/>
      <c r="HJ22" s="1248"/>
      <c r="HK22" s="1248"/>
      <c r="HL22" s="1248"/>
      <c r="HM22" s="1248"/>
      <c r="HN22" s="1248"/>
      <c r="HO22" s="1248"/>
      <c r="HP22" s="1248"/>
      <c r="HQ22" s="1248"/>
      <c r="HR22" s="1248"/>
      <c r="HS22" s="1248"/>
      <c r="HT22" s="1248"/>
      <c r="HU22" s="1248"/>
      <c r="HV22" s="1248"/>
      <c r="HW22" s="1248"/>
      <c r="HX22" s="1248"/>
      <c r="HY22" s="1248"/>
      <c r="HZ22" s="1248"/>
      <c r="IA22" s="1248"/>
      <c r="IB22" s="1248"/>
      <c r="IC22" s="1248"/>
      <c r="ID22" s="1248"/>
      <c r="IE22" s="1248"/>
      <c r="IF22" s="1248"/>
      <c r="IG22" s="1248"/>
      <c r="IH22" s="1248"/>
      <c r="II22" s="1248"/>
      <c r="IJ22" s="1248"/>
      <c r="IK22" s="1248"/>
      <c r="IL22" s="1248"/>
      <c r="IM22" s="1248"/>
      <c r="IN22" s="1248"/>
      <c r="IO22" s="1248"/>
      <c r="IP22" s="1248"/>
      <c r="IQ22" s="1248"/>
      <c r="IR22" s="1248"/>
      <c r="IS22" s="1248"/>
      <c r="IT22" s="1248"/>
    </row>
    <row r="23" spans="1:254" ht="18" customHeight="1">
      <c r="A23" s="1250"/>
      <c r="B23" s="1253" t="s">
        <v>1504</v>
      </c>
      <c r="C23" s="1257" t="s">
        <v>1944</v>
      </c>
      <c r="D23" s="1258"/>
      <c r="E23" s="1267"/>
      <c r="F23" s="1245"/>
      <c r="G23" s="1201"/>
      <c r="H23" s="1201"/>
      <c r="I23" s="1201"/>
      <c r="J23" s="1201"/>
      <c r="K23" s="1247"/>
      <c r="L23" s="1247"/>
      <c r="M23" s="1247"/>
      <c r="N23" s="1248"/>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c r="AL23" s="1248"/>
      <c r="AM23" s="1248"/>
      <c r="AN23" s="1248"/>
      <c r="AO23" s="1248"/>
      <c r="AP23" s="1248"/>
      <c r="AQ23" s="1248"/>
      <c r="AR23" s="1248"/>
      <c r="AS23" s="1248"/>
      <c r="AT23" s="1248"/>
      <c r="AU23" s="1248"/>
      <c r="AV23" s="1248"/>
      <c r="AW23" s="1248"/>
      <c r="AX23" s="1248"/>
      <c r="AY23" s="1248"/>
      <c r="AZ23" s="1248"/>
      <c r="BA23" s="1248"/>
      <c r="BB23" s="1248"/>
      <c r="BC23" s="1248"/>
      <c r="BD23" s="1248"/>
      <c r="BE23" s="1248"/>
      <c r="BF23" s="1248"/>
      <c r="BG23" s="1248"/>
      <c r="BH23" s="1248"/>
      <c r="BI23" s="1248"/>
      <c r="BJ23" s="1248"/>
      <c r="BK23" s="1248"/>
      <c r="BL23" s="1248"/>
      <c r="BM23" s="1248"/>
      <c r="BN23" s="1248"/>
      <c r="BO23" s="1248"/>
      <c r="BP23" s="1248"/>
      <c r="BQ23" s="1248"/>
      <c r="BR23" s="1248"/>
      <c r="BS23" s="1248"/>
      <c r="BT23" s="1248"/>
      <c r="BU23" s="1248"/>
      <c r="BV23" s="1248"/>
      <c r="BW23" s="1248"/>
      <c r="BX23" s="1248"/>
      <c r="BY23" s="1248"/>
      <c r="BZ23" s="1248"/>
      <c r="CA23" s="1248"/>
      <c r="CB23" s="1248"/>
      <c r="CC23" s="1248"/>
      <c r="CD23" s="1248"/>
      <c r="CE23" s="1248"/>
      <c r="CF23" s="1248"/>
      <c r="CG23" s="1248"/>
      <c r="CH23" s="1248"/>
      <c r="CI23" s="1248"/>
      <c r="CJ23" s="1248"/>
      <c r="CK23" s="1248"/>
      <c r="CL23" s="1248"/>
      <c r="CM23" s="1248"/>
      <c r="CN23" s="1248"/>
      <c r="CO23" s="1248"/>
      <c r="CP23" s="1248"/>
      <c r="CQ23" s="1248"/>
      <c r="CR23" s="1248"/>
      <c r="CS23" s="1248"/>
      <c r="CT23" s="1248"/>
      <c r="CU23" s="1248"/>
      <c r="CV23" s="1248"/>
      <c r="CW23" s="1248"/>
      <c r="CX23" s="1248"/>
      <c r="CY23" s="1248"/>
      <c r="CZ23" s="1248"/>
      <c r="DA23" s="1248"/>
      <c r="DB23" s="1248"/>
      <c r="DC23" s="1248"/>
      <c r="DD23" s="1248"/>
      <c r="DE23" s="1248"/>
      <c r="DF23" s="1248"/>
      <c r="DG23" s="1248"/>
      <c r="DH23" s="1248"/>
      <c r="DI23" s="1248"/>
      <c r="DJ23" s="1248"/>
      <c r="DK23" s="1248"/>
      <c r="DL23" s="1248"/>
      <c r="DM23" s="1248"/>
      <c r="DN23" s="1248"/>
      <c r="DO23" s="1248"/>
      <c r="DP23" s="1248"/>
      <c r="DQ23" s="1248"/>
      <c r="DR23" s="1248"/>
      <c r="DS23" s="1248"/>
      <c r="DT23" s="1248"/>
      <c r="DU23" s="1248"/>
      <c r="DV23" s="1248"/>
      <c r="DW23" s="1248"/>
      <c r="DX23" s="1248"/>
      <c r="DY23" s="1248"/>
      <c r="DZ23" s="1248"/>
      <c r="EA23" s="1248"/>
      <c r="EB23" s="1248"/>
      <c r="EC23" s="1248"/>
      <c r="ED23" s="1248"/>
      <c r="EE23" s="1248"/>
      <c r="EF23" s="1248"/>
      <c r="EG23" s="1248"/>
      <c r="EH23" s="1248"/>
      <c r="EI23" s="1248"/>
      <c r="EJ23" s="1248"/>
      <c r="EK23" s="1248"/>
      <c r="EL23" s="1248"/>
      <c r="EM23" s="1248"/>
      <c r="EN23" s="1248"/>
      <c r="EO23" s="1248"/>
      <c r="EP23" s="1248"/>
      <c r="EQ23" s="1248"/>
      <c r="ER23" s="1248"/>
      <c r="ES23" s="1248"/>
      <c r="ET23" s="1248"/>
      <c r="EU23" s="1248"/>
      <c r="EV23" s="1248"/>
      <c r="EW23" s="1248"/>
      <c r="EX23" s="1248"/>
      <c r="EY23" s="1248"/>
      <c r="EZ23" s="1248"/>
      <c r="FA23" s="1248"/>
      <c r="FB23" s="1248"/>
      <c r="FC23" s="1248"/>
      <c r="FD23" s="1248"/>
      <c r="FE23" s="1248"/>
      <c r="FF23" s="1248"/>
      <c r="FG23" s="1248"/>
      <c r="FH23" s="1248"/>
      <c r="FI23" s="1248"/>
      <c r="FJ23" s="1248"/>
      <c r="FK23" s="1248"/>
      <c r="FL23" s="1248"/>
      <c r="FM23" s="1248"/>
      <c r="FN23" s="1248"/>
      <c r="FO23" s="1248"/>
      <c r="FP23" s="1248"/>
      <c r="FQ23" s="1248"/>
      <c r="FR23" s="1248"/>
      <c r="FS23" s="1248"/>
      <c r="FT23" s="1248"/>
      <c r="FU23" s="1248"/>
      <c r="FV23" s="1248"/>
      <c r="FW23" s="1248"/>
      <c r="FX23" s="1248"/>
      <c r="FY23" s="1248"/>
      <c r="FZ23" s="1248"/>
      <c r="GA23" s="1248"/>
      <c r="GB23" s="1248"/>
      <c r="GC23" s="1248"/>
      <c r="GD23" s="1248"/>
      <c r="GE23" s="1248"/>
      <c r="GF23" s="1248"/>
      <c r="GG23" s="1248"/>
      <c r="GH23" s="1248"/>
      <c r="GI23" s="1248"/>
      <c r="GJ23" s="1248"/>
      <c r="GK23" s="1248"/>
      <c r="GL23" s="1248"/>
      <c r="GM23" s="1248"/>
      <c r="GN23" s="1248"/>
      <c r="GO23" s="1248"/>
      <c r="GP23" s="1248"/>
      <c r="GQ23" s="1248"/>
      <c r="GR23" s="1248"/>
      <c r="GS23" s="1248"/>
      <c r="GT23" s="1248"/>
      <c r="GU23" s="1248"/>
      <c r="GV23" s="1248"/>
      <c r="GW23" s="1248"/>
      <c r="GX23" s="1248"/>
      <c r="GY23" s="1248"/>
      <c r="GZ23" s="1248"/>
      <c r="HA23" s="1248"/>
      <c r="HB23" s="1248"/>
      <c r="HC23" s="1248"/>
      <c r="HD23" s="1248"/>
      <c r="HE23" s="1248"/>
      <c r="HF23" s="1248"/>
      <c r="HG23" s="1248"/>
      <c r="HH23" s="1248"/>
      <c r="HI23" s="1248"/>
      <c r="HJ23" s="1248"/>
      <c r="HK23" s="1248"/>
      <c r="HL23" s="1248"/>
      <c r="HM23" s="1248"/>
      <c r="HN23" s="1248"/>
      <c r="HO23" s="1248"/>
      <c r="HP23" s="1248"/>
      <c r="HQ23" s="1248"/>
      <c r="HR23" s="1248"/>
      <c r="HS23" s="1248"/>
      <c r="HT23" s="1248"/>
      <c r="HU23" s="1248"/>
      <c r="HV23" s="1248"/>
      <c r="HW23" s="1248"/>
      <c r="HX23" s="1248"/>
      <c r="HY23" s="1248"/>
      <c r="HZ23" s="1248"/>
      <c r="IA23" s="1248"/>
      <c r="IB23" s="1248"/>
      <c r="IC23" s="1248"/>
      <c r="ID23" s="1248"/>
      <c r="IE23" s="1248"/>
      <c r="IF23" s="1248"/>
      <c r="IG23" s="1248"/>
      <c r="IH23" s="1248"/>
      <c r="II23" s="1248"/>
      <c r="IJ23" s="1248"/>
      <c r="IK23" s="1248"/>
      <c r="IL23" s="1248"/>
      <c r="IM23" s="1248"/>
      <c r="IN23" s="1248"/>
      <c r="IO23" s="1248"/>
      <c r="IP23" s="1248"/>
      <c r="IQ23" s="1248"/>
      <c r="IR23" s="1248"/>
      <c r="IS23" s="1248"/>
      <c r="IT23" s="1248"/>
    </row>
    <row r="24" spans="1:254" ht="18" customHeight="1">
      <c r="A24" s="1250"/>
      <c r="B24" s="1253" t="s">
        <v>1505</v>
      </c>
      <c r="C24" s="1257" t="s">
        <v>1945</v>
      </c>
      <c r="D24" s="1258"/>
      <c r="E24" s="1267"/>
      <c r="F24" s="1245"/>
      <c r="G24" s="1201"/>
      <c r="H24" s="1201"/>
      <c r="I24" s="1201"/>
      <c r="J24" s="1201"/>
      <c r="K24" s="1247"/>
      <c r="L24" s="1247"/>
      <c r="M24" s="1247"/>
      <c r="N24" s="1248"/>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c r="AJ24" s="1248"/>
      <c r="AK24" s="1248"/>
      <c r="AL24" s="1248"/>
      <c r="AM24" s="1248"/>
      <c r="AN24" s="1248"/>
      <c r="AO24" s="1248"/>
      <c r="AP24" s="1248"/>
      <c r="AQ24" s="1248"/>
      <c r="AR24" s="1248"/>
      <c r="AS24" s="1248"/>
      <c r="AT24" s="1248"/>
      <c r="AU24" s="1248"/>
      <c r="AV24" s="1248"/>
      <c r="AW24" s="1248"/>
      <c r="AX24" s="1248"/>
      <c r="AY24" s="1248"/>
      <c r="AZ24" s="1248"/>
      <c r="BA24" s="1248"/>
      <c r="BB24" s="1248"/>
      <c r="BC24" s="1248"/>
      <c r="BD24" s="1248"/>
      <c r="BE24" s="1248"/>
      <c r="BF24" s="1248"/>
      <c r="BG24" s="1248"/>
      <c r="BH24" s="1248"/>
      <c r="BI24" s="1248"/>
      <c r="BJ24" s="1248"/>
      <c r="BK24" s="1248"/>
      <c r="BL24" s="1248"/>
      <c r="BM24" s="1248"/>
      <c r="BN24" s="1248"/>
      <c r="BO24" s="1248"/>
      <c r="BP24" s="1248"/>
      <c r="BQ24" s="1248"/>
      <c r="BR24" s="1248"/>
      <c r="BS24" s="1248"/>
      <c r="BT24" s="1248"/>
      <c r="BU24" s="1248"/>
      <c r="BV24" s="1248"/>
      <c r="BW24" s="1248"/>
      <c r="BX24" s="1248"/>
      <c r="BY24" s="1248"/>
      <c r="BZ24" s="1248"/>
      <c r="CA24" s="1248"/>
      <c r="CB24" s="1248"/>
      <c r="CC24" s="1248"/>
      <c r="CD24" s="1248"/>
      <c r="CE24" s="1248"/>
      <c r="CF24" s="1248"/>
      <c r="CG24" s="1248"/>
      <c r="CH24" s="1248"/>
      <c r="CI24" s="1248"/>
      <c r="CJ24" s="1248"/>
      <c r="CK24" s="1248"/>
      <c r="CL24" s="1248"/>
      <c r="CM24" s="1248"/>
      <c r="CN24" s="1248"/>
      <c r="CO24" s="1248"/>
      <c r="CP24" s="1248"/>
      <c r="CQ24" s="1248"/>
      <c r="CR24" s="1248"/>
      <c r="CS24" s="1248"/>
      <c r="CT24" s="1248"/>
      <c r="CU24" s="1248"/>
      <c r="CV24" s="1248"/>
      <c r="CW24" s="1248"/>
      <c r="CX24" s="1248"/>
      <c r="CY24" s="1248"/>
      <c r="CZ24" s="1248"/>
      <c r="DA24" s="1248"/>
      <c r="DB24" s="1248"/>
      <c r="DC24" s="1248"/>
      <c r="DD24" s="1248"/>
      <c r="DE24" s="1248"/>
      <c r="DF24" s="1248"/>
      <c r="DG24" s="1248"/>
      <c r="DH24" s="1248"/>
      <c r="DI24" s="1248"/>
      <c r="DJ24" s="1248"/>
      <c r="DK24" s="1248"/>
      <c r="DL24" s="1248"/>
      <c r="DM24" s="1248"/>
      <c r="DN24" s="1248"/>
      <c r="DO24" s="1248"/>
      <c r="DP24" s="1248"/>
      <c r="DQ24" s="1248"/>
      <c r="DR24" s="1248"/>
      <c r="DS24" s="1248"/>
      <c r="DT24" s="1248"/>
      <c r="DU24" s="1248"/>
      <c r="DV24" s="1248"/>
      <c r="DW24" s="1248"/>
      <c r="DX24" s="1248"/>
      <c r="DY24" s="1248"/>
      <c r="DZ24" s="1248"/>
      <c r="EA24" s="1248"/>
      <c r="EB24" s="1248"/>
      <c r="EC24" s="1248"/>
      <c r="ED24" s="1248"/>
      <c r="EE24" s="1248"/>
      <c r="EF24" s="1248"/>
      <c r="EG24" s="1248"/>
      <c r="EH24" s="1248"/>
      <c r="EI24" s="1248"/>
      <c r="EJ24" s="1248"/>
      <c r="EK24" s="1248"/>
      <c r="EL24" s="1248"/>
      <c r="EM24" s="1248"/>
      <c r="EN24" s="1248"/>
      <c r="EO24" s="1248"/>
      <c r="EP24" s="1248"/>
      <c r="EQ24" s="1248"/>
      <c r="ER24" s="1248"/>
      <c r="ES24" s="1248"/>
      <c r="ET24" s="1248"/>
      <c r="EU24" s="1248"/>
      <c r="EV24" s="1248"/>
      <c r="EW24" s="1248"/>
      <c r="EX24" s="1248"/>
      <c r="EY24" s="1248"/>
      <c r="EZ24" s="1248"/>
      <c r="FA24" s="1248"/>
      <c r="FB24" s="1248"/>
      <c r="FC24" s="1248"/>
      <c r="FD24" s="1248"/>
      <c r="FE24" s="1248"/>
      <c r="FF24" s="1248"/>
      <c r="FG24" s="1248"/>
      <c r="FH24" s="1248"/>
      <c r="FI24" s="1248"/>
      <c r="FJ24" s="1248"/>
      <c r="FK24" s="1248"/>
      <c r="FL24" s="1248"/>
      <c r="FM24" s="1248"/>
      <c r="FN24" s="1248"/>
      <c r="FO24" s="1248"/>
      <c r="FP24" s="1248"/>
      <c r="FQ24" s="1248"/>
      <c r="FR24" s="1248"/>
      <c r="FS24" s="1248"/>
      <c r="FT24" s="1248"/>
      <c r="FU24" s="1248"/>
      <c r="FV24" s="1248"/>
      <c r="FW24" s="1248"/>
      <c r="FX24" s="1248"/>
      <c r="FY24" s="1248"/>
      <c r="FZ24" s="1248"/>
      <c r="GA24" s="1248"/>
      <c r="GB24" s="1248"/>
      <c r="GC24" s="1248"/>
      <c r="GD24" s="1248"/>
      <c r="GE24" s="1248"/>
      <c r="GF24" s="1248"/>
      <c r="GG24" s="1248"/>
      <c r="GH24" s="1248"/>
      <c r="GI24" s="1248"/>
      <c r="GJ24" s="1248"/>
      <c r="GK24" s="1248"/>
      <c r="GL24" s="1248"/>
      <c r="GM24" s="1248"/>
      <c r="GN24" s="1248"/>
      <c r="GO24" s="1248"/>
      <c r="GP24" s="1248"/>
      <c r="GQ24" s="1248"/>
      <c r="GR24" s="1248"/>
      <c r="GS24" s="1248"/>
      <c r="GT24" s="1248"/>
      <c r="GU24" s="1248"/>
      <c r="GV24" s="1248"/>
      <c r="GW24" s="1248"/>
      <c r="GX24" s="1248"/>
      <c r="GY24" s="1248"/>
      <c r="GZ24" s="1248"/>
      <c r="HA24" s="1248"/>
      <c r="HB24" s="1248"/>
      <c r="HC24" s="1248"/>
      <c r="HD24" s="1248"/>
      <c r="HE24" s="1248"/>
      <c r="HF24" s="1248"/>
      <c r="HG24" s="1248"/>
      <c r="HH24" s="1248"/>
      <c r="HI24" s="1248"/>
      <c r="HJ24" s="1248"/>
      <c r="HK24" s="1248"/>
      <c r="HL24" s="1248"/>
      <c r="HM24" s="1248"/>
      <c r="HN24" s="1248"/>
      <c r="HO24" s="1248"/>
      <c r="HP24" s="1248"/>
      <c r="HQ24" s="1248"/>
      <c r="HR24" s="1248"/>
      <c r="HS24" s="1248"/>
      <c r="HT24" s="1248"/>
      <c r="HU24" s="1248"/>
      <c r="HV24" s="1248"/>
      <c r="HW24" s="1248"/>
      <c r="HX24" s="1248"/>
      <c r="HY24" s="1248"/>
      <c r="HZ24" s="1248"/>
      <c r="IA24" s="1248"/>
      <c r="IB24" s="1248"/>
      <c r="IC24" s="1248"/>
      <c r="ID24" s="1248"/>
      <c r="IE24" s="1248"/>
      <c r="IF24" s="1248"/>
      <c r="IG24" s="1248"/>
      <c r="IH24" s="1248"/>
      <c r="II24" s="1248"/>
      <c r="IJ24" s="1248"/>
      <c r="IK24" s="1248"/>
      <c r="IL24" s="1248"/>
      <c r="IM24" s="1248"/>
      <c r="IN24" s="1248"/>
      <c r="IO24" s="1248"/>
      <c r="IP24" s="1248"/>
      <c r="IQ24" s="1248"/>
      <c r="IR24" s="1248"/>
      <c r="IS24" s="1248"/>
      <c r="IT24" s="1248"/>
    </row>
    <row r="25" spans="1:254" ht="18" customHeight="1">
      <c r="A25" s="1250"/>
      <c r="B25" s="1253" t="s">
        <v>1506</v>
      </c>
      <c r="C25" s="1257" t="s">
        <v>1946</v>
      </c>
      <c r="D25" s="1258"/>
      <c r="E25" s="1267"/>
      <c r="F25" s="1245"/>
      <c r="G25" s="1201"/>
      <c r="H25" s="1201"/>
      <c r="I25" s="1201"/>
      <c r="J25" s="1201"/>
      <c r="K25" s="1247"/>
      <c r="L25" s="1247"/>
      <c r="M25" s="1247"/>
      <c r="N25" s="1248"/>
      <c r="O25" s="1248"/>
      <c r="P25" s="1248"/>
      <c r="Q25" s="1248"/>
      <c r="R25" s="1248"/>
      <c r="S25" s="1248"/>
      <c r="T25" s="1248"/>
      <c r="U25" s="1248"/>
      <c r="V25" s="1248"/>
      <c r="W25" s="1248"/>
      <c r="X25" s="1248"/>
      <c r="Y25" s="1248"/>
      <c r="Z25" s="1248"/>
      <c r="AA25" s="1248"/>
      <c r="AB25" s="1248"/>
      <c r="AC25" s="1248"/>
      <c r="AD25" s="1248"/>
      <c r="AE25" s="1248"/>
      <c r="AF25" s="1248"/>
      <c r="AG25" s="1248"/>
      <c r="AH25" s="1248"/>
      <c r="AI25" s="1248"/>
      <c r="AJ25" s="1248"/>
      <c r="AK25" s="1248"/>
      <c r="AL25" s="1248"/>
      <c r="AM25" s="1248"/>
      <c r="AN25" s="1248"/>
      <c r="AO25" s="1248"/>
      <c r="AP25" s="1248"/>
      <c r="AQ25" s="1248"/>
      <c r="AR25" s="1248"/>
      <c r="AS25" s="1248"/>
      <c r="AT25" s="1248"/>
      <c r="AU25" s="1248"/>
      <c r="AV25" s="1248"/>
      <c r="AW25" s="1248"/>
      <c r="AX25" s="1248"/>
      <c r="AY25" s="1248"/>
      <c r="AZ25" s="1248"/>
      <c r="BA25" s="1248"/>
      <c r="BB25" s="1248"/>
      <c r="BC25" s="1248"/>
      <c r="BD25" s="1248"/>
      <c r="BE25" s="1248"/>
      <c r="BF25" s="1248"/>
      <c r="BG25" s="1248"/>
      <c r="BH25" s="1248"/>
      <c r="BI25" s="1248"/>
      <c r="BJ25" s="1248"/>
      <c r="BK25" s="1248"/>
      <c r="BL25" s="1248"/>
      <c r="BM25" s="1248"/>
      <c r="BN25" s="1248"/>
      <c r="BO25" s="1248"/>
      <c r="BP25" s="1248"/>
      <c r="BQ25" s="1248"/>
      <c r="BR25" s="1248"/>
      <c r="BS25" s="1248"/>
      <c r="BT25" s="1248"/>
      <c r="BU25" s="1248"/>
      <c r="BV25" s="1248"/>
      <c r="BW25" s="1248"/>
      <c r="BX25" s="1248"/>
      <c r="BY25" s="1248"/>
      <c r="BZ25" s="1248"/>
      <c r="CA25" s="1248"/>
      <c r="CB25" s="1248"/>
      <c r="CC25" s="1248"/>
      <c r="CD25" s="1248"/>
      <c r="CE25" s="1248"/>
      <c r="CF25" s="1248"/>
      <c r="CG25" s="1248"/>
      <c r="CH25" s="1248"/>
      <c r="CI25" s="1248"/>
      <c r="CJ25" s="1248"/>
      <c r="CK25" s="1248"/>
      <c r="CL25" s="1248"/>
      <c r="CM25" s="1248"/>
      <c r="CN25" s="1248"/>
      <c r="CO25" s="1248"/>
      <c r="CP25" s="1248"/>
      <c r="CQ25" s="1248"/>
      <c r="CR25" s="1248"/>
      <c r="CS25" s="1248"/>
      <c r="CT25" s="1248"/>
      <c r="CU25" s="1248"/>
      <c r="CV25" s="1248"/>
      <c r="CW25" s="1248"/>
      <c r="CX25" s="1248"/>
      <c r="CY25" s="1248"/>
      <c r="CZ25" s="1248"/>
      <c r="DA25" s="1248"/>
      <c r="DB25" s="1248"/>
      <c r="DC25" s="1248"/>
      <c r="DD25" s="1248"/>
      <c r="DE25" s="1248"/>
      <c r="DF25" s="1248"/>
      <c r="DG25" s="1248"/>
      <c r="DH25" s="1248"/>
      <c r="DI25" s="1248"/>
      <c r="DJ25" s="1248"/>
      <c r="DK25" s="1248"/>
      <c r="DL25" s="1248"/>
      <c r="DM25" s="1248"/>
      <c r="DN25" s="1248"/>
      <c r="DO25" s="1248"/>
      <c r="DP25" s="1248"/>
      <c r="DQ25" s="1248"/>
      <c r="DR25" s="1248"/>
      <c r="DS25" s="1248"/>
      <c r="DT25" s="1248"/>
      <c r="DU25" s="1248"/>
      <c r="DV25" s="1248"/>
      <c r="DW25" s="1248"/>
      <c r="DX25" s="1248"/>
      <c r="DY25" s="1248"/>
      <c r="DZ25" s="1248"/>
      <c r="EA25" s="1248"/>
      <c r="EB25" s="1248"/>
      <c r="EC25" s="1248"/>
      <c r="ED25" s="1248"/>
      <c r="EE25" s="1248"/>
      <c r="EF25" s="1248"/>
      <c r="EG25" s="1248"/>
      <c r="EH25" s="1248"/>
      <c r="EI25" s="1248"/>
      <c r="EJ25" s="1248"/>
      <c r="EK25" s="1248"/>
      <c r="EL25" s="1248"/>
      <c r="EM25" s="1248"/>
      <c r="EN25" s="1248"/>
      <c r="EO25" s="1248"/>
      <c r="EP25" s="1248"/>
      <c r="EQ25" s="1248"/>
      <c r="ER25" s="1248"/>
      <c r="ES25" s="1248"/>
      <c r="ET25" s="1248"/>
      <c r="EU25" s="1248"/>
      <c r="EV25" s="1248"/>
      <c r="EW25" s="1248"/>
      <c r="EX25" s="1248"/>
      <c r="EY25" s="1248"/>
      <c r="EZ25" s="1248"/>
      <c r="FA25" s="1248"/>
      <c r="FB25" s="1248"/>
      <c r="FC25" s="1248"/>
      <c r="FD25" s="1248"/>
      <c r="FE25" s="1248"/>
      <c r="FF25" s="1248"/>
      <c r="FG25" s="1248"/>
      <c r="FH25" s="1248"/>
      <c r="FI25" s="1248"/>
      <c r="FJ25" s="1248"/>
      <c r="FK25" s="1248"/>
      <c r="FL25" s="1248"/>
      <c r="FM25" s="1248"/>
      <c r="FN25" s="1248"/>
      <c r="FO25" s="1248"/>
      <c r="FP25" s="1248"/>
      <c r="FQ25" s="1248"/>
      <c r="FR25" s="1248"/>
      <c r="FS25" s="1248"/>
      <c r="FT25" s="1248"/>
      <c r="FU25" s="1248"/>
      <c r="FV25" s="1248"/>
      <c r="FW25" s="1248"/>
      <c r="FX25" s="1248"/>
      <c r="FY25" s="1248"/>
      <c r="FZ25" s="1248"/>
      <c r="GA25" s="1248"/>
      <c r="GB25" s="1248"/>
      <c r="GC25" s="1248"/>
      <c r="GD25" s="1248"/>
      <c r="GE25" s="1248"/>
      <c r="GF25" s="1248"/>
      <c r="GG25" s="1248"/>
      <c r="GH25" s="1248"/>
      <c r="GI25" s="1248"/>
      <c r="GJ25" s="1248"/>
      <c r="GK25" s="1248"/>
      <c r="GL25" s="1248"/>
      <c r="GM25" s="1248"/>
      <c r="GN25" s="1248"/>
      <c r="GO25" s="1248"/>
      <c r="GP25" s="1248"/>
      <c r="GQ25" s="1248"/>
      <c r="GR25" s="1248"/>
      <c r="GS25" s="1248"/>
      <c r="GT25" s="1248"/>
      <c r="GU25" s="1248"/>
      <c r="GV25" s="1248"/>
      <c r="GW25" s="1248"/>
      <c r="GX25" s="1248"/>
      <c r="GY25" s="1248"/>
      <c r="GZ25" s="1248"/>
      <c r="HA25" s="1248"/>
      <c r="HB25" s="1248"/>
      <c r="HC25" s="1248"/>
      <c r="HD25" s="1248"/>
      <c r="HE25" s="1248"/>
      <c r="HF25" s="1248"/>
      <c r="HG25" s="1248"/>
      <c r="HH25" s="1248"/>
      <c r="HI25" s="1248"/>
      <c r="HJ25" s="1248"/>
      <c r="HK25" s="1248"/>
      <c r="HL25" s="1248"/>
      <c r="HM25" s="1248"/>
      <c r="HN25" s="1248"/>
      <c r="HO25" s="1248"/>
      <c r="HP25" s="1248"/>
      <c r="HQ25" s="1248"/>
      <c r="HR25" s="1248"/>
      <c r="HS25" s="1248"/>
      <c r="HT25" s="1248"/>
      <c r="HU25" s="1248"/>
      <c r="HV25" s="1248"/>
      <c r="HW25" s="1248"/>
      <c r="HX25" s="1248"/>
      <c r="HY25" s="1248"/>
      <c r="HZ25" s="1248"/>
      <c r="IA25" s="1248"/>
      <c r="IB25" s="1248"/>
      <c r="IC25" s="1248"/>
      <c r="ID25" s="1248"/>
      <c r="IE25" s="1248"/>
      <c r="IF25" s="1248"/>
      <c r="IG25" s="1248"/>
      <c r="IH25" s="1248"/>
      <c r="II25" s="1248"/>
      <c r="IJ25" s="1248"/>
      <c r="IK25" s="1248"/>
      <c r="IL25" s="1248"/>
      <c r="IM25" s="1248"/>
      <c r="IN25" s="1248"/>
      <c r="IO25" s="1248"/>
      <c r="IP25" s="1248"/>
      <c r="IQ25" s="1248"/>
      <c r="IR25" s="1248"/>
      <c r="IS25" s="1248"/>
      <c r="IT25" s="1248"/>
    </row>
    <row r="26" spans="1:254" ht="18" customHeight="1">
      <c r="A26" s="1250"/>
      <c r="B26" s="1253" t="s">
        <v>1508</v>
      </c>
      <c r="C26" s="1254" t="s">
        <v>1947</v>
      </c>
      <c r="D26" s="1258"/>
      <c r="E26" s="1267"/>
      <c r="F26" s="1245"/>
      <c r="G26" s="1201"/>
      <c r="H26" s="1201"/>
      <c r="I26" s="1201"/>
      <c r="J26" s="1201"/>
      <c r="K26" s="1247"/>
      <c r="L26" s="1247"/>
      <c r="M26" s="1247"/>
      <c r="N26" s="1248"/>
      <c r="O26" s="1248"/>
      <c r="P26" s="1248"/>
      <c r="Q26" s="1248"/>
      <c r="R26" s="1248"/>
      <c r="S26" s="1248"/>
      <c r="T26" s="1248"/>
      <c r="U26" s="1248"/>
      <c r="V26" s="1248"/>
      <c r="W26" s="1248"/>
      <c r="X26" s="1248"/>
      <c r="Y26" s="1248"/>
      <c r="Z26" s="1248"/>
      <c r="AA26" s="1248"/>
      <c r="AB26" s="1248"/>
      <c r="AC26" s="1248"/>
      <c r="AD26" s="1248"/>
      <c r="AE26" s="1248"/>
      <c r="AF26" s="1248"/>
      <c r="AG26" s="1248"/>
      <c r="AH26" s="1248"/>
      <c r="AI26" s="1248"/>
      <c r="AJ26" s="1248"/>
      <c r="AK26" s="1248"/>
      <c r="AL26" s="1248"/>
      <c r="AM26" s="1248"/>
      <c r="AN26" s="1248"/>
      <c r="AO26" s="1248"/>
      <c r="AP26" s="1248"/>
      <c r="AQ26" s="1248"/>
      <c r="AR26" s="1248"/>
      <c r="AS26" s="1248"/>
      <c r="AT26" s="1248"/>
      <c r="AU26" s="1248"/>
      <c r="AV26" s="1248"/>
      <c r="AW26" s="1248"/>
      <c r="AX26" s="1248"/>
      <c r="AY26" s="1248"/>
      <c r="AZ26" s="1248"/>
      <c r="BA26" s="1248"/>
      <c r="BB26" s="1248"/>
      <c r="BC26" s="1248"/>
      <c r="BD26" s="1248"/>
      <c r="BE26" s="1248"/>
      <c r="BF26" s="1248"/>
      <c r="BG26" s="1248"/>
      <c r="BH26" s="1248"/>
      <c r="BI26" s="1248"/>
      <c r="BJ26" s="1248"/>
      <c r="BK26" s="1248"/>
      <c r="BL26" s="1248"/>
      <c r="BM26" s="1248"/>
      <c r="BN26" s="1248"/>
      <c r="BO26" s="1248"/>
      <c r="BP26" s="1248"/>
      <c r="BQ26" s="1248"/>
      <c r="BR26" s="1248"/>
      <c r="BS26" s="1248"/>
      <c r="BT26" s="1248"/>
      <c r="BU26" s="1248"/>
      <c r="BV26" s="1248"/>
      <c r="BW26" s="1248"/>
      <c r="BX26" s="1248"/>
      <c r="BY26" s="1248"/>
      <c r="BZ26" s="1248"/>
      <c r="CA26" s="1248"/>
      <c r="CB26" s="1248"/>
      <c r="CC26" s="1248"/>
      <c r="CD26" s="1248"/>
      <c r="CE26" s="1248"/>
      <c r="CF26" s="1248"/>
      <c r="CG26" s="1248"/>
      <c r="CH26" s="1248"/>
      <c r="CI26" s="1248"/>
      <c r="CJ26" s="1248"/>
      <c r="CK26" s="1248"/>
      <c r="CL26" s="1248"/>
      <c r="CM26" s="1248"/>
      <c r="CN26" s="1248"/>
      <c r="CO26" s="1248"/>
      <c r="CP26" s="1248"/>
      <c r="CQ26" s="1248"/>
      <c r="CR26" s="1248"/>
      <c r="CS26" s="1248"/>
      <c r="CT26" s="1248"/>
      <c r="CU26" s="1248"/>
      <c r="CV26" s="1248"/>
      <c r="CW26" s="1248"/>
      <c r="CX26" s="1248"/>
      <c r="CY26" s="1248"/>
      <c r="CZ26" s="1248"/>
      <c r="DA26" s="1248"/>
      <c r="DB26" s="1248"/>
      <c r="DC26" s="1248"/>
      <c r="DD26" s="1248"/>
      <c r="DE26" s="1248"/>
      <c r="DF26" s="1248"/>
      <c r="DG26" s="1248"/>
      <c r="DH26" s="1248"/>
      <c r="DI26" s="1248"/>
      <c r="DJ26" s="1248"/>
      <c r="DK26" s="1248"/>
      <c r="DL26" s="1248"/>
      <c r="DM26" s="1248"/>
      <c r="DN26" s="1248"/>
      <c r="DO26" s="1248"/>
      <c r="DP26" s="1248"/>
      <c r="DQ26" s="1248"/>
      <c r="DR26" s="1248"/>
      <c r="DS26" s="1248"/>
      <c r="DT26" s="1248"/>
      <c r="DU26" s="1248"/>
      <c r="DV26" s="1248"/>
      <c r="DW26" s="1248"/>
      <c r="DX26" s="1248"/>
      <c r="DY26" s="1248"/>
      <c r="DZ26" s="1248"/>
      <c r="EA26" s="1248"/>
      <c r="EB26" s="1248"/>
      <c r="EC26" s="1248"/>
      <c r="ED26" s="1248"/>
      <c r="EE26" s="1248"/>
      <c r="EF26" s="1248"/>
      <c r="EG26" s="1248"/>
      <c r="EH26" s="1248"/>
      <c r="EI26" s="1248"/>
      <c r="EJ26" s="1248"/>
      <c r="EK26" s="1248"/>
      <c r="EL26" s="1248"/>
      <c r="EM26" s="1248"/>
      <c r="EN26" s="1248"/>
      <c r="EO26" s="1248"/>
      <c r="EP26" s="1248"/>
      <c r="EQ26" s="1248"/>
      <c r="ER26" s="1248"/>
      <c r="ES26" s="1248"/>
      <c r="ET26" s="1248"/>
      <c r="EU26" s="1248"/>
      <c r="EV26" s="1248"/>
      <c r="EW26" s="1248"/>
      <c r="EX26" s="1248"/>
      <c r="EY26" s="1248"/>
      <c r="EZ26" s="1248"/>
      <c r="FA26" s="1248"/>
      <c r="FB26" s="1248"/>
      <c r="FC26" s="1248"/>
      <c r="FD26" s="1248"/>
      <c r="FE26" s="1248"/>
      <c r="FF26" s="1248"/>
      <c r="FG26" s="1248"/>
      <c r="FH26" s="1248"/>
      <c r="FI26" s="1248"/>
      <c r="FJ26" s="1248"/>
      <c r="FK26" s="1248"/>
      <c r="FL26" s="1248"/>
      <c r="FM26" s="1248"/>
      <c r="FN26" s="1248"/>
      <c r="FO26" s="1248"/>
      <c r="FP26" s="1248"/>
      <c r="FQ26" s="1248"/>
      <c r="FR26" s="1248"/>
      <c r="FS26" s="1248"/>
      <c r="FT26" s="1248"/>
      <c r="FU26" s="1248"/>
      <c r="FV26" s="1248"/>
      <c r="FW26" s="1248"/>
      <c r="FX26" s="1248"/>
      <c r="FY26" s="1248"/>
      <c r="FZ26" s="1248"/>
      <c r="GA26" s="1248"/>
      <c r="GB26" s="1248"/>
      <c r="GC26" s="1248"/>
      <c r="GD26" s="1248"/>
      <c r="GE26" s="1248"/>
      <c r="GF26" s="1248"/>
      <c r="GG26" s="1248"/>
      <c r="GH26" s="1248"/>
      <c r="GI26" s="1248"/>
      <c r="GJ26" s="1248"/>
      <c r="GK26" s="1248"/>
      <c r="GL26" s="1248"/>
      <c r="GM26" s="1248"/>
      <c r="GN26" s="1248"/>
      <c r="GO26" s="1248"/>
      <c r="GP26" s="1248"/>
      <c r="GQ26" s="1248"/>
      <c r="GR26" s="1248"/>
      <c r="GS26" s="1248"/>
      <c r="GT26" s="1248"/>
      <c r="GU26" s="1248"/>
      <c r="GV26" s="1248"/>
      <c r="GW26" s="1248"/>
      <c r="GX26" s="1248"/>
      <c r="GY26" s="1248"/>
      <c r="GZ26" s="1248"/>
      <c r="HA26" s="1248"/>
      <c r="HB26" s="1248"/>
      <c r="HC26" s="1248"/>
      <c r="HD26" s="1248"/>
      <c r="HE26" s="1248"/>
      <c r="HF26" s="1248"/>
      <c r="HG26" s="1248"/>
      <c r="HH26" s="1248"/>
      <c r="HI26" s="1248"/>
      <c r="HJ26" s="1248"/>
      <c r="HK26" s="1248"/>
      <c r="HL26" s="1248"/>
      <c r="HM26" s="1248"/>
      <c r="HN26" s="1248"/>
      <c r="HO26" s="1248"/>
      <c r="HP26" s="1248"/>
      <c r="HQ26" s="1248"/>
      <c r="HR26" s="1248"/>
      <c r="HS26" s="1248"/>
      <c r="HT26" s="1248"/>
      <c r="HU26" s="1248"/>
      <c r="HV26" s="1248"/>
      <c r="HW26" s="1248"/>
      <c r="HX26" s="1248"/>
      <c r="HY26" s="1248"/>
      <c r="HZ26" s="1248"/>
      <c r="IA26" s="1248"/>
      <c r="IB26" s="1248"/>
      <c r="IC26" s="1248"/>
      <c r="ID26" s="1248"/>
      <c r="IE26" s="1248"/>
      <c r="IF26" s="1248"/>
      <c r="IG26" s="1248"/>
      <c r="IH26" s="1248"/>
      <c r="II26" s="1248"/>
      <c r="IJ26" s="1248"/>
      <c r="IK26" s="1248"/>
      <c r="IL26" s="1248"/>
      <c r="IM26" s="1248"/>
      <c r="IN26" s="1248"/>
      <c r="IO26" s="1248"/>
      <c r="IP26" s="1248"/>
      <c r="IQ26" s="1248"/>
      <c r="IR26" s="1248"/>
      <c r="IS26" s="1248"/>
      <c r="IT26" s="1248"/>
    </row>
    <row r="27" spans="1:254" ht="18" customHeight="1">
      <c r="A27" s="1250"/>
      <c r="B27" s="1253" t="s">
        <v>1509</v>
      </c>
      <c r="C27" s="1254" t="s">
        <v>1948</v>
      </c>
      <c r="D27" s="1258"/>
      <c r="E27" s="1267"/>
      <c r="F27" s="1245"/>
      <c r="G27" s="1201"/>
      <c r="H27" s="1201"/>
      <c r="I27" s="1201"/>
      <c r="J27" s="1201"/>
      <c r="K27" s="1247"/>
      <c r="L27" s="1247"/>
      <c r="M27" s="1247"/>
      <c r="N27" s="1248"/>
      <c r="O27" s="1248"/>
      <c r="P27" s="1248"/>
      <c r="Q27" s="1248"/>
      <c r="R27" s="1248"/>
      <c r="S27" s="1248"/>
      <c r="T27" s="1248"/>
      <c r="U27" s="1248"/>
      <c r="V27" s="1248"/>
      <c r="W27" s="1248"/>
      <c r="X27" s="1248"/>
      <c r="Y27" s="1248"/>
      <c r="Z27" s="1248"/>
      <c r="AA27" s="1248"/>
      <c r="AB27" s="1248"/>
      <c r="AC27" s="1248"/>
      <c r="AD27" s="1248"/>
      <c r="AE27" s="1248"/>
      <c r="AF27" s="1248"/>
      <c r="AG27" s="1248"/>
      <c r="AH27" s="1248"/>
      <c r="AI27" s="1248"/>
      <c r="AJ27" s="1248"/>
      <c r="AK27" s="1248"/>
      <c r="AL27" s="1248"/>
      <c r="AM27" s="1248"/>
      <c r="AN27" s="1248"/>
      <c r="AO27" s="1248"/>
      <c r="AP27" s="1248"/>
      <c r="AQ27" s="1248"/>
      <c r="AR27" s="1248"/>
      <c r="AS27" s="1248"/>
      <c r="AT27" s="1248"/>
      <c r="AU27" s="1248"/>
      <c r="AV27" s="1248"/>
      <c r="AW27" s="1248"/>
      <c r="AX27" s="1248"/>
      <c r="AY27" s="1248"/>
      <c r="AZ27" s="1248"/>
      <c r="BA27" s="1248"/>
      <c r="BB27" s="1248"/>
      <c r="BC27" s="1248"/>
      <c r="BD27" s="1248"/>
      <c r="BE27" s="1248"/>
      <c r="BF27" s="1248"/>
      <c r="BG27" s="1248"/>
      <c r="BH27" s="1248"/>
      <c r="BI27" s="1248"/>
      <c r="BJ27" s="1248"/>
      <c r="BK27" s="1248"/>
      <c r="BL27" s="1248"/>
      <c r="BM27" s="1248"/>
      <c r="BN27" s="1248"/>
      <c r="BO27" s="1248"/>
      <c r="BP27" s="1248"/>
      <c r="BQ27" s="1248"/>
      <c r="BR27" s="1248"/>
      <c r="BS27" s="1248"/>
      <c r="BT27" s="1248"/>
      <c r="BU27" s="1248"/>
      <c r="BV27" s="1248"/>
      <c r="BW27" s="1248"/>
      <c r="BX27" s="1248"/>
      <c r="BY27" s="1248"/>
      <c r="BZ27" s="1248"/>
      <c r="CA27" s="1248"/>
      <c r="CB27" s="1248"/>
      <c r="CC27" s="1248"/>
      <c r="CD27" s="1248"/>
      <c r="CE27" s="1248"/>
      <c r="CF27" s="1248"/>
      <c r="CG27" s="1248"/>
      <c r="CH27" s="1248"/>
      <c r="CI27" s="1248"/>
      <c r="CJ27" s="1248"/>
      <c r="CK27" s="1248"/>
      <c r="CL27" s="1248"/>
      <c r="CM27" s="1248"/>
      <c r="CN27" s="1248"/>
      <c r="CO27" s="1248"/>
      <c r="CP27" s="1248"/>
      <c r="CQ27" s="1248"/>
      <c r="CR27" s="1248"/>
      <c r="CS27" s="1248"/>
      <c r="CT27" s="1248"/>
      <c r="CU27" s="1248"/>
      <c r="CV27" s="1248"/>
      <c r="CW27" s="1248"/>
      <c r="CX27" s="1248"/>
      <c r="CY27" s="1248"/>
      <c r="CZ27" s="1248"/>
      <c r="DA27" s="1248"/>
      <c r="DB27" s="1248"/>
      <c r="DC27" s="1248"/>
      <c r="DD27" s="1248"/>
      <c r="DE27" s="1248"/>
      <c r="DF27" s="1248"/>
      <c r="DG27" s="1248"/>
      <c r="DH27" s="1248"/>
      <c r="DI27" s="1248"/>
      <c r="DJ27" s="1248"/>
      <c r="DK27" s="1248"/>
      <c r="DL27" s="1248"/>
      <c r="DM27" s="1248"/>
      <c r="DN27" s="1248"/>
      <c r="DO27" s="1248"/>
      <c r="DP27" s="1248"/>
      <c r="DQ27" s="1248"/>
      <c r="DR27" s="1248"/>
      <c r="DS27" s="1248"/>
      <c r="DT27" s="1248"/>
      <c r="DU27" s="1248"/>
      <c r="DV27" s="1248"/>
      <c r="DW27" s="1248"/>
      <c r="DX27" s="1248"/>
      <c r="DY27" s="1248"/>
      <c r="DZ27" s="1248"/>
      <c r="EA27" s="1248"/>
      <c r="EB27" s="1248"/>
      <c r="EC27" s="1248"/>
      <c r="ED27" s="1248"/>
      <c r="EE27" s="1248"/>
      <c r="EF27" s="1248"/>
      <c r="EG27" s="1248"/>
      <c r="EH27" s="1248"/>
      <c r="EI27" s="1248"/>
      <c r="EJ27" s="1248"/>
      <c r="EK27" s="1248"/>
      <c r="EL27" s="1248"/>
      <c r="EM27" s="1248"/>
      <c r="EN27" s="1248"/>
      <c r="EO27" s="1248"/>
      <c r="EP27" s="1248"/>
      <c r="EQ27" s="1248"/>
      <c r="ER27" s="1248"/>
      <c r="ES27" s="1248"/>
      <c r="ET27" s="1248"/>
      <c r="EU27" s="1248"/>
      <c r="EV27" s="1248"/>
      <c r="EW27" s="1248"/>
      <c r="EX27" s="1248"/>
      <c r="EY27" s="1248"/>
      <c r="EZ27" s="1248"/>
      <c r="FA27" s="1248"/>
      <c r="FB27" s="1248"/>
      <c r="FC27" s="1248"/>
      <c r="FD27" s="1248"/>
      <c r="FE27" s="1248"/>
      <c r="FF27" s="1248"/>
      <c r="FG27" s="1248"/>
      <c r="FH27" s="1248"/>
      <c r="FI27" s="1248"/>
      <c r="FJ27" s="1248"/>
      <c r="FK27" s="1248"/>
      <c r="FL27" s="1248"/>
      <c r="FM27" s="1248"/>
      <c r="FN27" s="1248"/>
      <c r="FO27" s="1248"/>
      <c r="FP27" s="1248"/>
      <c r="FQ27" s="1248"/>
      <c r="FR27" s="1248"/>
      <c r="FS27" s="1248"/>
      <c r="FT27" s="1248"/>
      <c r="FU27" s="1248"/>
      <c r="FV27" s="1248"/>
      <c r="FW27" s="1248"/>
      <c r="FX27" s="1248"/>
      <c r="FY27" s="1248"/>
      <c r="FZ27" s="1248"/>
      <c r="GA27" s="1248"/>
      <c r="GB27" s="1248"/>
      <c r="GC27" s="1248"/>
      <c r="GD27" s="1248"/>
      <c r="GE27" s="1248"/>
      <c r="GF27" s="1248"/>
      <c r="GG27" s="1248"/>
      <c r="GH27" s="1248"/>
      <c r="GI27" s="1248"/>
      <c r="GJ27" s="1248"/>
      <c r="GK27" s="1248"/>
      <c r="GL27" s="1248"/>
      <c r="GM27" s="1248"/>
      <c r="GN27" s="1248"/>
      <c r="GO27" s="1248"/>
      <c r="GP27" s="1248"/>
      <c r="GQ27" s="1248"/>
      <c r="GR27" s="1248"/>
      <c r="GS27" s="1248"/>
      <c r="GT27" s="1248"/>
      <c r="GU27" s="1248"/>
      <c r="GV27" s="1248"/>
      <c r="GW27" s="1248"/>
      <c r="GX27" s="1248"/>
      <c r="GY27" s="1248"/>
      <c r="GZ27" s="1248"/>
      <c r="HA27" s="1248"/>
      <c r="HB27" s="1248"/>
      <c r="HC27" s="1248"/>
      <c r="HD27" s="1248"/>
      <c r="HE27" s="1248"/>
      <c r="HF27" s="1248"/>
      <c r="HG27" s="1248"/>
      <c r="HH27" s="1248"/>
      <c r="HI27" s="1248"/>
      <c r="HJ27" s="1248"/>
      <c r="HK27" s="1248"/>
      <c r="HL27" s="1248"/>
      <c r="HM27" s="1248"/>
      <c r="HN27" s="1248"/>
      <c r="HO27" s="1248"/>
      <c r="HP27" s="1248"/>
      <c r="HQ27" s="1248"/>
      <c r="HR27" s="1248"/>
      <c r="HS27" s="1248"/>
      <c r="HT27" s="1248"/>
      <c r="HU27" s="1248"/>
      <c r="HV27" s="1248"/>
      <c r="HW27" s="1248"/>
      <c r="HX27" s="1248"/>
      <c r="HY27" s="1248"/>
      <c r="HZ27" s="1248"/>
      <c r="IA27" s="1248"/>
      <c r="IB27" s="1248"/>
      <c r="IC27" s="1248"/>
      <c r="ID27" s="1248"/>
      <c r="IE27" s="1248"/>
      <c r="IF27" s="1248"/>
      <c r="IG27" s="1248"/>
      <c r="IH27" s="1248"/>
      <c r="II27" s="1248"/>
      <c r="IJ27" s="1248"/>
      <c r="IK27" s="1248"/>
      <c r="IL27" s="1248"/>
      <c r="IM27" s="1248"/>
      <c r="IN27" s="1248"/>
      <c r="IO27" s="1248"/>
      <c r="IP27" s="1248"/>
      <c r="IQ27" s="1248"/>
      <c r="IR27" s="1248"/>
      <c r="IS27" s="1248"/>
      <c r="IT27" s="1248"/>
    </row>
    <row r="28" spans="1:254" ht="18" customHeight="1">
      <c r="A28" s="1250"/>
      <c r="B28" s="1253" t="s">
        <v>1510</v>
      </c>
      <c r="C28" s="1257" t="s">
        <v>1949</v>
      </c>
      <c r="D28" s="1258"/>
      <c r="E28" s="1267"/>
      <c r="F28" s="1245"/>
      <c r="G28" s="1201"/>
      <c r="H28" s="1201"/>
      <c r="I28" s="1201"/>
      <c r="J28" s="1201"/>
      <c r="K28" s="1247"/>
      <c r="L28" s="1247"/>
      <c r="M28" s="1247"/>
      <c r="N28" s="1248"/>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c r="AL28" s="1248"/>
      <c r="AM28" s="1248"/>
      <c r="AN28" s="1248"/>
      <c r="AO28" s="1248"/>
      <c r="AP28" s="1248"/>
      <c r="AQ28" s="1248"/>
      <c r="AR28" s="1248"/>
      <c r="AS28" s="1248"/>
      <c r="AT28" s="1248"/>
      <c r="AU28" s="1248"/>
      <c r="AV28" s="1248"/>
      <c r="AW28" s="1248"/>
      <c r="AX28" s="1248"/>
      <c r="AY28" s="1248"/>
      <c r="AZ28" s="1248"/>
      <c r="BA28" s="1248"/>
      <c r="BB28" s="1248"/>
      <c r="BC28" s="1248"/>
      <c r="BD28" s="1248"/>
      <c r="BE28" s="1248"/>
      <c r="BF28" s="1248"/>
      <c r="BG28" s="1248"/>
      <c r="BH28" s="1248"/>
      <c r="BI28" s="1248"/>
      <c r="BJ28" s="1248"/>
      <c r="BK28" s="1248"/>
      <c r="BL28" s="1248"/>
      <c r="BM28" s="1248"/>
      <c r="BN28" s="1248"/>
      <c r="BO28" s="1248"/>
      <c r="BP28" s="1248"/>
      <c r="BQ28" s="1248"/>
      <c r="BR28" s="1248"/>
      <c r="BS28" s="1248"/>
      <c r="BT28" s="1248"/>
      <c r="BU28" s="1248"/>
      <c r="BV28" s="1248"/>
      <c r="BW28" s="1248"/>
      <c r="BX28" s="1248"/>
      <c r="BY28" s="1248"/>
      <c r="BZ28" s="1248"/>
      <c r="CA28" s="1248"/>
      <c r="CB28" s="1248"/>
      <c r="CC28" s="1248"/>
      <c r="CD28" s="1248"/>
      <c r="CE28" s="1248"/>
      <c r="CF28" s="1248"/>
      <c r="CG28" s="1248"/>
      <c r="CH28" s="1248"/>
      <c r="CI28" s="1248"/>
      <c r="CJ28" s="1248"/>
      <c r="CK28" s="1248"/>
      <c r="CL28" s="1248"/>
      <c r="CM28" s="1248"/>
      <c r="CN28" s="1248"/>
      <c r="CO28" s="1248"/>
      <c r="CP28" s="1248"/>
      <c r="CQ28" s="1248"/>
      <c r="CR28" s="1248"/>
      <c r="CS28" s="1248"/>
      <c r="CT28" s="1248"/>
      <c r="CU28" s="1248"/>
      <c r="CV28" s="1248"/>
      <c r="CW28" s="1248"/>
      <c r="CX28" s="1248"/>
      <c r="CY28" s="1248"/>
      <c r="CZ28" s="1248"/>
      <c r="DA28" s="1248"/>
      <c r="DB28" s="1248"/>
      <c r="DC28" s="1248"/>
      <c r="DD28" s="1248"/>
      <c r="DE28" s="1248"/>
      <c r="DF28" s="1248"/>
      <c r="DG28" s="1248"/>
      <c r="DH28" s="1248"/>
      <c r="DI28" s="1248"/>
      <c r="DJ28" s="1248"/>
      <c r="DK28" s="1248"/>
      <c r="DL28" s="1248"/>
      <c r="DM28" s="1248"/>
      <c r="DN28" s="1248"/>
      <c r="DO28" s="1248"/>
      <c r="DP28" s="1248"/>
      <c r="DQ28" s="1248"/>
      <c r="DR28" s="1248"/>
      <c r="DS28" s="1248"/>
      <c r="DT28" s="1248"/>
      <c r="DU28" s="1248"/>
      <c r="DV28" s="1248"/>
      <c r="DW28" s="1248"/>
      <c r="DX28" s="1248"/>
      <c r="DY28" s="1248"/>
      <c r="DZ28" s="1248"/>
      <c r="EA28" s="1248"/>
      <c r="EB28" s="1248"/>
      <c r="EC28" s="1248"/>
      <c r="ED28" s="1248"/>
      <c r="EE28" s="1248"/>
      <c r="EF28" s="1248"/>
      <c r="EG28" s="1248"/>
      <c r="EH28" s="1248"/>
      <c r="EI28" s="1248"/>
      <c r="EJ28" s="1248"/>
      <c r="EK28" s="1248"/>
      <c r="EL28" s="1248"/>
      <c r="EM28" s="1248"/>
      <c r="EN28" s="1248"/>
      <c r="EO28" s="1248"/>
      <c r="EP28" s="1248"/>
      <c r="EQ28" s="1248"/>
      <c r="ER28" s="1248"/>
      <c r="ES28" s="1248"/>
      <c r="ET28" s="1248"/>
      <c r="EU28" s="1248"/>
      <c r="EV28" s="1248"/>
      <c r="EW28" s="1248"/>
      <c r="EX28" s="1248"/>
      <c r="EY28" s="1248"/>
      <c r="EZ28" s="1248"/>
      <c r="FA28" s="1248"/>
      <c r="FB28" s="1248"/>
      <c r="FC28" s="1248"/>
      <c r="FD28" s="1248"/>
      <c r="FE28" s="1248"/>
      <c r="FF28" s="1248"/>
      <c r="FG28" s="1248"/>
      <c r="FH28" s="1248"/>
      <c r="FI28" s="1248"/>
      <c r="FJ28" s="1248"/>
      <c r="FK28" s="1248"/>
      <c r="FL28" s="1248"/>
      <c r="FM28" s="1248"/>
      <c r="FN28" s="1248"/>
      <c r="FO28" s="1248"/>
      <c r="FP28" s="1248"/>
      <c r="FQ28" s="1248"/>
      <c r="FR28" s="1248"/>
      <c r="FS28" s="1248"/>
      <c r="FT28" s="1248"/>
      <c r="FU28" s="1248"/>
      <c r="FV28" s="1248"/>
      <c r="FW28" s="1248"/>
      <c r="FX28" s="1248"/>
      <c r="FY28" s="1248"/>
      <c r="FZ28" s="1248"/>
      <c r="GA28" s="1248"/>
      <c r="GB28" s="1248"/>
      <c r="GC28" s="1248"/>
      <c r="GD28" s="1248"/>
      <c r="GE28" s="1248"/>
      <c r="GF28" s="1248"/>
      <c r="GG28" s="1248"/>
      <c r="GH28" s="1248"/>
      <c r="GI28" s="1248"/>
      <c r="GJ28" s="1248"/>
      <c r="GK28" s="1248"/>
      <c r="GL28" s="1248"/>
      <c r="GM28" s="1248"/>
      <c r="GN28" s="1248"/>
      <c r="GO28" s="1248"/>
      <c r="GP28" s="1248"/>
      <c r="GQ28" s="1248"/>
      <c r="GR28" s="1248"/>
      <c r="GS28" s="1248"/>
      <c r="GT28" s="1248"/>
      <c r="GU28" s="1248"/>
      <c r="GV28" s="1248"/>
      <c r="GW28" s="1248"/>
      <c r="GX28" s="1248"/>
      <c r="GY28" s="1248"/>
      <c r="GZ28" s="1248"/>
      <c r="HA28" s="1248"/>
      <c r="HB28" s="1248"/>
      <c r="HC28" s="1248"/>
      <c r="HD28" s="1248"/>
      <c r="HE28" s="1248"/>
      <c r="HF28" s="1248"/>
      <c r="HG28" s="1248"/>
      <c r="HH28" s="1248"/>
      <c r="HI28" s="1248"/>
      <c r="HJ28" s="1248"/>
      <c r="HK28" s="1248"/>
      <c r="HL28" s="1248"/>
      <c r="HM28" s="1248"/>
      <c r="HN28" s="1248"/>
      <c r="HO28" s="1248"/>
      <c r="HP28" s="1248"/>
      <c r="HQ28" s="1248"/>
      <c r="HR28" s="1248"/>
      <c r="HS28" s="1248"/>
      <c r="HT28" s="1248"/>
      <c r="HU28" s="1248"/>
      <c r="HV28" s="1248"/>
      <c r="HW28" s="1248"/>
      <c r="HX28" s="1248"/>
      <c r="HY28" s="1248"/>
      <c r="HZ28" s="1248"/>
      <c r="IA28" s="1248"/>
      <c r="IB28" s="1248"/>
      <c r="IC28" s="1248"/>
      <c r="ID28" s="1248"/>
      <c r="IE28" s="1248"/>
      <c r="IF28" s="1248"/>
      <c r="IG28" s="1248"/>
      <c r="IH28" s="1248"/>
      <c r="II28" s="1248"/>
      <c r="IJ28" s="1248"/>
      <c r="IK28" s="1248"/>
      <c r="IL28" s="1248"/>
      <c r="IM28" s="1248"/>
      <c r="IN28" s="1248"/>
      <c r="IO28" s="1248"/>
      <c r="IP28" s="1248"/>
      <c r="IQ28" s="1248"/>
      <c r="IR28" s="1248"/>
      <c r="IS28" s="1248"/>
      <c r="IT28" s="1248"/>
    </row>
    <row r="29" spans="1:254" ht="18" customHeight="1">
      <c r="A29" s="1250"/>
      <c r="B29" s="1253" t="s">
        <v>1511</v>
      </c>
      <c r="C29" s="1254" t="s">
        <v>1950</v>
      </c>
      <c r="D29" s="1258"/>
      <c r="E29" s="1267"/>
      <c r="F29" s="1245"/>
      <c r="G29" s="1201"/>
      <c r="H29" s="1201"/>
      <c r="I29" s="1201"/>
      <c r="J29" s="1201"/>
      <c r="K29" s="1247"/>
      <c r="L29" s="1247"/>
      <c r="M29" s="1247"/>
      <c r="N29" s="1248"/>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48"/>
      <c r="AX29" s="1248"/>
      <c r="AY29" s="1248"/>
      <c r="AZ29" s="1248"/>
      <c r="BA29" s="1248"/>
      <c r="BB29" s="1248"/>
      <c r="BC29" s="1248"/>
      <c r="BD29" s="1248"/>
      <c r="BE29" s="1248"/>
      <c r="BF29" s="1248"/>
      <c r="BG29" s="1248"/>
      <c r="BH29" s="1248"/>
      <c r="BI29" s="1248"/>
      <c r="BJ29" s="1248"/>
      <c r="BK29" s="1248"/>
      <c r="BL29" s="1248"/>
      <c r="BM29" s="1248"/>
      <c r="BN29" s="1248"/>
      <c r="BO29" s="1248"/>
      <c r="BP29" s="1248"/>
      <c r="BQ29" s="1248"/>
      <c r="BR29" s="1248"/>
      <c r="BS29" s="1248"/>
      <c r="BT29" s="1248"/>
      <c r="BU29" s="1248"/>
      <c r="BV29" s="1248"/>
      <c r="BW29" s="1248"/>
      <c r="BX29" s="1248"/>
      <c r="BY29" s="1248"/>
      <c r="BZ29" s="1248"/>
      <c r="CA29" s="1248"/>
      <c r="CB29" s="1248"/>
      <c r="CC29" s="1248"/>
      <c r="CD29" s="1248"/>
      <c r="CE29" s="1248"/>
      <c r="CF29" s="1248"/>
      <c r="CG29" s="1248"/>
      <c r="CH29" s="1248"/>
      <c r="CI29" s="1248"/>
      <c r="CJ29" s="1248"/>
      <c r="CK29" s="1248"/>
      <c r="CL29" s="1248"/>
      <c r="CM29" s="1248"/>
      <c r="CN29" s="1248"/>
      <c r="CO29" s="1248"/>
      <c r="CP29" s="1248"/>
      <c r="CQ29" s="1248"/>
      <c r="CR29" s="1248"/>
      <c r="CS29" s="1248"/>
      <c r="CT29" s="1248"/>
      <c r="CU29" s="1248"/>
      <c r="CV29" s="1248"/>
      <c r="CW29" s="1248"/>
      <c r="CX29" s="1248"/>
      <c r="CY29" s="1248"/>
      <c r="CZ29" s="1248"/>
      <c r="DA29" s="1248"/>
      <c r="DB29" s="1248"/>
      <c r="DC29" s="1248"/>
      <c r="DD29" s="1248"/>
      <c r="DE29" s="1248"/>
      <c r="DF29" s="1248"/>
      <c r="DG29" s="1248"/>
      <c r="DH29" s="1248"/>
      <c r="DI29" s="1248"/>
      <c r="DJ29" s="1248"/>
      <c r="DK29" s="1248"/>
      <c r="DL29" s="1248"/>
      <c r="DM29" s="1248"/>
      <c r="DN29" s="1248"/>
      <c r="DO29" s="1248"/>
      <c r="DP29" s="1248"/>
      <c r="DQ29" s="1248"/>
      <c r="DR29" s="1248"/>
      <c r="DS29" s="1248"/>
      <c r="DT29" s="1248"/>
      <c r="DU29" s="1248"/>
      <c r="DV29" s="1248"/>
      <c r="DW29" s="1248"/>
      <c r="DX29" s="1248"/>
      <c r="DY29" s="1248"/>
      <c r="DZ29" s="1248"/>
      <c r="EA29" s="1248"/>
      <c r="EB29" s="1248"/>
      <c r="EC29" s="1248"/>
      <c r="ED29" s="1248"/>
      <c r="EE29" s="1248"/>
      <c r="EF29" s="1248"/>
      <c r="EG29" s="1248"/>
      <c r="EH29" s="1248"/>
      <c r="EI29" s="1248"/>
      <c r="EJ29" s="1248"/>
      <c r="EK29" s="1248"/>
      <c r="EL29" s="1248"/>
      <c r="EM29" s="1248"/>
      <c r="EN29" s="1248"/>
      <c r="EO29" s="1248"/>
      <c r="EP29" s="1248"/>
      <c r="EQ29" s="1248"/>
      <c r="ER29" s="1248"/>
      <c r="ES29" s="1248"/>
      <c r="ET29" s="1248"/>
      <c r="EU29" s="1248"/>
      <c r="EV29" s="1248"/>
      <c r="EW29" s="1248"/>
      <c r="EX29" s="1248"/>
      <c r="EY29" s="1248"/>
      <c r="EZ29" s="1248"/>
      <c r="FA29" s="1248"/>
      <c r="FB29" s="1248"/>
      <c r="FC29" s="1248"/>
      <c r="FD29" s="1248"/>
      <c r="FE29" s="1248"/>
      <c r="FF29" s="1248"/>
      <c r="FG29" s="1248"/>
      <c r="FH29" s="1248"/>
      <c r="FI29" s="1248"/>
      <c r="FJ29" s="1248"/>
      <c r="FK29" s="1248"/>
      <c r="FL29" s="1248"/>
      <c r="FM29" s="1248"/>
      <c r="FN29" s="1248"/>
      <c r="FO29" s="1248"/>
      <c r="FP29" s="1248"/>
      <c r="FQ29" s="1248"/>
      <c r="FR29" s="1248"/>
      <c r="FS29" s="1248"/>
      <c r="FT29" s="1248"/>
      <c r="FU29" s="1248"/>
      <c r="FV29" s="1248"/>
      <c r="FW29" s="1248"/>
      <c r="FX29" s="1248"/>
      <c r="FY29" s="1248"/>
      <c r="FZ29" s="1248"/>
      <c r="GA29" s="1248"/>
      <c r="GB29" s="1248"/>
      <c r="GC29" s="1248"/>
      <c r="GD29" s="1248"/>
      <c r="GE29" s="1248"/>
      <c r="GF29" s="1248"/>
      <c r="GG29" s="1248"/>
      <c r="GH29" s="1248"/>
      <c r="GI29" s="1248"/>
      <c r="GJ29" s="1248"/>
      <c r="GK29" s="1248"/>
      <c r="GL29" s="1248"/>
      <c r="GM29" s="1248"/>
      <c r="GN29" s="1248"/>
      <c r="GO29" s="1248"/>
      <c r="GP29" s="1248"/>
      <c r="GQ29" s="1248"/>
      <c r="GR29" s="1248"/>
      <c r="GS29" s="1248"/>
      <c r="GT29" s="1248"/>
      <c r="GU29" s="1248"/>
      <c r="GV29" s="1248"/>
      <c r="GW29" s="1248"/>
      <c r="GX29" s="1248"/>
      <c r="GY29" s="1248"/>
      <c r="GZ29" s="1248"/>
      <c r="HA29" s="1248"/>
      <c r="HB29" s="1248"/>
      <c r="HC29" s="1248"/>
      <c r="HD29" s="1248"/>
      <c r="HE29" s="1248"/>
      <c r="HF29" s="1248"/>
      <c r="HG29" s="1248"/>
      <c r="HH29" s="1248"/>
      <c r="HI29" s="1248"/>
      <c r="HJ29" s="1248"/>
      <c r="HK29" s="1248"/>
      <c r="HL29" s="1248"/>
      <c r="HM29" s="1248"/>
      <c r="HN29" s="1248"/>
      <c r="HO29" s="1248"/>
      <c r="HP29" s="1248"/>
      <c r="HQ29" s="1248"/>
      <c r="HR29" s="1248"/>
      <c r="HS29" s="1248"/>
      <c r="HT29" s="1248"/>
      <c r="HU29" s="1248"/>
      <c r="HV29" s="1248"/>
      <c r="HW29" s="1248"/>
      <c r="HX29" s="1248"/>
      <c r="HY29" s="1248"/>
      <c r="HZ29" s="1248"/>
      <c r="IA29" s="1248"/>
      <c r="IB29" s="1248"/>
      <c r="IC29" s="1248"/>
      <c r="ID29" s="1248"/>
      <c r="IE29" s="1248"/>
      <c r="IF29" s="1248"/>
      <c r="IG29" s="1248"/>
      <c r="IH29" s="1248"/>
      <c r="II29" s="1248"/>
      <c r="IJ29" s="1248"/>
      <c r="IK29" s="1248"/>
      <c r="IL29" s="1248"/>
      <c r="IM29" s="1248"/>
      <c r="IN29" s="1248"/>
      <c r="IO29" s="1248"/>
      <c r="IP29" s="1248"/>
      <c r="IQ29" s="1248"/>
      <c r="IR29" s="1248"/>
      <c r="IS29" s="1248"/>
      <c r="IT29" s="1248"/>
    </row>
    <row r="30" spans="1:254" ht="18" customHeight="1">
      <c r="A30" s="1250"/>
      <c r="B30" s="1253" t="s">
        <v>1513</v>
      </c>
      <c r="C30" s="1257" t="s">
        <v>1951</v>
      </c>
      <c r="D30" s="1258"/>
      <c r="E30" s="1267"/>
      <c r="F30" s="1245"/>
      <c r="G30" s="1201"/>
      <c r="H30" s="1201"/>
      <c r="I30" s="1201"/>
      <c r="J30" s="1201"/>
      <c r="K30" s="1247"/>
      <c r="L30" s="1247"/>
      <c r="M30" s="1247"/>
      <c r="N30" s="1248"/>
      <c r="O30" s="1248"/>
      <c r="P30" s="1248"/>
      <c r="Q30" s="1248"/>
      <c r="R30" s="1248"/>
      <c r="S30" s="1248"/>
      <c r="T30" s="1248"/>
      <c r="U30" s="1248"/>
      <c r="V30" s="1248"/>
      <c r="W30" s="1248"/>
      <c r="X30" s="1248"/>
      <c r="Y30" s="1248"/>
      <c r="Z30" s="1248"/>
      <c r="AA30" s="1248"/>
      <c r="AB30" s="1248"/>
      <c r="AC30" s="1248"/>
      <c r="AD30" s="1248"/>
      <c r="AE30" s="1248"/>
      <c r="AF30" s="1248"/>
      <c r="AG30" s="1248"/>
      <c r="AH30" s="1248"/>
      <c r="AI30" s="1248"/>
      <c r="AJ30" s="1248"/>
      <c r="AK30" s="1248"/>
      <c r="AL30" s="1248"/>
      <c r="AM30" s="1248"/>
      <c r="AN30" s="1248"/>
      <c r="AO30" s="1248"/>
      <c r="AP30" s="1248"/>
      <c r="AQ30" s="1248"/>
      <c r="AR30" s="1248"/>
      <c r="AS30" s="1248"/>
      <c r="AT30" s="1248"/>
      <c r="AU30" s="1248"/>
      <c r="AV30" s="1248"/>
      <c r="AW30" s="1248"/>
      <c r="AX30" s="1248"/>
      <c r="AY30" s="1248"/>
      <c r="AZ30" s="1248"/>
      <c r="BA30" s="1248"/>
      <c r="BB30" s="1248"/>
      <c r="BC30" s="1248"/>
      <c r="BD30" s="1248"/>
      <c r="BE30" s="1248"/>
      <c r="BF30" s="1248"/>
      <c r="BG30" s="1248"/>
      <c r="BH30" s="1248"/>
      <c r="BI30" s="1248"/>
      <c r="BJ30" s="1248"/>
      <c r="BK30" s="1248"/>
      <c r="BL30" s="1248"/>
      <c r="BM30" s="1248"/>
      <c r="BN30" s="1248"/>
      <c r="BO30" s="1248"/>
      <c r="BP30" s="1248"/>
      <c r="BQ30" s="1248"/>
      <c r="BR30" s="1248"/>
      <c r="BS30" s="1248"/>
      <c r="BT30" s="1248"/>
      <c r="BU30" s="1248"/>
      <c r="BV30" s="1248"/>
      <c r="BW30" s="1248"/>
      <c r="BX30" s="1248"/>
      <c r="BY30" s="1248"/>
      <c r="BZ30" s="1248"/>
      <c r="CA30" s="1248"/>
      <c r="CB30" s="1248"/>
      <c r="CC30" s="1248"/>
      <c r="CD30" s="1248"/>
      <c r="CE30" s="1248"/>
      <c r="CF30" s="1248"/>
      <c r="CG30" s="1248"/>
      <c r="CH30" s="1248"/>
      <c r="CI30" s="1248"/>
      <c r="CJ30" s="1248"/>
      <c r="CK30" s="1248"/>
      <c r="CL30" s="1248"/>
      <c r="CM30" s="1248"/>
      <c r="CN30" s="1248"/>
      <c r="CO30" s="1248"/>
      <c r="CP30" s="1248"/>
      <c r="CQ30" s="1248"/>
      <c r="CR30" s="1248"/>
      <c r="CS30" s="1248"/>
      <c r="CT30" s="1248"/>
      <c r="CU30" s="1248"/>
      <c r="CV30" s="1248"/>
      <c r="CW30" s="1248"/>
      <c r="CX30" s="1248"/>
      <c r="CY30" s="1248"/>
      <c r="CZ30" s="1248"/>
      <c r="DA30" s="1248"/>
      <c r="DB30" s="1248"/>
      <c r="DC30" s="1248"/>
      <c r="DD30" s="1248"/>
      <c r="DE30" s="1248"/>
      <c r="DF30" s="1248"/>
      <c r="DG30" s="1248"/>
      <c r="DH30" s="1248"/>
      <c r="DI30" s="1248"/>
      <c r="DJ30" s="1248"/>
      <c r="DK30" s="1248"/>
      <c r="DL30" s="1248"/>
      <c r="DM30" s="1248"/>
      <c r="DN30" s="1248"/>
      <c r="DO30" s="1248"/>
      <c r="DP30" s="1248"/>
      <c r="DQ30" s="1248"/>
      <c r="DR30" s="1248"/>
      <c r="DS30" s="1248"/>
      <c r="DT30" s="1248"/>
      <c r="DU30" s="1248"/>
      <c r="DV30" s="1248"/>
      <c r="DW30" s="1248"/>
      <c r="DX30" s="1248"/>
      <c r="DY30" s="1248"/>
      <c r="DZ30" s="1248"/>
      <c r="EA30" s="1248"/>
      <c r="EB30" s="1248"/>
      <c r="EC30" s="1248"/>
      <c r="ED30" s="1248"/>
      <c r="EE30" s="1248"/>
      <c r="EF30" s="1248"/>
      <c r="EG30" s="1248"/>
      <c r="EH30" s="1248"/>
      <c r="EI30" s="1248"/>
      <c r="EJ30" s="1248"/>
      <c r="EK30" s="1248"/>
      <c r="EL30" s="1248"/>
      <c r="EM30" s="1248"/>
      <c r="EN30" s="1248"/>
      <c r="EO30" s="1248"/>
      <c r="EP30" s="1248"/>
      <c r="EQ30" s="1248"/>
      <c r="ER30" s="1248"/>
      <c r="ES30" s="1248"/>
      <c r="ET30" s="1248"/>
      <c r="EU30" s="1248"/>
      <c r="EV30" s="1248"/>
      <c r="EW30" s="1248"/>
      <c r="EX30" s="1248"/>
      <c r="EY30" s="1248"/>
      <c r="EZ30" s="1248"/>
      <c r="FA30" s="1248"/>
      <c r="FB30" s="1248"/>
      <c r="FC30" s="1248"/>
      <c r="FD30" s="1248"/>
      <c r="FE30" s="1248"/>
      <c r="FF30" s="1248"/>
      <c r="FG30" s="1248"/>
      <c r="FH30" s="1248"/>
      <c r="FI30" s="1248"/>
      <c r="FJ30" s="1248"/>
      <c r="FK30" s="1248"/>
      <c r="FL30" s="1248"/>
      <c r="FM30" s="1248"/>
      <c r="FN30" s="1248"/>
      <c r="FO30" s="1248"/>
      <c r="FP30" s="1248"/>
      <c r="FQ30" s="1248"/>
      <c r="FR30" s="1248"/>
      <c r="FS30" s="1248"/>
      <c r="FT30" s="1248"/>
      <c r="FU30" s="1248"/>
      <c r="FV30" s="1248"/>
      <c r="FW30" s="1248"/>
      <c r="FX30" s="1248"/>
      <c r="FY30" s="1248"/>
      <c r="FZ30" s="1248"/>
      <c r="GA30" s="1248"/>
      <c r="GB30" s="1248"/>
      <c r="GC30" s="1248"/>
      <c r="GD30" s="1248"/>
      <c r="GE30" s="1248"/>
      <c r="GF30" s="1248"/>
      <c r="GG30" s="1248"/>
      <c r="GH30" s="1248"/>
      <c r="GI30" s="1248"/>
      <c r="GJ30" s="1248"/>
      <c r="GK30" s="1248"/>
      <c r="GL30" s="1248"/>
      <c r="GM30" s="1248"/>
      <c r="GN30" s="1248"/>
      <c r="GO30" s="1248"/>
      <c r="GP30" s="1248"/>
      <c r="GQ30" s="1248"/>
      <c r="GR30" s="1248"/>
      <c r="GS30" s="1248"/>
      <c r="GT30" s="1248"/>
      <c r="GU30" s="1248"/>
      <c r="GV30" s="1248"/>
      <c r="GW30" s="1248"/>
      <c r="GX30" s="1248"/>
      <c r="GY30" s="1248"/>
      <c r="GZ30" s="1248"/>
      <c r="HA30" s="1248"/>
      <c r="HB30" s="1248"/>
      <c r="HC30" s="1248"/>
      <c r="HD30" s="1248"/>
      <c r="HE30" s="1248"/>
      <c r="HF30" s="1248"/>
      <c r="HG30" s="1248"/>
      <c r="HH30" s="1248"/>
      <c r="HI30" s="1248"/>
      <c r="HJ30" s="1248"/>
      <c r="HK30" s="1248"/>
      <c r="HL30" s="1248"/>
      <c r="HM30" s="1248"/>
      <c r="HN30" s="1248"/>
      <c r="HO30" s="1248"/>
      <c r="HP30" s="1248"/>
      <c r="HQ30" s="1248"/>
      <c r="HR30" s="1248"/>
      <c r="HS30" s="1248"/>
      <c r="HT30" s="1248"/>
      <c r="HU30" s="1248"/>
      <c r="HV30" s="1248"/>
      <c r="HW30" s="1248"/>
      <c r="HX30" s="1248"/>
      <c r="HY30" s="1248"/>
      <c r="HZ30" s="1248"/>
      <c r="IA30" s="1248"/>
      <c r="IB30" s="1248"/>
      <c r="IC30" s="1248"/>
      <c r="ID30" s="1248"/>
      <c r="IE30" s="1248"/>
      <c r="IF30" s="1248"/>
      <c r="IG30" s="1248"/>
      <c r="IH30" s="1248"/>
      <c r="II30" s="1248"/>
      <c r="IJ30" s="1248"/>
      <c r="IK30" s="1248"/>
      <c r="IL30" s="1248"/>
      <c r="IM30" s="1248"/>
      <c r="IN30" s="1248"/>
      <c r="IO30" s="1248"/>
      <c r="IP30" s="1248"/>
      <c r="IQ30" s="1248"/>
      <c r="IR30" s="1248"/>
      <c r="IS30" s="1248"/>
      <c r="IT30" s="1248"/>
    </row>
    <row r="31" spans="1:254" ht="18" customHeight="1">
      <c r="A31" s="1250"/>
      <c r="B31" s="1253" t="s">
        <v>1515</v>
      </c>
      <c r="C31" s="1254" t="s">
        <v>1952</v>
      </c>
      <c r="D31" s="1265">
        <f>D32+D33</f>
        <v>0</v>
      </c>
      <c r="E31" s="1268">
        <f>E32+E33</f>
        <v>0</v>
      </c>
      <c r="F31" s="1245"/>
      <c r="G31" s="1201"/>
      <c r="H31" s="1201"/>
      <c r="I31" s="1201"/>
      <c r="J31" s="1201"/>
      <c r="K31" s="1247"/>
      <c r="L31" s="1247"/>
      <c r="M31" s="1247"/>
      <c r="N31" s="1248"/>
      <c r="O31" s="1248"/>
      <c r="P31" s="1248"/>
      <c r="Q31" s="1248"/>
      <c r="R31" s="1248"/>
      <c r="S31" s="1248"/>
      <c r="T31" s="1248"/>
      <c r="U31" s="1248"/>
      <c r="V31" s="1248"/>
      <c r="W31" s="1248"/>
      <c r="X31" s="1248"/>
      <c r="Y31" s="1248"/>
      <c r="Z31" s="1248"/>
      <c r="AA31" s="1248"/>
      <c r="AB31" s="1248"/>
      <c r="AC31" s="1248"/>
      <c r="AD31" s="1248"/>
      <c r="AE31" s="1248"/>
      <c r="AF31" s="1248"/>
      <c r="AG31" s="1248"/>
      <c r="AH31" s="1248"/>
      <c r="AI31" s="1248"/>
      <c r="AJ31" s="1248"/>
      <c r="AK31" s="1248"/>
      <c r="AL31" s="1248"/>
      <c r="AM31" s="1248"/>
      <c r="AN31" s="1248"/>
      <c r="AO31" s="1248"/>
      <c r="AP31" s="1248"/>
      <c r="AQ31" s="1248"/>
      <c r="AR31" s="1248"/>
      <c r="AS31" s="1248"/>
      <c r="AT31" s="1248"/>
      <c r="AU31" s="1248"/>
      <c r="AV31" s="1248"/>
      <c r="AW31" s="1248"/>
      <c r="AX31" s="1248"/>
      <c r="AY31" s="1248"/>
      <c r="AZ31" s="1248"/>
      <c r="BA31" s="1248"/>
      <c r="BB31" s="1248"/>
      <c r="BC31" s="1248"/>
      <c r="BD31" s="1248"/>
      <c r="BE31" s="1248"/>
      <c r="BF31" s="1248"/>
      <c r="BG31" s="1248"/>
      <c r="BH31" s="1248"/>
      <c r="BI31" s="1248"/>
      <c r="BJ31" s="1248"/>
      <c r="BK31" s="1248"/>
      <c r="BL31" s="1248"/>
      <c r="BM31" s="1248"/>
      <c r="BN31" s="1248"/>
      <c r="BO31" s="1248"/>
      <c r="BP31" s="1248"/>
      <c r="BQ31" s="1248"/>
      <c r="BR31" s="1248"/>
      <c r="BS31" s="1248"/>
      <c r="BT31" s="1248"/>
      <c r="BU31" s="1248"/>
      <c r="BV31" s="1248"/>
      <c r="BW31" s="1248"/>
      <c r="BX31" s="1248"/>
      <c r="BY31" s="1248"/>
      <c r="BZ31" s="1248"/>
      <c r="CA31" s="1248"/>
      <c r="CB31" s="1248"/>
      <c r="CC31" s="1248"/>
      <c r="CD31" s="1248"/>
      <c r="CE31" s="1248"/>
      <c r="CF31" s="1248"/>
      <c r="CG31" s="1248"/>
      <c r="CH31" s="1248"/>
      <c r="CI31" s="1248"/>
      <c r="CJ31" s="1248"/>
      <c r="CK31" s="1248"/>
      <c r="CL31" s="1248"/>
      <c r="CM31" s="1248"/>
      <c r="CN31" s="1248"/>
      <c r="CO31" s="1248"/>
      <c r="CP31" s="1248"/>
      <c r="CQ31" s="1248"/>
      <c r="CR31" s="1248"/>
      <c r="CS31" s="1248"/>
      <c r="CT31" s="1248"/>
      <c r="CU31" s="1248"/>
      <c r="CV31" s="1248"/>
      <c r="CW31" s="1248"/>
      <c r="CX31" s="1248"/>
      <c r="CY31" s="1248"/>
      <c r="CZ31" s="1248"/>
      <c r="DA31" s="1248"/>
      <c r="DB31" s="1248"/>
      <c r="DC31" s="1248"/>
      <c r="DD31" s="1248"/>
      <c r="DE31" s="1248"/>
      <c r="DF31" s="1248"/>
      <c r="DG31" s="1248"/>
      <c r="DH31" s="1248"/>
      <c r="DI31" s="1248"/>
      <c r="DJ31" s="1248"/>
      <c r="DK31" s="1248"/>
      <c r="DL31" s="1248"/>
      <c r="DM31" s="1248"/>
      <c r="DN31" s="1248"/>
      <c r="DO31" s="1248"/>
      <c r="DP31" s="1248"/>
      <c r="DQ31" s="1248"/>
      <c r="DR31" s="1248"/>
      <c r="DS31" s="1248"/>
      <c r="DT31" s="1248"/>
      <c r="DU31" s="1248"/>
      <c r="DV31" s="1248"/>
      <c r="DW31" s="1248"/>
      <c r="DX31" s="1248"/>
      <c r="DY31" s="1248"/>
      <c r="DZ31" s="1248"/>
      <c r="EA31" s="1248"/>
      <c r="EB31" s="1248"/>
      <c r="EC31" s="1248"/>
      <c r="ED31" s="1248"/>
      <c r="EE31" s="1248"/>
      <c r="EF31" s="1248"/>
      <c r="EG31" s="1248"/>
      <c r="EH31" s="1248"/>
      <c r="EI31" s="1248"/>
      <c r="EJ31" s="1248"/>
      <c r="EK31" s="1248"/>
      <c r="EL31" s="1248"/>
      <c r="EM31" s="1248"/>
      <c r="EN31" s="1248"/>
      <c r="EO31" s="1248"/>
      <c r="EP31" s="1248"/>
      <c r="EQ31" s="1248"/>
      <c r="ER31" s="1248"/>
      <c r="ES31" s="1248"/>
      <c r="ET31" s="1248"/>
      <c r="EU31" s="1248"/>
      <c r="EV31" s="1248"/>
      <c r="EW31" s="1248"/>
      <c r="EX31" s="1248"/>
      <c r="EY31" s="1248"/>
      <c r="EZ31" s="1248"/>
      <c r="FA31" s="1248"/>
      <c r="FB31" s="1248"/>
      <c r="FC31" s="1248"/>
      <c r="FD31" s="1248"/>
      <c r="FE31" s="1248"/>
      <c r="FF31" s="1248"/>
      <c r="FG31" s="1248"/>
      <c r="FH31" s="1248"/>
      <c r="FI31" s="1248"/>
      <c r="FJ31" s="1248"/>
      <c r="FK31" s="1248"/>
      <c r="FL31" s="1248"/>
      <c r="FM31" s="1248"/>
      <c r="FN31" s="1248"/>
      <c r="FO31" s="1248"/>
      <c r="FP31" s="1248"/>
      <c r="FQ31" s="1248"/>
      <c r="FR31" s="1248"/>
      <c r="FS31" s="1248"/>
      <c r="FT31" s="1248"/>
      <c r="FU31" s="1248"/>
      <c r="FV31" s="1248"/>
      <c r="FW31" s="1248"/>
      <c r="FX31" s="1248"/>
      <c r="FY31" s="1248"/>
      <c r="FZ31" s="1248"/>
      <c r="GA31" s="1248"/>
      <c r="GB31" s="1248"/>
      <c r="GC31" s="1248"/>
      <c r="GD31" s="1248"/>
      <c r="GE31" s="1248"/>
      <c r="GF31" s="1248"/>
      <c r="GG31" s="1248"/>
      <c r="GH31" s="1248"/>
      <c r="GI31" s="1248"/>
      <c r="GJ31" s="1248"/>
      <c r="GK31" s="1248"/>
      <c r="GL31" s="1248"/>
      <c r="GM31" s="1248"/>
      <c r="GN31" s="1248"/>
      <c r="GO31" s="1248"/>
      <c r="GP31" s="1248"/>
      <c r="GQ31" s="1248"/>
      <c r="GR31" s="1248"/>
      <c r="GS31" s="1248"/>
      <c r="GT31" s="1248"/>
      <c r="GU31" s="1248"/>
      <c r="GV31" s="1248"/>
      <c r="GW31" s="1248"/>
      <c r="GX31" s="1248"/>
      <c r="GY31" s="1248"/>
      <c r="GZ31" s="1248"/>
      <c r="HA31" s="1248"/>
      <c r="HB31" s="1248"/>
      <c r="HC31" s="1248"/>
      <c r="HD31" s="1248"/>
      <c r="HE31" s="1248"/>
      <c r="HF31" s="1248"/>
      <c r="HG31" s="1248"/>
      <c r="HH31" s="1248"/>
      <c r="HI31" s="1248"/>
      <c r="HJ31" s="1248"/>
      <c r="HK31" s="1248"/>
      <c r="HL31" s="1248"/>
      <c r="HM31" s="1248"/>
      <c r="HN31" s="1248"/>
      <c r="HO31" s="1248"/>
      <c r="HP31" s="1248"/>
      <c r="HQ31" s="1248"/>
      <c r="HR31" s="1248"/>
      <c r="HS31" s="1248"/>
      <c r="HT31" s="1248"/>
      <c r="HU31" s="1248"/>
      <c r="HV31" s="1248"/>
      <c r="HW31" s="1248"/>
      <c r="HX31" s="1248"/>
      <c r="HY31" s="1248"/>
      <c r="HZ31" s="1248"/>
      <c r="IA31" s="1248"/>
      <c r="IB31" s="1248"/>
      <c r="IC31" s="1248"/>
      <c r="ID31" s="1248"/>
      <c r="IE31" s="1248"/>
      <c r="IF31" s="1248"/>
      <c r="IG31" s="1248"/>
      <c r="IH31" s="1248"/>
      <c r="II31" s="1248"/>
      <c r="IJ31" s="1248"/>
      <c r="IK31" s="1248"/>
      <c r="IL31" s="1248"/>
      <c r="IM31" s="1248"/>
      <c r="IN31" s="1248"/>
      <c r="IO31" s="1248"/>
      <c r="IP31" s="1248"/>
      <c r="IQ31" s="1248"/>
      <c r="IR31" s="1248"/>
      <c r="IS31" s="1248"/>
      <c r="IT31" s="1248"/>
    </row>
    <row r="32" spans="1:254" ht="18" customHeight="1">
      <c r="A32" s="1250"/>
      <c r="B32" s="1253" t="s">
        <v>1516</v>
      </c>
      <c r="C32" s="1257" t="s">
        <v>1953</v>
      </c>
      <c r="D32" s="1258"/>
      <c r="E32" s="1267"/>
      <c r="F32" s="1245"/>
      <c r="G32" s="1201"/>
      <c r="H32" s="1201"/>
      <c r="I32" s="1201"/>
      <c r="J32" s="1201"/>
      <c r="K32" s="1247"/>
      <c r="L32" s="1247"/>
      <c r="M32" s="1247"/>
      <c r="N32" s="1248"/>
      <c r="O32" s="1248"/>
      <c r="P32" s="1248"/>
      <c r="Q32" s="1248"/>
      <c r="R32" s="1248"/>
      <c r="S32" s="1248"/>
      <c r="T32" s="1248"/>
      <c r="U32" s="1248"/>
      <c r="V32" s="1248"/>
      <c r="W32" s="1248"/>
      <c r="X32" s="1248"/>
      <c r="Y32" s="1248"/>
      <c r="Z32" s="1248"/>
      <c r="AA32" s="1248"/>
      <c r="AB32" s="1248"/>
      <c r="AC32" s="1248"/>
      <c r="AD32" s="1248"/>
      <c r="AE32" s="1248"/>
      <c r="AF32" s="1248"/>
      <c r="AG32" s="1248"/>
      <c r="AH32" s="1248"/>
      <c r="AI32" s="1248"/>
      <c r="AJ32" s="1248"/>
      <c r="AK32" s="1248"/>
      <c r="AL32" s="1248"/>
      <c r="AM32" s="1248"/>
      <c r="AN32" s="1248"/>
      <c r="AO32" s="1248"/>
      <c r="AP32" s="1248"/>
      <c r="AQ32" s="1248"/>
      <c r="AR32" s="1248"/>
      <c r="AS32" s="1248"/>
      <c r="AT32" s="1248"/>
      <c r="AU32" s="1248"/>
      <c r="AV32" s="1248"/>
      <c r="AW32" s="1248"/>
      <c r="AX32" s="1248"/>
      <c r="AY32" s="1248"/>
      <c r="AZ32" s="1248"/>
      <c r="BA32" s="1248"/>
      <c r="BB32" s="1248"/>
      <c r="BC32" s="1248"/>
      <c r="BD32" s="1248"/>
      <c r="BE32" s="1248"/>
      <c r="BF32" s="1248"/>
      <c r="BG32" s="1248"/>
      <c r="BH32" s="1248"/>
      <c r="BI32" s="1248"/>
      <c r="BJ32" s="1248"/>
      <c r="BK32" s="1248"/>
      <c r="BL32" s="1248"/>
      <c r="BM32" s="1248"/>
      <c r="BN32" s="1248"/>
      <c r="BO32" s="1248"/>
      <c r="BP32" s="1248"/>
      <c r="BQ32" s="1248"/>
      <c r="BR32" s="1248"/>
      <c r="BS32" s="1248"/>
      <c r="BT32" s="1248"/>
      <c r="BU32" s="1248"/>
      <c r="BV32" s="1248"/>
      <c r="BW32" s="1248"/>
      <c r="BX32" s="1248"/>
      <c r="BY32" s="1248"/>
      <c r="BZ32" s="1248"/>
      <c r="CA32" s="1248"/>
      <c r="CB32" s="1248"/>
      <c r="CC32" s="1248"/>
      <c r="CD32" s="1248"/>
      <c r="CE32" s="1248"/>
      <c r="CF32" s="1248"/>
      <c r="CG32" s="1248"/>
      <c r="CH32" s="1248"/>
      <c r="CI32" s="1248"/>
      <c r="CJ32" s="1248"/>
      <c r="CK32" s="1248"/>
      <c r="CL32" s="1248"/>
      <c r="CM32" s="1248"/>
      <c r="CN32" s="1248"/>
      <c r="CO32" s="1248"/>
      <c r="CP32" s="1248"/>
      <c r="CQ32" s="1248"/>
      <c r="CR32" s="1248"/>
      <c r="CS32" s="1248"/>
      <c r="CT32" s="1248"/>
      <c r="CU32" s="1248"/>
      <c r="CV32" s="1248"/>
      <c r="CW32" s="1248"/>
      <c r="CX32" s="1248"/>
      <c r="CY32" s="1248"/>
      <c r="CZ32" s="1248"/>
      <c r="DA32" s="1248"/>
      <c r="DB32" s="1248"/>
      <c r="DC32" s="1248"/>
      <c r="DD32" s="1248"/>
      <c r="DE32" s="1248"/>
      <c r="DF32" s="1248"/>
      <c r="DG32" s="1248"/>
      <c r="DH32" s="1248"/>
      <c r="DI32" s="1248"/>
      <c r="DJ32" s="1248"/>
      <c r="DK32" s="1248"/>
      <c r="DL32" s="1248"/>
      <c r="DM32" s="1248"/>
      <c r="DN32" s="1248"/>
      <c r="DO32" s="1248"/>
      <c r="DP32" s="1248"/>
      <c r="DQ32" s="1248"/>
      <c r="DR32" s="1248"/>
      <c r="DS32" s="1248"/>
      <c r="DT32" s="1248"/>
      <c r="DU32" s="1248"/>
      <c r="DV32" s="1248"/>
      <c r="DW32" s="1248"/>
      <c r="DX32" s="1248"/>
      <c r="DY32" s="1248"/>
      <c r="DZ32" s="1248"/>
      <c r="EA32" s="1248"/>
      <c r="EB32" s="1248"/>
      <c r="EC32" s="1248"/>
      <c r="ED32" s="1248"/>
      <c r="EE32" s="1248"/>
      <c r="EF32" s="1248"/>
      <c r="EG32" s="1248"/>
      <c r="EH32" s="1248"/>
      <c r="EI32" s="1248"/>
      <c r="EJ32" s="1248"/>
      <c r="EK32" s="1248"/>
      <c r="EL32" s="1248"/>
      <c r="EM32" s="1248"/>
      <c r="EN32" s="1248"/>
      <c r="EO32" s="1248"/>
      <c r="EP32" s="1248"/>
      <c r="EQ32" s="1248"/>
      <c r="ER32" s="1248"/>
      <c r="ES32" s="1248"/>
      <c r="ET32" s="1248"/>
      <c r="EU32" s="1248"/>
      <c r="EV32" s="1248"/>
      <c r="EW32" s="1248"/>
      <c r="EX32" s="1248"/>
      <c r="EY32" s="1248"/>
      <c r="EZ32" s="1248"/>
      <c r="FA32" s="1248"/>
      <c r="FB32" s="1248"/>
      <c r="FC32" s="1248"/>
      <c r="FD32" s="1248"/>
      <c r="FE32" s="1248"/>
      <c r="FF32" s="1248"/>
      <c r="FG32" s="1248"/>
      <c r="FH32" s="1248"/>
      <c r="FI32" s="1248"/>
      <c r="FJ32" s="1248"/>
      <c r="FK32" s="1248"/>
      <c r="FL32" s="1248"/>
      <c r="FM32" s="1248"/>
      <c r="FN32" s="1248"/>
      <c r="FO32" s="1248"/>
      <c r="FP32" s="1248"/>
      <c r="FQ32" s="1248"/>
      <c r="FR32" s="1248"/>
      <c r="FS32" s="1248"/>
      <c r="FT32" s="1248"/>
      <c r="FU32" s="1248"/>
      <c r="FV32" s="1248"/>
      <c r="FW32" s="1248"/>
      <c r="FX32" s="1248"/>
      <c r="FY32" s="1248"/>
      <c r="FZ32" s="1248"/>
      <c r="GA32" s="1248"/>
      <c r="GB32" s="1248"/>
      <c r="GC32" s="1248"/>
      <c r="GD32" s="1248"/>
      <c r="GE32" s="1248"/>
      <c r="GF32" s="1248"/>
      <c r="GG32" s="1248"/>
      <c r="GH32" s="1248"/>
      <c r="GI32" s="1248"/>
      <c r="GJ32" s="1248"/>
      <c r="GK32" s="1248"/>
      <c r="GL32" s="1248"/>
      <c r="GM32" s="1248"/>
      <c r="GN32" s="1248"/>
      <c r="GO32" s="1248"/>
      <c r="GP32" s="1248"/>
      <c r="GQ32" s="1248"/>
      <c r="GR32" s="1248"/>
      <c r="GS32" s="1248"/>
      <c r="GT32" s="1248"/>
      <c r="GU32" s="1248"/>
      <c r="GV32" s="1248"/>
      <c r="GW32" s="1248"/>
      <c r="GX32" s="1248"/>
      <c r="GY32" s="1248"/>
      <c r="GZ32" s="1248"/>
      <c r="HA32" s="1248"/>
      <c r="HB32" s="1248"/>
      <c r="HC32" s="1248"/>
      <c r="HD32" s="1248"/>
      <c r="HE32" s="1248"/>
      <c r="HF32" s="1248"/>
      <c r="HG32" s="1248"/>
      <c r="HH32" s="1248"/>
      <c r="HI32" s="1248"/>
      <c r="HJ32" s="1248"/>
      <c r="HK32" s="1248"/>
      <c r="HL32" s="1248"/>
      <c r="HM32" s="1248"/>
      <c r="HN32" s="1248"/>
      <c r="HO32" s="1248"/>
      <c r="HP32" s="1248"/>
      <c r="HQ32" s="1248"/>
      <c r="HR32" s="1248"/>
      <c r="HS32" s="1248"/>
      <c r="HT32" s="1248"/>
      <c r="HU32" s="1248"/>
      <c r="HV32" s="1248"/>
      <c r="HW32" s="1248"/>
      <c r="HX32" s="1248"/>
      <c r="HY32" s="1248"/>
      <c r="HZ32" s="1248"/>
      <c r="IA32" s="1248"/>
      <c r="IB32" s="1248"/>
      <c r="IC32" s="1248"/>
      <c r="ID32" s="1248"/>
      <c r="IE32" s="1248"/>
      <c r="IF32" s="1248"/>
      <c r="IG32" s="1248"/>
      <c r="IH32" s="1248"/>
      <c r="II32" s="1248"/>
      <c r="IJ32" s="1248"/>
      <c r="IK32" s="1248"/>
      <c r="IL32" s="1248"/>
      <c r="IM32" s="1248"/>
      <c r="IN32" s="1248"/>
      <c r="IO32" s="1248"/>
      <c r="IP32" s="1248"/>
      <c r="IQ32" s="1248"/>
      <c r="IR32" s="1248"/>
      <c r="IS32" s="1248"/>
      <c r="IT32" s="1248"/>
    </row>
    <row r="33" spans="1:254" ht="18" customHeight="1">
      <c r="A33" s="1250"/>
      <c r="B33" s="1253" t="s">
        <v>1517</v>
      </c>
      <c r="C33" s="1257" t="s">
        <v>1954</v>
      </c>
      <c r="D33" s="1265">
        <f>D34+D35</f>
        <v>0</v>
      </c>
      <c r="E33" s="1268">
        <f>E34+E35</f>
        <v>0</v>
      </c>
      <c r="F33" s="1245"/>
      <c r="G33" s="1201"/>
      <c r="H33" s="1201"/>
      <c r="I33" s="1201"/>
      <c r="J33" s="1201"/>
      <c r="K33" s="1247"/>
      <c r="L33" s="1247"/>
      <c r="M33" s="1247"/>
      <c r="N33" s="1248"/>
      <c r="O33" s="1248"/>
      <c r="P33" s="1248"/>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c r="AL33" s="1248"/>
      <c r="AM33" s="1248"/>
      <c r="AN33" s="1248"/>
      <c r="AO33" s="1248"/>
      <c r="AP33" s="1248"/>
      <c r="AQ33" s="1248"/>
      <c r="AR33" s="1248"/>
      <c r="AS33" s="1248"/>
      <c r="AT33" s="1248"/>
      <c r="AU33" s="1248"/>
      <c r="AV33" s="1248"/>
      <c r="AW33" s="1248"/>
      <c r="AX33" s="1248"/>
      <c r="AY33" s="1248"/>
      <c r="AZ33" s="1248"/>
      <c r="BA33" s="1248"/>
      <c r="BB33" s="1248"/>
      <c r="BC33" s="1248"/>
      <c r="BD33" s="1248"/>
      <c r="BE33" s="1248"/>
      <c r="BF33" s="1248"/>
      <c r="BG33" s="1248"/>
      <c r="BH33" s="1248"/>
      <c r="BI33" s="1248"/>
      <c r="BJ33" s="1248"/>
      <c r="BK33" s="1248"/>
      <c r="BL33" s="1248"/>
      <c r="BM33" s="1248"/>
      <c r="BN33" s="1248"/>
      <c r="BO33" s="1248"/>
      <c r="BP33" s="1248"/>
      <c r="BQ33" s="1248"/>
      <c r="BR33" s="1248"/>
      <c r="BS33" s="1248"/>
      <c r="BT33" s="1248"/>
      <c r="BU33" s="1248"/>
      <c r="BV33" s="1248"/>
      <c r="BW33" s="1248"/>
      <c r="BX33" s="1248"/>
      <c r="BY33" s="1248"/>
      <c r="BZ33" s="1248"/>
      <c r="CA33" s="1248"/>
      <c r="CB33" s="1248"/>
      <c r="CC33" s="1248"/>
      <c r="CD33" s="1248"/>
      <c r="CE33" s="1248"/>
      <c r="CF33" s="1248"/>
      <c r="CG33" s="1248"/>
      <c r="CH33" s="1248"/>
      <c r="CI33" s="1248"/>
      <c r="CJ33" s="1248"/>
      <c r="CK33" s="1248"/>
      <c r="CL33" s="1248"/>
      <c r="CM33" s="1248"/>
      <c r="CN33" s="1248"/>
      <c r="CO33" s="1248"/>
      <c r="CP33" s="1248"/>
      <c r="CQ33" s="1248"/>
      <c r="CR33" s="1248"/>
      <c r="CS33" s="1248"/>
      <c r="CT33" s="1248"/>
      <c r="CU33" s="1248"/>
      <c r="CV33" s="1248"/>
      <c r="CW33" s="1248"/>
      <c r="CX33" s="1248"/>
      <c r="CY33" s="1248"/>
      <c r="CZ33" s="1248"/>
      <c r="DA33" s="1248"/>
      <c r="DB33" s="1248"/>
      <c r="DC33" s="1248"/>
      <c r="DD33" s="1248"/>
      <c r="DE33" s="1248"/>
      <c r="DF33" s="1248"/>
      <c r="DG33" s="1248"/>
      <c r="DH33" s="1248"/>
      <c r="DI33" s="1248"/>
      <c r="DJ33" s="1248"/>
      <c r="DK33" s="1248"/>
      <c r="DL33" s="1248"/>
      <c r="DM33" s="1248"/>
      <c r="DN33" s="1248"/>
      <c r="DO33" s="1248"/>
      <c r="DP33" s="1248"/>
      <c r="DQ33" s="1248"/>
      <c r="DR33" s="1248"/>
      <c r="DS33" s="1248"/>
      <c r="DT33" s="1248"/>
      <c r="DU33" s="1248"/>
      <c r="DV33" s="1248"/>
      <c r="DW33" s="1248"/>
      <c r="DX33" s="1248"/>
      <c r="DY33" s="1248"/>
      <c r="DZ33" s="1248"/>
      <c r="EA33" s="1248"/>
      <c r="EB33" s="1248"/>
      <c r="EC33" s="1248"/>
      <c r="ED33" s="1248"/>
      <c r="EE33" s="1248"/>
      <c r="EF33" s="1248"/>
      <c r="EG33" s="1248"/>
      <c r="EH33" s="1248"/>
      <c r="EI33" s="1248"/>
      <c r="EJ33" s="1248"/>
      <c r="EK33" s="1248"/>
      <c r="EL33" s="1248"/>
      <c r="EM33" s="1248"/>
      <c r="EN33" s="1248"/>
      <c r="EO33" s="1248"/>
      <c r="EP33" s="1248"/>
      <c r="EQ33" s="1248"/>
      <c r="ER33" s="1248"/>
      <c r="ES33" s="1248"/>
      <c r="ET33" s="1248"/>
      <c r="EU33" s="1248"/>
      <c r="EV33" s="1248"/>
      <c r="EW33" s="1248"/>
      <c r="EX33" s="1248"/>
      <c r="EY33" s="1248"/>
      <c r="EZ33" s="1248"/>
      <c r="FA33" s="1248"/>
      <c r="FB33" s="1248"/>
      <c r="FC33" s="1248"/>
      <c r="FD33" s="1248"/>
      <c r="FE33" s="1248"/>
      <c r="FF33" s="1248"/>
      <c r="FG33" s="1248"/>
      <c r="FH33" s="1248"/>
      <c r="FI33" s="1248"/>
      <c r="FJ33" s="1248"/>
      <c r="FK33" s="1248"/>
      <c r="FL33" s="1248"/>
      <c r="FM33" s="1248"/>
      <c r="FN33" s="1248"/>
      <c r="FO33" s="1248"/>
      <c r="FP33" s="1248"/>
      <c r="FQ33" s="1248"/>
      <c r="FR33" s="1248"/>
      <c r="FS33" s="1248"/>
      <c r="FT33" s="1248"/>
      <c r="FU33" s="1248"/>
      <c r="FV33" s="1248"/>
      <c r="FW33" s="1248"/>
      <c r="FX33" s="1248"/>
      <c r="FY33" s="1248"/>
      <c r="FZ33" s="1248"/>
      <c r="GA33" s="1248"/>
      <c r="GB33" s="1248"/>
      <c r="GC33" s="1248"/>
      <c r="GD33" s="1248"/>
      <c r="GE33" s="1248"/>
      <c r="GF33" s="1248"/>
      <c r="GG33" s="1248"/>
      <c r="GH33" s="1248"/>
      <c r="GI33" s="1248"/>
      <c r="GJ33" s="1248"/>
      <c r="GK33" s="1248"/>
      <c r="GL33" s="1248"/>
      <c r="GM33" s="1248"/>
      <c r="GN33" s="1248"/>
      <c r="GO33" s="1248"/>
      <c r="GP33" s="1248"/>
      <c r="GQ33" s="1248"/>
      <c r="GR33" s="1248"/>
      <c r="GS33" s="1248"/>
      <c r="GT33" s="1248"/>
      <c r="GU33" s="1248"/>
      <c r="GV33" s="1248"/>
      <c r="GW33" s="1248"/>
      <c r="GX33" s="1248"/>
      <c r="GY33" s="1248"/>
      <c r="GZ33" s="1248"/>
      <c r="HA33" s="1248"/>
      <c r="HB33" s="1248"/>
      <c r="HC33" s="1248"/>
      <c r="HD33" s="1248"/>
      <c r="HE33" s="1248"/>
      <c r="HF33" s="1248"/>
      <c r="HG33" s="1248"/>
      <c r="HH33" s="1248"/>
      <c r="HI33" s="1248"/>
      <c r="HJ33" s="1248"/>
      <c r="HK33" s="1248"/>
      <c r="HL33" s="1248"/>
      <c r="HM33" s="1248"/>
      <c r="HN33" s="1248"/>
      <c r="HO33" s="1248"/>
      <c r="HP33" s="1248"/>
      <c r="HQ33" s="1248"/>
      <c r="HR33" s="1248"/>
      <c r="HS33" s="1248"/>
      <c r="HT33" s="1248"/>
      <c r="HU33" s="1248"/>
      <c r="HV33" s="1248"/>
      <c r="HW33" s="1248"/>
      <c r="HX33" s="1248"/>
      <c r="HY33" s="1248"/>
      <c r="HZ33" s="1248"/>
      <c r="IA33" s="1248"/>
      <c r="IB33" s="1248"/>
      <c r="IC33" s="1248"/>
      <c r="ID33" s="1248"/>
      <c r="IE33" s="1248"/>
      <c r="IF33" s="1248"/>
      <c r="IG33" s="1248"/>
      <c r="IH33" s="1248"/>
      <c r="II33" s="1248"/>
      <c r="IJ33" s="1248"/>
      <c r="IK33" s="1248"/>
      <c r="IL33" s="1248"/>
      <c r="IM33" s="1248"/>
      <c r="IN33" s="1248"/>
      <c r="IO33" s="1248"/>
      <c r="IP33" s="1248"/>
      <c r="IQ33" s="1248"/>
      <c r="IR33" s="1248"/>
      <c r="IS33" s="1248"/>
      <c r="IT33" s="1248"/>
    </row>
    <row r="34" spans="1:254" ht="18" customHeight="1">
      <c r="A34" s="1250"/>
      <c r="B34" s="1253" t="s">
        <v>1518</v>
      </c>
      <c r="C34" s="1217" t="s">
        <v>1955</v>
      </c>
      <c r="D34" s="1258"/>
      <c r="E34" s="1267"/>
      <c r="F34" s="1245"/>
      <c r="G34" s="1201"/>
      <c r="H34" s="1201"/>
      <c r="I34" s="1201"/>
      <c r="J34" s="1201"/>
      <c r="K34" s="1247"/>
      <c r="L34" s="1247"/>
      <c r="M34" s="1247"/>
      <c r="N34" s="1248"/>
      <c r="O34" s="1248"/>
      <c r="P34" s="1248"/>
      <c r="Q34" s="1248"/>
      <c r="R34" s="1248"/>
      <c r="S34" s="1248"/>
      <c r="T34" s="1248"/>
      <c r="U34" s="1248"/>
      <c r="V34" s="1248"/>
      <c r="W34" s="1248"/>
      <c r="X34" s="1248"/>
      <c r="Y34" s="1248"/>
      <c r="Z34" s="1248"/>
      <c r="AA34" s="1248"/>
      <c r="AB34" s="1248"/>
      <c r="AC34" s="1248"/>
      <c r="AD34" s="1248"/>
      <c r="AE34" s="1248"/>
      <c r="AF34" s="1248"/>
      <c r="AG34" s="1248"/>
      <c r="AH34" s="1248"/>
      <c r="AI34" s="1248"/>
      <c r="AJ34" s="1248"/>
      <c r="AK34" s="1248"/>
      <c r="AL34" s="1248"/>
      <c r="AM34" s="1248"/>
      <c r="AN34" s="1248"/>
      <c r="AO34" s="1248"/>
      <c r="AP34" s="1248"/>
      <c r="AQ34" s="1248"/>
      <c r="AR34" s="1248"/>
      <c r="AS34" s="1248"/>
      <c r="AT34" s="1248"/>
      <c r="AU34" s="1248"/>
      <c r="AV34" s="1248"/>
      <c r="AW34" s="1248"/>
      <c r="AX34" s="1248"/>
      <c r="AY34" s="1248"/>
      <c r="AZ34" s="1248"/>
      <c r="BA34" s="1248"/>
      <c r="BB34" s="1248"/>
      <c r="BC34" s="1248"/>
      <c r="BD34" s="1248"/>
      <c r="BE34" s="1248"/>
      <c r="BF34" s="1248"/>
      <c r="BG34" s="1248"/>
      <c r="BH34" s="1248"/>
      <c r="BI34" s="1248"/>
      <c r="BJ34" s="1248"/>
      <c r="BK34" s="1248"/>
      <c r="BL34" s="1248"/>
      <c r="BM34" s="1248"/>
      <c r="BN34" s="1248"/>
      <c r="BO34" s="1248"/>
      <c r="BP34" s="1248"/>
      <c r="BQ34" s="1248"/>
      <c r="BR34" s="1248"/>
      <c r="BS34" s="1248"/>
      <c r="BT34" s="1248"/>
      <c r="BU34" s="1248"/>
      <c r="BV34" s="1248"/>
      <c r="BW34" s="1248"/>
      <c r="BX34" s="1248"/>
      <c r="BY34" s="1248"/>
      <c r="BZ34" s="1248"/>
      <c r="CA34" s="1248"/>
      <c r="CB34" s="1248"/>
      <c r="CC34" s="1248"/>
      <c r="CD34" s="1248"/>
      <c r="CE34" s="1248"/>
      <c r="CF34" s="1248"/>
      <c r="CG34" s="1248"/>
      <c r="CH34" s="1248"/>
      <c r="CI34" s="1248"/>
      <c r="CJ34" s="1248"/>
      <c r="CK34" s="1248"/>
      <c r="CL34" s="1248"/>
      <c r="CM34" s="1248"/>
      <c r="CN34" s="1248"/>
      <c r="CO34" s="1248"/>
      <c r="CP34" s="1248"/>
      <c r="CQ34" s="1248"/>
      <c r="CR34" s="1248"/>
      <c r="CS34" s="1248"/>
      <c r="CT34" s="1248"/>
      <c r="CU34" s="1248"/>
      <c r="CV34" s="1248"/>
      <c r="CW34" s="1248"/>
      <c r="CX34" s="1248"/>
      <c r="CY34" s="1248"/>
      <c r="CZ34" s="1248"/>
      <c r="DA34" s="1248"/>
      <c r="DB34" s="1248"/>
      <c r="DC34" s="1248"/>
      <c r="DD34" s="1248"/>
      <c r="DE34" s="1248"/>
      <c r="DF34" s="1248"/>
      <c r="DG34" s="1248"/>
      <c r="DH34" s="1248"/>
      <c r="DI34" s="1248"/>
      <c r="DJ34" s="1248"/>
      <c r="DK34" s="1248"/>
      <c r="DL34" s="1248"/>
      <c r="DM34" s="1248"/>
      <c r="DN34" s="1248"/>
      <c r="DO34" s="1248"/>
      <c r="DP34" s="1248"/>
      <c r="DQ34" s="1248"/>
      <c r="DR34" s="1248"/>
      <c r="DS34" s="1248"/>
      <c r="DT34" s="1248"/>
      <c r="DU34" s="1248"/>
      <c r="DV34" s="1248"/>
      <c r="DW34" s="1248"/>
      <c r="DX34" s="1248"/>
      <c r="DY34" s="1248"/>
      <c r="DZ34" s="1248"/>
      <c r="EA34" s="1248"/>
      <c r="EB34" s="1248"/>
      <c r="EC34" s="1248"/>
      <c r="ED34" s="1248"/>
      <c r="EE34" s="1248"/>
      <c r="EF34" s="1248"/>
      <c r="EG34" s="1248"/>
      <c r="EH34" s="1248"/>
      <c r="EI34" s="1248"/>
      <c r="EJ34" s="1248"/>
      <c r="EK34" s="1248"/>
      <c r="EL34" s="1248"/>
      <c r="EM34" s="1248"/>
      <c r="EN34" s="1248"/>
      <c r="EO34" s="1248"/>
      <c r="EP34" s="1248"/>
      <c r="EQ34" s="1248"/>
      <c r="ER34" s="1248"/>
      <c r="ES34" s="1248"/>
      <c r="ET34" s="1248"/>
      <c r="EU34" s="1248"/>
      <c r="EV34" s="1248"/>
      <c r="EW34" s="1248"/>
      <c r="EX34" s="1248"/>
      <c r="EY34" s="1248"/>
      <c r="EZ34" s="1248"/>
      <c r="FA34" s="1248"/>
      <c r="FB34" s="1248"/>
      <c r="FC34" s="1248"/>
      <c r="FD34" s="1248"/>
      <c r="FE34" s="1248"/>
      <c r="FF34" s="1248"/>
      <c r="FG34" s="1248"/>
      <c r="FH34" s="1248"/>
      <c r="FI34" s="1248"/>
      <c r="FJ34" s="1248"/>
      <c r="FK34" s="1248"/>
      <c r="FL34" s="1248"/>
      <c r="FM34" s="1248"/>
      <c r="FN34" s="1248"/>
      <c r="FO34" s="1248"/>
      <c r="FP34" s="1248"/>
      <c r="FQ34" s="1248"/>
      <c r="FR34" s="1248"/>
      <c r="FS34" s="1248"/>
      <c r="FT34" s="1248"/>
      <c r="FU34" s="1248"/>
      <c r="FV34" s="1248"/>
      <c r="FW34" s="1248"/>
      <c r="FX34" s="1248"/>
      <c r="FY34" s="1248"/>
      <c r="FZ34" s="1248"/>
      <c r="GA34" s="1248"/>
      <c r="GB34" s="1248"/>
      <c r="GC34" s="1248"/>
      <c r="GD34" s="1248"/>
      <c r="GE34" s="1248"/>
      <c r="GF34" s="1248"/>
      <c r="GG34" s="1248"/>
      <c r="GH34" s="1248"/>
      <c r="GI34" s="1248"/>
      <c r="GJ34" s="1248"/>
      <c r="GK34" s="1248"/>
      <c r="GL34" s="1248"/>
      <c r="GM34" s="1248"/>
      <c r="GN34" s="1248"/>
      <c r="GO34" s="1248"/>
      <c r="GP34" s="1248"/>
      <c r="GQ34" s="1248"/>
      <c r="GR34" s="1248"/>
      <c r="GS34" s="1248"/>
      <c r="GT34" s="1248"/>
      <c r="GU34" s="1248"/>
      <c r="GV34" s="1248"/>
      <c r="GW34" s="1248"/>
      <c r="GX34" s="1248"/>
      <c r="GY34" s="1248"/>
      <c r="GZ34" s="1248"/>
      <c r="HA34" s="1248"/>
      <c r="HB34" s="1248"/>
      <c r="HC34" s="1248"/>
      <c r="HD34" s="1248"/>
      <c r="HE34" s="1248"/>
      <c r="HF34" s="1248"/>
      <c r="HG34" s="1248"/>
      <c r="HH34" s="1248"/>
      <c r="HI34" s="1248"/>
      <c r="HJ34" s="1248"/>
      <c r="HK34" s="1248"/>
      <c r="HL34" s="1248"/>
      <c r="HM34" s="1248"/>
      <c r="HN34" s="1248"/>
      <c r="HO34" s="1248"/>
      <c r="HP34" s="1248"/>
      <c r="HQ34" s="1248"/>
      <c r="HR34" s="1248"/>
      <c r="HS34" s="1248"/>
      <c r="HT34" s="1248"/>
      <c r="HU34" s="1248"/>
      <c r="HV34" s="1248"/>
      <c r="HW34" s="1248"/>
      <c r="HX34" s="1248"/>
      <c r="HY34" s="1248"/>
      <c r="HZ34" s="1248"/>
      <c r="IA34" s="1248"/>
      <c r="IB34" s="1248"/>
      <c r="IC34" s="1248"/>
      <c r="ID34" s="1248"/>
      <c r="IE34" s="1248"/>
      <c r="IF34" s="1248"/>
      <c r="IG34" s="1248"/>
      <c r="IH34" s="1248"/>
      <c r="II34" s="1248"/>
      <c r="IJ34" s="1248"/>
      <c r="IK34" s="1248"/>
      <c r="IL34" s="1248"/>
      <c r="IM34" s="1248"/>
      <c r="IN34" s="1248"/>
      <c r="IO34" s="1248"/>
      <c r="IP34" s="1248"/>
      <c r="IQ34" s="1248"/>
      <c r="IR34" s="1248"/>
      <c r="IS34" s="1248"/>
      <c r="IT34" s="1248"/>
    </row>
    <row r="35" spans="1:254" ht="18" customHeight="1">
      <c r="A35" s="1250"/>
      <c r="B35" s="1253" t="s">
        <v>1519</v>
      </c>
      <c r="C35" s="1217" t="s">
        <v>1956</v>
      </c>
      <c r="D35" s="1258"/>
      <c r="E35" s="1267"/>
      <c r="F35" s="1245"/>
      <c r="G35" s="1201"/>
      <c r="H35" s="1201"/>
      <c r="I35" s="1201"/>
      <c r="J35" s="1201"/>
      <c r="K35" s="1247"/>
      <c r="L35" s="1247"/>
      <c r="M35" s="1247"/>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c r="AL35" s="1248"/>
      <c r="AM35" s="1248"/>
      <c r="AN35" s="1248"/>
      <c r="AO35" s="1248"/>
      <c r="AP35" s="1248"/>
      <c r="AQ35" s="1248"/>
      <c r="AR35" s="1248"/>
      <c r="AS35" s="1248"/>
      <c r="AT35" s="1248"/>
      <c r="AU35" s="1248"/>
      <c r="AV35" s="1248"/>
      <c r="AW35" s="1248"/>
      <c r="AX35" s="1248"/>
      <c r="AY35" s="1248"/>
      <c r="AZ35" s="1248"/>
      <c r="BA35" s="1248"/>
      <c r="BB35" s="1248"/>
      <c r="BC35" s="1248"/>
      <c r="BD35" s="1248"/>
      <c r="BE35" s="1248"/>
      <c r="BF35" s="1248"/>
      <c r="BG35" s="1248"/>
      <c r="BH35" s="1248"/>
      <c r="BI35" s="1248"/>
      <c r="BJ35" s="1248"/>
      <c r="BK35" s="1248"/>
      <c r="BL35" s="1248"/>
      <c r="BM35" s="1248"/>
      <c r="BN35" s="1248"/>
      <c r="BO35" s="1248"/>
      <c r="BP35" s="1248"/>
      <c r="BQ35" s="1248"/>
      <c r="BR35" s="1248"/>
      <c r="BS35" s="1248"/>
      <c r="BT35" s="1248"/>
      <c r="BU35" s="1248"/>
      <c r="BV35" s="1248"/>
      <c r="BW35" s="1248"/>
      <c r="BX35" s="1248"/>
      <c r="BY35" s="1248"/>
      <c r="BZ35" s="1248"/>
      <c r="CA35" s="1248"/>
      <c r="CB35" s="1248"/>
      <c r="CC35" s="1248"/>
      <c r="CD35" s="1248"/>
      <c r="CE35" s="1248"/>
      <c r="CF35" s="1248"/>
      <c r="CG35" s="1248"/>
      <c r="CH35" s="1248"/>
      <c r="CI35" s="1248"/>
      <c r="CJ35" s="1248"/>
      <c r="CK35" s="1248"/>
      <c r="CL35" s="1248"/>
      <c r="CM35" s="1248"/>
      <c r="CN35" s="1248"/>
      <c r="CO35" s="1248"/>
      <c r="CP35" s="1248"/>
      <c r="CQ35" s="1248"/>
      <c r="CR35" s="1248"/>
      <c r="CS35" s="1248"/>
      <c r="CT35" s="1248"/>
      <c r="CU35" s="1248"/>
      <c r="CV35" s="1248"/>
      <c r="CW35" s="1248"/>
      <c r="CX35" s="1248"/>
      <c r="CY35" s="1248"/>
      <c r="CZ35" s="1248"/>
      <c r="DA35" s="1248"/>
      <c r="DB35" s="1248"/>
      <c r="DC35" s="1248"/>
      <c r="DD35" s="1248"/>
      <c r="DE35" s="1248"/>
      <c r="DF35" s="1248"/>
      <c r="DG35" s="1248"/>
      <c r="DH35" s="1248"/>
      <c r="DI35" s="1248"/>
      <c r="DJ35" s="1248"/>
      <c r="DK35" s="1248"/>
      <c r="DL35" s="1248"/>
      <c r="DM35" s="1248"/>
      <c r="DN35" s="1248"/>
      <c r="DO35" s="1248"/>
      <c r="DP35" s="1248"/>
      <c r="DQ35" s="1248"/>
      <c r="DR35" s="1248"/>
      <c r="DS35" s="1248"/>
      <c r="DT35" s="1248"/>
      <c r="DU35" s="1248"/>
      <c r="DV35" s="1248"/>
      <c r="DW35" s="1248"/>
      <c r="DX35" s="1248"/>
      <c r="DY35" s="1248"/>
      <c r="DZ35" s="1248"/>
      <c r="EA35" s="1248"/>
      <c r="EB35" s="1248"/>
      <c r="EC35" s="1248"/>
      <c r="ED35" s="1248"/>
      <c r="EE35" s="1248"/>
      <c r="EF35" s="1248"/>
      <c r="EG35" s="1248"/>
      <c r="EH35" s="1248"/>
      <c r="EI35" s="1248"/>
      <c r="EJ35" s="1248"/>
      <c r="EK35" s="1248"/>
      <c r="EL35" s="1248"/>
      <c r="EM35" s="1248"/>
      <c r="EN35" s="1248"/>
      <c r="EO35" s="1248"/>
      <c r="EP35" s="1248"/>
      <c r="EQ35" s="1248"/>
      <c r="ER35" s="1248"/>
      <c r="ES35" s="1248"/>
      <c r="ET35" s="1248"/>
      <c r="EU35" s="1248"/>
      <c r="EV35" s="1248"/>
      <c r="EW35" s="1248"/>
      <c r="EX35" s="1248"/>
      <c r="EY35" s="1248"/>
      <c r="EZ35" s="1248"/>
      <c r="FA35" s="1248"/>
      <c r="FB35" s="1248"/>
      <c r="FC35" s="1248"/>
      <c r="FD35" s="1248"/>
      <c r="FE35" s="1248"/>
      <c r="FF35" s="1248"/>
      <c r="FG35" s="1248"/>
      <c r="FH35" s="1248"/>
      <c r="FI35" s="1248"/>
      <c r="FJ35" s="1248"/>
      <c r="FK35" s="1248"/>
      <c r="FL35" s="1248"/>
      <c r="FM35" s="1248"/>
      <c r="FN35" s="1248"/>
      <c r="FO35" s="1248"/>
      <c r="FP35" s="1248"/>
      <c r="FQ35" s="1248"/>
      <c r="FR35" s="1248"/>
      <c r="FS35" s="1248"/>
      <c r="FT35" s="1248"/>
      <c r="FU35" s="1248"/>
      <c r="FV35" s="1248"/>
      <c r="FW35" s="1248"/>
      <c r="FX35" s="1248"/>
      <c r="FY35" s="1248"/>
      <c r="FZ35" s="1248"/>
      <c r="GA35" s="1248"/>
      <c r="GB35" s="1248"/>
      <c r="GC35" s="1248"/>
      <c r="GD35" s="1248"/>
      <c r="GE35" s="1248"/>
      <c r="GF35" s="1248"/>
      <c r="GG35" s="1248"/>
      <c r="GH35" s="1248"/>
      <c r="GI35" s="1248"/>
      <c r="GJ35" s="1248"/>
      <c r="GK35" s="1248"/>
      <c r="GL35" s="1248"/>
      <c r="GM35" s="1248"/>
      <c r="GN35" s="1248"/>
      <c r="GO35" s="1248"/>
      <c r="GP35" s="1248"/>
      <c r="GQ35" s="1248"/>
      <c r="GR35" s="1248"/>
      <c r="GS35" s="1248"/>
      <c r="GT35" s="1248"/>
      <c r="GU35" s="1248"/>
      <c r="GV35" s="1248"/>
      <c r="GW35" s="1248"/>
      <c r="GX35" s="1248"/>
      <c r="GY35" s="1248"/>
      <c r="GZ35" s="1248"/>
      <c r="HA35" s="1248"/>
      <c r="HB35" s="1248"/>
      <c r="HC35" s="1248"/>
      <c r="HD35" s="1248"/>
      <c r="HE35" s="1248"/>
      <c r="HF35" s="1248"/>
      <c r="HG35" s="1248"/>
      <c r="HH35" s="1248"/>
      <c r="HI35" s="1248"/>
      <c r="HJ35" s="1248"/>
      <c r="HK35" s="1248"/>
      <c r="HL35" s="1248"/>
      <c r="HM35" s="1248"/>
      <c r="HN35" s="1248"/>
      <c r="HO35" s="1248"/>
      <c r="HP35" s="1248"/>
      <c r="HQ35" s="1248"/>
      <c r="HR35" s="1248"/>
      <c r="HS35" s="1248"/>
      <c r="HT35" s="1248"/>
      <c r="HU35" s="1248"/>
      <c r="HV35" s="1248"/>
      <c r="HW35" s="1248"/>
      <c r="HX35" s="1248"/>
      <c r="HY35" s="1248"/>
      <c r="HZ35" s="1248"/>
      <c r="IA35" s="1248"/>
      <c r="IB35" s="1248"/>
      <c r="IC35" s="1248"/>
      <c r="ID35" s="1248"/>
      <c r="IE35" s="1248"/>
      <c r="IF35" s="1248"/>
      <c r="IG35" s="1248"/>
      <c r="IH35" s="1248"/>
      <c r="II35" s="1248"/>
      <c r="IJ35" s="1248"/>
      <c r="IK35" s="1248"/>
      <c r="IL35" s="1248"/>
      <c r="IM35" s="1248"/>
      <c r="IN35" s="1248"/>
      <c r="IO35" s="1248"/>
      <c r="IP35" s="1248"/>
      <c r="IQ35" s="1248"/>
      <c r="IR35" s="1248"/>
      <c r="IS35" s="1248"/>
      <c r="IT35" s="1248"/>
    </row>
    <row r="36" spans="1:254" ht="18" customHeight="1">
      <c r="A36" s="1250"/>
      <c r="B36" s="1253" t="s">
        <v>1520</v>
      </c>
      <c r="C36" s="1254" t="s">
        <v>1957</v>
      </c>
      <c r="D36" s="1258"/>
      <c r="E36" s="1267"/>
      <c r="F36" s="1245"/>
      <c r="G36" s="1201"/>
      <c r="H36" s="1201"/>
      <c r="I36" s="1201"/>
      <c r="J36" s="1201"/>
      <c r="K36" s="1247"/>
      <c r="L36" s="1247"/>
      <c r="M36" s="1247"/>
      <c r="N36" s="1248"/>
      <c r="O36" s="1248"/>
      <c r="P36" s="1248"/>
      <c r="Q36" s="1248"/>
      <c r="R36" s="1248"/>
      <c r="S36" s="1248"/>
      <c r="T36" s="1248"/>
      <c r="U36" s="1248"/>
      <c r="V36" s="1248"/>
      <c r="W36" s="1248"/>
      <c r="X36" s="1248"/>
      <c r="Y36" s="1248"/>
      <c r="Z36" s="1248"/>
      <c r="AA36" s="1248"/>
      <c r="AB36" s="1248"/>
      <c r="AC36" s="1248"/>
      <c r="AD36" s="1248"/>
      <c r="AE36" s="1248"/>
      <c r="AF36" s="1248"/>
      <c r="AG36" s="1248"/>
      <c r="AH36" s="1248"/>
      <c r="AI36" s="1248"/>
      <c r="AJ36" s="1248"/>
      <c r="AK36" s="1248"/>
      <c r="AL36" s="1248"/>
      <c r="AM36" s="1248"/>
      <c r="AN36" s="1248"/>
      <c r="AO36" s="1248"/>
      <c r="AP36" s="1248"/>
      <c r="AQ36" s="1248"/>
      <c r="AR36" s="1248"/>
      <c r="AS36" s="1248"/>
      <c r="AT36" s="1248"/>
      <c r="AU36" s="1248"/>
      <c r="AV36" s="1248"/>
      <c r="AW36" s="1248"/>
      <c r="AX36" s="1248"/>
      <c r="AY36" s="1248"/>
      <c r="AZ36" s="1248"/>
      <c r="BA36" s="1248"/>
      <c r="BB36" s="1248"/>
      <c r="BC36" s="1248"/>
      <c r="BD36" s="1248"/>
      <c r="BE36" s="1248"/>
      <c r="BF36" s="1248"/>
      <c r="BG36" s="1248"/>
      <c r="BH36" s="1248"/>
      <c r="BI36" s="1248"/>
      <c r="BJ36" s="1248"/>
      <c r="BK36" s="1248"/>
      <c r="BL36" s="1248"/>
      <c r="BM36" s="1248"/>
      <c r="BN36" s="1248"/>
      <c r="BO36" s="1248"/>
      <c r="BP36" s="1248"/>
      <c r="BQ36" s="1248"/>
      <c r="BR36" s="1248"/>
      <c r="BS36" s="1248"/>
      <c r="BT36" s="1248"/>
      <c r="BU36" s="1248"/>
      <c r="BV36" s="1248"/>
      <c r="BW36" s="1248"/>
      <c r="BX36" s="1248"/>
      <c r="BY36" s="1248"/>
      <c r="BZ36" s="1248"/>
      <c r="CA36" s="1248"/>
      <c r="CB36" s="1248"/>
      <c r="CC36" s="1248"/>
      <c r="CD36" s="1248"/>
      <c r="CE36" s="1248"/>
      <c r="CF36" s="1248"/>
      <c r="CG36" s="1248"/>
      <c r="CH36" s="1248"/>
      <c r="CI36" s="1248"/>
      <c r="CJ36" s="1248"/>
      <c r="CK36" s="1248"/>
      <c r="CL36" s="1248"/>
      <c r="CM36" s="1248"/>
      <c r="CN36" s="1248"/>
      <c r="CO36" s="1248"/>
      <c r="CP36" s="1248"/>
      <c r="CQ36" s="1248"/>
      <c r="CR36" s="1248"/>
      <c r="CS36" s="1248"/>
      <c r="CT36" s="1248"/>
      <c r="CU36" s="1248"/>
      <c r="CV36" s="1248"/>
      <c r="CW36" s="1248"/>
      <c r="CX36" s="1248"/>
      <c r="CY36" s="1248"/>
      <c r="CZ36" s="1248"/>
      <c r="DA36" s="1248"/>
      <c r="DB36" s="1248"/>
      <c r="DC36" s="1248"/>
      <c r="DD36" s="1248"/>
      <c r="DE36" s="1248"/>
      <c r="DF36" s="1248"/>
      <c r="DG36" s="1248"/>
      <c r="DH36" s="1248"/>
      <c r="DI36" s="1248"/>
      <c r="DJ36" s="1248"/>
      <c r="DK36" s="1248"/>
      <c r="DL36" s="1248"/>
      <c r="DM36" s="1248"/>
      <c r="DN36" s="1248"/>
      <c r="DO36" s="1248"/>
      <c r="DP36" s="1248"/>
      <c r="DQ36" s="1248"/>
      <c r="DR36" s="1248"/>
      <c r="DS36" s="1248"/>
      <c r="DT36" s="1248"/>
      <c r="DU36" s="1248"/>
      <c r="DV36" s="1248"/>
      <c r="DW36" s="1248"/>
      <c r="DX36" s="1248"/>
      <c r="DY36" s="1248"/>
      <c r="DZ36" s="1248"/>
      <c r="EA36" s="1248"/>
      <c r="EB36" s="1248"/>
      <c r="EC36" s="1248"/>
      <c r="ED36" s="1248"/>
      <c r="EE36" s="1248"/>
      <c r="EF36" s="1248"/>
      <c r="EG36" s="1248"/>
      <c r="EH36" s="1248"/>
      <c r="EI36" s="1248"/>
      <c r="EJ36" s="1248"/>
      <c r="EK36" s="1248"/>
      <c r="EL36" s="1248"/>
      <c r="EM36" s="1248"/>
      <c r="EN36" s="1248"/>
      <c r="EO36" s="1248"/>
      <c r="EP36" s="1248"/>
      <c r="EQ36" s="1248"/>
      <c r="ER36" s="1248"/>
      <c r="ES36" s="1248"/>
      <c r="ET36" s="1248"/>
      <c r="EU36" s="1248"/>
      <c r="EV36" s="1248"/>
      <c r="EW36" s="1248"/>
      <c r="EX36" s="1248"/>
      <c r="EY36" s="1248"/>
      <c r="EZ36" s="1248"/>
      <c r="FA36" s="1248"/>
      <c r="FB36" s="1248"/>
      <c r="FC36" s="1248"/>
      <c r="FD36" s="1248"/>
      <c r="FE36" s="1248"/>
      <c r="FF36" s="1248"/>
      <c r="FG36" s="1248"/>
      <c r="FH36" s="1248"/>
      <c r="FI36" s="1248"/>
      <c r="FJ36" s="1248"/>
      <c r="FK36" s="1248"/>
      <c r="FL36" s="1248"/>
      <c r="FM36" s="1248"/>
      <c r="FN36" s="1248"/>
      <c r="FO36" s="1248"/>
      <c r="FP36" s="1248"/>
      <c r="FQ36" s="1248"/>
      <c r="FR36" s="1248"/>
      <c r="FS36" s="1248"/>
      <c r="FT36" s="1248"/>
      <c r="FU36" s="1248"/>
      <c r="FV36" s="1248"/>
      <c r="FW36" s="1248"/>
      <c r="FX36" s="1248"/>
      <c r="FY36" s="1248"/>
      <c r="FZ36" s="1248"/>
      <c r="GA36" s="1248"/>
      <c r="GB36" s="1248"/>
      <c r="GC36" s="1248"/>
      <c r="GD36" s="1248"/>
      <c r="GE36" s="1248"/>
      <c r="GF36" s="1248"/>
      <c r="GG36" s="1248"/>
      <c r="GH36" s="1248"/>
      <c r="GI36" s="1248"/>
      <c r="GJ36" s="1248"/>
      <c r="GK36" s="1248"/>
      <c r="GL36" s="1248"/>
      <c r="GM36" s="1248"/>
      <c r="GN36" s="1248"/>
      <c r="GO36" s="1248"/>
      <c r="GP36" s="1248"/>
      <c r="GQ36" s="1248"/>
      <c r="GR36" s="1248"/>
      <c r="GS36" s="1248"/>
      <c r="GT36" s="1248"/>
      <c r="GU36" s="1248"/>
      <c r="GV36" s="1248"/>
      <c r="GW36" s="1248"/>
      <c r="GX36" s="1248"/>
      <c r="GY36" s="1248"/>
      <c r="GZ36" s="1248"/>
      <c r="HA36" s="1248"/>
      <c r="HB36" s="1248"/>
      <c r="HC36" s="1248"/>
      <c r="HD36" s="1248"/>
      <c r="HE36" s="1248"/>
      <c r="HF36" s="1248"/>
      <c r="HG36" s="1248"/>
      <c r="HH36" s="1248"/>
      <c r="HI36" s="1248"/>
      <c r="HJ36" s="1248"/>
      <c r="HK36" s="1248"/>
      <c r="HL36" s="1248"/>
      <c r="HM36" s="1248"/>
      <c r="HN36" s="1248"/>
      <c r="HO36" s="1248"/>
      <c r="HP36" s="1248"/>
      <c r="HQ36" s="1248"/>
      <c r="HR36" s="1248"/>
      <c r="HS36" s="1248"/>
      <c r="HT36" s="1248"/>
      <c r="HU36" s="1248"/>
      <c r="HV36" s="1248"/>
      <c r="HW36" s="1248"/>
      <c r="HX36" s="1248"/>
      <c r="HY36" s="1248"/>
      <c r="HZ36" s="1248"/>
      <c r="IA36" s="1248"/>
      <c r="IB36" s="1248"/>
      <c r="IC36" s="1248"/>
      <c r="ID36" s="1248"/>
      <c r="IE36" s="1248"/>
      <c r="IF36" s="1248"/>
      <c r="IG36" s="1248"/>
      <c r="IH36" s="1248"/>
      <c r="II36" s="1248"/>
      <c r="IJ36" s="1248"/>
      <c r="IK36" s="1248"/>
      <c r="IL36" s="1248"/>
      <c r="IM36" s="1248"/>
      <c r="IN36" s="1248"/>
      <c r="IO36" s="1248"/>
      <c r="IP36" s="1248"/>
      <c r="IQ36" s="1248"/>
      <c r="IR36" s="1248"/>
      <c r="IS36" s="1248"/>
      <c r="IT36" s="1248"/>
    </row>
    <row r="37" spans="1:254" ht="18" customHeight="1">
      <c r="A37" s="1250"/>
      <c r="B37" s="1253" t="s">
        <v>1521</v>
      </c>
      <c r="C37" s="1227" t="s">
        <v>1958</v>
      </c>
      <c r="D37" s="1258"/>
      <c r="E37" s="1267"/>
      <c r="F37" s="1245"/>
      <c r="G37" s="1201"/>
      <c r="H37" s="1201"/>
      <c r="I37" s="1201"/>
      <c r="J37" s="1201"/>
      <c r="K37" s="1247"/>
      <c r="L37" s="1247"/>
      <c r="M37" s="1247"/>
      <c r="N37" s="1248"/>
      <c r="O37" s="1248"/>
      <c r="P37" s="1248"/>
      <c r="Q37" s="1248"/>
      <c r="R37" s="1248"/>
      <c r="S37" s="1248"/>
      <c r="T37" s="1248"/>
      <c r="U37" s="1248"/>
      <c r="V37" s="1248"/>
      <c r="W37" s="1248"/>
      <c r="X37" s="1248"/>
      <c r="Y37" s="1248"/>
      <c r="Z37" s="1248"/>
      <c r="AA37" s="1248"/>
      <c r="AB37" s="1248"/>
      <c r="AC37" s="1248"/>
      <c r="AD37" s="1248"/>
      <c r="AE37" s="1248"/>
      <c r="AF37" s="1248"/>
      <c r="AG37" s="1248"/>
      <c r="AH37" s="1248"/>
      <c r="AI37" s="1248"/>
      <c r="AJ37" s="1248"/>
      <c r="AK37" s="1248"/>
      <c r="AL37" s="1248"/>
      <c r="AM37" s="1248"/>
      <c r="AN37" s="1248"/>
      <c r="AO37" s="1248"/>
      <c r="AP37" s="1248"/>
      <c r="AQ37" s="1248"/>
      <c r="AR37" s="1248"/>
      <c r="AS37" s="1248"/>
      <c r="AT37" s="1248"/>
      <c r="AU37" s="1248"/>
      <c r="AV37" s="1248"/>
      <c r="AW37" s="1248"/>
      <c r="AX37" s="1248"/>
      <c r="AY37" s="1248"/>
      <c r="AZ37" s="1248"/>
      <c r="BA37" s="1248"/>
      <c r="BB37" s="1248"/>
      <c r="BC37" s="1248"/>
      <c r="BD37" s="1248"/>
      <c r="BE37" s="1248"/>
      <c r="BF37" s="1248"/>
      <c r="BG37" s="1248"/>
      <c r="BH37" s="1248"/>
      <c r="BI37" s="1248"/>
      <c r="BJ37" s="1248"/>
      <c r="BK37" s="1248"/>
      <c r="BL37" s="1248"/>
      <c r="BM37" s="1248"/>
      <c r="BN37" s="1248"/>
      <c r="BO37" s="1248"/>
      <c r="BP37" s="1248"/>
      <c r="BQ37" s="1248"/>
      <c r="BR37" s="1248"/>
      <c r="BS37" s="1248"/>
      <c r="BT37" s="1248"/>
      <c r="BU37" s="1248"/>
      <c r="BV37" s="1248"/>
      <c r="BW37" s="1248"/>
      <c r="BX37" s="1248"/>
      <c r="BY37" s="1248"/>
      <c r="BZ37" s="1248"/>
      <c r="CA37" s="1248"/>
      <c r="CB37" s="1248"/>
      <c r="CC37" s="1248"/>
      <c r="CD37" s="1248"/>
      <c r="CE37" s="1248"/>
      <c r="CF37" s="1248"/>
      <c r="CG37" s="1248"/>
      <c r="CH37" s="1248"/>
      <c r="CI37" s="1248"/>
      <c r="CJ37" s="1248"/>
      <c r="CK37" s="1248"/>
      <c r="CL37" s="1248"/>
      <c r="CM37" s="1248"/>
      <c r="CN37" s="1248"/>
      <c r="CO37" s="1248"/>
      <c r="CP37" s="1248"/>
      <c r="CQ37" s="1248"/>
      <c r="CR37" s="1248"/>
      <c r="CS37" s="1248"/>
      <c r="CT37" s="1248"/>
      <c r="CU37" s="1248"/>
      <c r="CV37" s="1248"/>
      <c r="CW37" s="1248"/>
      <c r="CX37" s="1248"/>
      <c r="CY37" s="1248"/>
      <c r="CZ37" s="1248"/>
      <c r="DA37" s="1248"/>
      <c r="DB37" s="1248"/>
      <c r="DC37" s="1248"/>
      <c r="DD37" s="1248"/>
      <c r="DE37" s="1248"/>
      <c r="DF37" s="1248"/>
      <c r="DG37" s="1248"/>
      <c r="DH37" s="1248"/>
      <c r="DI37" s="1248"/>
      <c r="DJ37" s="1248"/>
      <c r="DK37" s="1248"/>
      <c r="DL37" s="1248"/>
      <c r="DM37" s="1248"/>
      <c r="DN37" s="1248"/>
      <c r="DO37" s="1248"/>
      <c r="DP37" s="1248"/>
      <c r="DQ37" s="1248"/>
      <c r="DR37" s="1248"/>
      <c r="DS37" s="1248"/>
      <c r="DT37" s="1248"/>
      <c r="DU37" s="1248"/>
      <c r="DV37" s="1248"/>
      <c r="DW37" s="1248"/>
      <c r="DX37" s="1248"/>
      <c r="DY37" s="1248"/>
      <c r="DZ37" s="1248"/>
      <c r="EA37" s="1248"/>
      <c r="EB37" s="1248"/>
      <c r="EC37" s="1248"/>
      <c r="ED37" s="1248"/>
      <c r="EE37" s="1248"/>
      <c r="EF37" s="1248"/>
      <c r="EG37" s="1248"/>
      <c r="EH37" s="1248"/>
      <c r="EI37" s="1248"/>
      <c r="EJ37" s="1248"/>
      <c r="EK37" s="1248"/>
      <c r="EL37" s="1248"/>
      <c r="EM37" s="1248"/>
      <c r="EN37" s="1248"/>
      <c r="EO37" s="1248"/>
      <c r="EP37" s="1248"/>
      <c r="EQ37" s="1248"/>
      <c r="ER37" s="1248"/>
      <c r="ES37" s="1248"/>
      <c r="ET37" s="1248"/>
      <c r="EU37" s="1248"/>
      <c r="EV37" s="1248"/>
      <c r="EW37" s="1248"/>
      <c r="EX37" s="1248"/>
      <c r="EY37" s="1248"/>
      <c r="EZ37" s="1248"/>
      <c r="FA37" s="1248"/>
      <c r="FB37" s="1248"/>
      <c r="FC37" s="1248"/>
      <c r="FD37" s="1248"/>
      <c r="FE37" s="1248"/>
      <c r="FF37" s="1248"/>
      <c r="FG37" s="1248"/>
      <c r="FH37" s="1248"/>
      <c r="FI37" s="1248"/>
      <c r="FJ37" s="1248"/>
      <c r="FK37" s="1248"/>
      <c r="FL37" s="1248"/>
      <c r="FM37" s="1248"/>
      <c r="FN37" s="1248"/>
      <c r="FO37" s="1248"/>
      <c r="FP37" s="1248"/>
      <c r="FQ37" s="1248"/>
      <c r="FR37" s="1248"/>
      <c r="FS37" s="1248"/>
      <c r="FT37" s="1248"/>
      <c r="FU37" s="1248"/>
      <c r="FV37" s="1248"/>
      <c r="FW37" s="1248"/>
      <c r="FX37" s="1248"/>
      <c r="FY37" s="1248"/>
      <c r="FZ37" s="1248"/>
      <c r="GA37" s="1248"/>
      <c r="GB37" s="1248"/>
      <c r="GC37" s="1248"/>
      <c r="GD37" s="1248"/>
      <c r="GE37" s="1248"/>
      <c r="GF37" s="1248"/>
      <c r="GG37" s="1248"/>
      <c r="GH37" s="1248"/>
      <c r="GI37" s="1248"/>
      <c r="GJ37" s="1248"/>
      <c r="GK37" s="1248"/>
      <c r="GL37" s="1248"/>
      <c r="GM37" s="1248"/>
      <c r="GN37" s="1248"/>
      <c r="GO37" s="1248"/>
      <c r="GP37" s="1248"/>
      <c r="GQ37" s="1248"/>
      <c r="GR37" s="1248"/>
      <c r="GS37" s="1248"/>
      <c r="GT37" s="1248"/>
      <c r="GU37" s="1248"/>
      <c r="GV37" s="1248"/>
      <c r="GW37" s="1248"/>
      <c r="GX37" s="1248"/>
      <c r="GY37" s="1248"/>
      <c r="GZ37" s="1248"/>
      <c r="HA37" s="1248"/>
      <c r="HB37" s="1248"/>
      <c r="HC37" s="1248"/>
      <c r="HD37" s="1248"/>
      <c r="HE37" s="1248"/>
      <c r="HF37" s="1248"/>
      <c r="HG37" s="1248"/>
      <c r="HH37" s="1248"/>
      <c r="HI37" s="1248"/>
      <c r="HJ37" s="1248"/>
      <c r="HK37" s="1248"/>
      <c r="HL37" s="1248"/>
      <c r="HM37" s="1248"/>
      <c r="HN37" s="1248"/>
      <c r="HO37" s="1248"/>
      <c r="HP37" s="1248"/>
      <c r="HQ37" s="1248"/>
      <c r="HR37" s="1248"/>
      <c r="HS37" s="1248"/>
      <c r="HT37" s="1248"/>
      <c r="HU37" s="1248"/>
      <c r="HV37" s="1248"/>
      <c r="HW37" s="1248"/>
      <c r="HX37" s="1248"/>
      <c r="HY37" s="1248"/>
      <c r="HZ37" s="1248"/>
      <c r="IA37" s="1248"/>
      <c r="IB37" s="1248"/>
      <c r="IC37" s="1248"/>
      <c r="ID37" s="1248"/>
      <c r="IE37" s="1248"/>
      <c r="IF37" s="1248"/>
      <c r="IG37" s="1248"/>
      <c r="IH37" s="1248"/>
      <c r="II37" s="1248"/>
      <c r="IJ37" s="1248"/>
      <c r="IK37" s="1248"/>
      <c r="IL37" s="1248"/>
      <c r="IM37" s="1248"/>
      <c r="IN37" s="1248"/>
      <c r="IO37" s="1248"/>
      <c r="IP37" s="1248"/>
      <c r="IQ37" s="1248"/>
      <c r="IR37" s="1248"/>
      <c r="IS37" s="1248"/>
      <c r="IT37" s="1248"/>
    </row>
    <row r="38" spans="1:254" ht="18" customHeight="1" thickBot="1">
      <c r="A38" s="1250"/>
      <c r="B38" s="1269" t="s">
        <v>1522</v>
      </c>
      <c r="C38" s="1270" t="s">
        <v>1959</v>
      </c>
      <c r="D38" s="1271"/>
      <c r="E38" s="1272"/>
      <c r="F38" s="1245"/>
      <c r="G38" s="1201"/>
      <c r="H38" s="1201"/>
      <c r="I38" s="1201"/>
      <c r="J38" s="1201"/>
      <c r="K38" s="1247"/>
      <c r="L38" s="1247"/>
      <c r="M38" s="1247"/>
      <c r="N38" s="1248"/>
      <c r="O38" s="1248"/>
      <c r="P38" s="1248"/>
      <c r="Q38" s="1248"/>
      <c r="R38" s="1248"/>
      <c r="S38" s="1248"/>
      <c r="T38" s="1248"/>
      <c r="U38" s="1248"/>
      <c r="V38" s="1248"/>
      <c r="W38" s="1248"/>
      <c r="X38" s="1248"/>
      <c r="Y38" s="1248"/>
      <c r="Z38" s="1248"/>
      <c r="AA38" s="1248"/>
      <c r="AB38" s="1248"/>
      <c r="AC38" s="1248"/>
      <c r="AD38" s="1248"/>
      <c r="AE38" s="1248"/>
      <c r="AF38" s="1248"/>
      <c r="AG38" s="1248"/>
      <c r="AH38" s="1248"/>
      <c r="AI38" s="1248"/>
      <c r="AJ38" s="1248"/>
      <c r="AK38" s="1248"/>
      <c r="AL38" s="1248"/>
      <c r="AM38" s="1248"/>
      <c r="AN38" s="1248"/>
      <c r="AO38" s="1248"/>
      <c r="AP38" s="1248"/>
      <c r="AQ38" s="1248"/>
      <c r="AR38" s="1248"/>
      <c r="AS38" s="1248"/>
      <c r="AT38" s="1248"/>
      <c r="AU38" s="1248"/>
      <c r="AV38" s="1248"/>
      <c r="AW38" s="1248"/>
      <c r="AX38" s="1248"/>
      <c r="AY38" s="1248"/>
      <c r="AZ38" s="1248"/>
      <c r="BA38" s="1248"/>
      <c r="BB38" s="1248"/>
      <c r="BC38" s="1248"/>
      <c r="BD38" s="1248"/>
      <c r="BE38" s="1248"/>
      <c r="BF38" s="1248"/>
      <c r="BG38" s="1248"/>
      <c r="BH38" s="1248"/>
      <c r="BI38" s="1248"/>
      <c r="BJ38" s="1248"/>
      <c r="BK38" s="1248"/>
      <c r="BL38" s="1248"/>
      <c r="BM38" s="1248"/>
      <c r="BN38" s="1248"/>
      <c r="BO38" s="1248"/>
      <c r="BP38" s="1248"/>
      <c r="BQ38" s="1248"/>
      <c r="BR38" s="1248"/>
      <c r="BS38" s="1248"/>
      <c r="BT38" s="1248"/>
      <c r="BU38" s="1248"/>
      <c r="BV38" s="1248"/>
      <c r="BW38" s="1248"/>
      <c r="BX38" s="1248"/>
      <c r="BY38" s="1248"/>
      <c r="BZ38" s="1248"/>
      <c r="CA38" s="1248"/>
      <c r="CB38" s="1248"/>
      <c r="CC38" s="1248"/>
      <c r="CD38" s="1248"/>
      <c r="CE38" s="1248"/>
      <c r="CF38" s="1248"/>
      <c r="CG38" s="1248"/>
      <c r="CH38" s="1248"/>
      <c r="CI38" s="1248"/>
      <c r="CJ38" s="1248"/>
      <c r="CK38" s="1248"/>
      <c r="CL38" s="1248"/>
      <c r="CM38" s="1248"/>
      <c r="CN38" s="1248"/>
      <c r="CO38" s="1248"/>
      <c r="CP38" s="1248"/>
      <c r="CQ38" s="1248"/>
      <c r="CR38" s="1248"/>
      <c r="CS38" s="1248"/>
      <c r="CT38" s="1248"/>
      <c r="CU38" s="1248"/>
      <c r="CV38" s="1248"/>
      <c r="CW38" s="1248"/>
      <c r="CX38" s="1248"/>
      <c r="CY38" s="1248"/>
      <c r="CZ38" s="1248"/>
      <c r="DA38" s="1248"/>
      <c r="DB38" s="1248"/>
      <c r="DC38" s="1248"/>
      <c r="DD38" s="1248"/>
      <c r="DE38" s="1248"/>
      <c r="DF38" s="1248"/>
      <c r="DG38" s="1248"/>
      <c r="DH38" s="1248"/>
      <c r="DI38" s="1248"/>
      <c r="DJ38" s="1248"/>
      <c r="DK38" s="1248"/>
      <c r="DL38" s="1248"/>
      <c r="DM38" s="1248"/>
      <c r="DN38" s="1248"/>
      <c r="DO38" s="1248"/>
      <c r="DP38" s="1248"/>
      <c r="DQ38" s="1248"/>
      <c r="DR38" s="1248"/>
      <c r="DS38" s="1248"/>
      <c r="DT38" s="1248"/>
      <c r="DU38" s="1248"/>
      <c r="DV38" s="1248"/>
      <c r="DW38" s="1248"/>
      <c r="DX38" s="1248"/>
      <c r="DY38" s="1248"/>
      <c r="DZ38" s="1248"/>
      <c r="EA38" s="1248"/>
      <c r="EB38" s="1248"/>
      <c r="EC38" s="1248"/>
      <c r="ED38" s="1248"/>
      <c r="EE38" s="1248"/>
      <c r="EF38" s="1248"/>
      <c r="EG38" s="1248"/>
      <c r="EH38" s="1248"/>
      <c r="EI38" s="1248"/>
      <c r="EJ38" s="1248"/>
      <c r="EK38" s="1248"/>
      <c r="EL38" s="1248"/>
      <c r="EM38" s="1248"/>
      <c r="EN38" s="1248"/>
      <c r="EO38" s="1248"/>
      <c r="EP38" s="1248"/>
      <c r="EQ38" s="1248"/>
      <c r="ER38" s="1248"/>
      <c r="ES38" s="1248"/>
      <c r="ET38" s="1248"/>
      <c r="EU38" s="1248"/>
      <c r="EV38" s="1248"/>
      <c r="EW38" s="1248"/>
      <c r="EX38" s="1248"/>
      <c r="EY38" s="1248"/>
      <c r="EZ38" s="1248"/>
      <c r="FA38" s="1248"/>
      <c r="FB38" s="1248"/>
      <c r="FC38" s="1248"/>
      <c r="FD38" s="1248"/>
      <c r="FE38" s="1248"/>
      <c r="FF38" s="1248"/>
      <c r="FG38" s="1248"/>
      <c r="FH38" s="1248"/>
      <c r="FI38" s="1248"/>
      <c r="FJ38" s="1248"/>
      <c r="FK38" s="1248"/>
      <c r="FL38" s="1248"/>
      <c r="FM38" s="1248"/>
      <c r="FN38" s="1248"/>
      <c r="FO38" s="1248"/>
      <c r="FP38" s="1248"/>
      <c r="FQ38" s="1248"/>
      <c r="FR38" s="1248"/>
      <c r="FS38" s="1248"/>
      <c r="FT38" s="1248"/>
      <c r="FU38" s="1248"/>
      <c r="FV38" s="1248"/>
      <c r="FW38" s="1248"/>
      <c r="FX38" s="1248"/>
      <c r="FY38" s="1248"/>
      <c r="FZ38" s="1248"/>
      <c r="GA38" s="1248"/>
      <c r="GB38" s="1248"/>
      <c r="GC38" s="1248"/>
      <c r="GD38" s="1248"/>
      <c r="GE38" s="1248"/>
      <c r="GF38" s="1248"/>
      <c r="GG38" s="1248"/>
      <c r="GH38" s="1248"/>
      <c r="GI38" s="1248"/>
      <c r="GJ38" s="1248"/>
      <c r="GK38" s="1248"/>
      <c r="GL38" s="1248"/>
      <c r="GM38" s="1248"/>
      <c r="GN38" s="1248"/>
      <c r="GO38" s="1248"/>
      <c r="GP38" s="1248"/>
      <c r="GQ38" s="1248"/>
      <c r="GR38" s="1248"/>
      <c r="GS38" s="1248"/>
      <c r="GT38" s="1248"/>
      <c r="GU38" s="1248"/>
      <c r="GV38" s="1248"/>
      <c r="GW38" s="1248"/>
      <c r="GX38" s="1248"/>
      <c r="GY38" s="1248"/>
      <c r="GZ38" s="1248"/>
      <c r="HA38" s="1248"/>
      <c r="HB38" s="1248"/>
      <c r="HC38" s="1248"/>
      <c r="HD38" s="1248"/>
      <c r="HE38" s="1248"/>
      <c r="HF38" s="1248"/>
      <c r="HG38" s="1248"/>
      <c r="HH38" s="1248"/>
      <c r="HI38" s="1248"/>
      <c r="HJ38" s="1248"/>
      <c r="HK38" s="1248"/>
      <c r="HL38" s="1248"/>
      <c r="HM38" s="1248"/>
      <c r="HN38" s="1248"/>
      <c r="HO38" s="1248"/>
      <c r="HP38" s="1248"/>
      <c r="HQ38" s="1248"/>
      <c r="HR38" s="1248"/>
      <c r="HS38" s="1248"/>
      <c r="HT38" s="1248"/>
      <c r="HU38" s="1248"/>
      <c r="HV38" s="1248"/>
      <c r="HW38" s="1248"/>
      <c r="HX38" s="1248"/>
      <c r="HY38" s="1248"/>
      <c r="HZ38" s="1248"/>
      <c r="IA38" s="1248"/>
      <c r="IB38" s="1248"/>
      <c r="IC38" s="1248"/>
      <c r="ID38" s="1248"/>
      <c r="IE38" s="1248"/>
      <c r="IF38" s="1248"/>
      <c r="IG38" s="1248"/>
      <c r="IH38" s="1248"/>
      <c r="II38" s="1248"/>
      <c r="IJ38" s="1248"/>
      <c r="IK38" s="1248"/>
      <c r="IL38" s="1248"/>
      <c r="IM38" s="1248"/>
      <c r="IN38" s="1248"/>
      <c r="IO38" s="1248"/>
      <c r="IP38" s="1248"/>
      <c r="IQ38" s="1248"/>
      <c r="IR38" s="1248"/>
      <c r="IS38" s="1248"/>
      <c r="IT38" s="1248"/>
    </row>
    <row r="39" spans="1:254" ht="15">
      <c r="A39" s="1250"/>
      <c r="B39" s="1244"/>
      <c r="C39" s="1202"/>
      <c r="D39" s="1245"/>
      <c r="E39" s="1245"/>
      <c r="F39" s="1245"/>
      <c r="G39" s="1201"/>
      <c r="H39" s="1201"/>
      <c r="I39" s="1247"/>
      <c r="J39" s="1247"/>
      <c r="K39" s="1247"/>
      <c r="L39" s="1247"/>
      <c r="M39" s="1247"/>
      <c r="N39" s="1248"/>
      <c r="O39" s="1248"/>
      <c r="P39" s="1248"/>
      <c r="Q39" s="1248"/>
      <c r="R39" s="1248"/>
      <c r="S39" s="1248"/>
      <c r="T39" s="1248"/>
      <c r="U39" s="1248"/>
      <c r="V39" s="1248"/>
      <c r="W39" s="1248"/>
      <c r="X39" s="1248"/>
      <c r="Y39" s="1248"/>
      <c r="Z39" s="1248"/>
      <c r="AA39" s="1248"/>
      <c r="AB39" s="1248"/>
      <c r="AC39" s="1248"/>
      <c r="AD39" s="1248"/>
      <c r="AE39" s="1248"/>
      <c r="AF39" s="1248"/>
      <c r="AG39" s="1248"/>
      <c r="AH39" s="1248"/>
      <c r="AI39" s="1248"/>
      <c r="AJ39" s="1248"/>
      <c r="AK39" s="1248"/>
      <c r="AL39" s="1248"/>
      <c r="AM39" s="1248"/>
      <c r="AN39" s="1248"/>
      <c r="AO39" s="1248"/>
      <c r="AP39" s="1248"/>
      <c r="AQ39" s="1248"/>
      <c r="AR39" s="1248"/>
      <c r="AS39" s="1248"/>
      <c r="AT39" s="1248"/>
      <c r="AU39" s="1248"/>
      <c r="AV39" s="1248"/>
      <c r="AW39" s="1248"/>
      <c r="AX39" s="1248"/>
      <c r="AY39" s="1248"/>
      <c r="AZ39" s="1248"/>
      <c r="BA39" s="1248"/>
      <c r="BB39" s="1248"/>
      <c r="BC39" s="1248"/>
      <c r="BD39" s="1248"/>
      <c r="BE39" s="1248"/>
      <c r="BF39" s="1248"/>
      <c r="BG39" s="1248"/>
      <c r="BH39" s="1248"/>
      <c r="BI39" s="1248"/>
      <c r="BJ39" s="1248"/>
      <c r="BK39" s="1248"/>
      <c r="BL39" s="1248"/>
      <c r="BM39" s="1248"/>
      <c r="BN39" s="1248"/>
      <c r="BO39" s="1248"/>
      <c r="BP39" s="1248"/>
      <c r="BQ39" s="1248"/>
      <c r="BR39" s="1248"/>
      <c r="BS39" s="1248"/>
      <c r="BT39" s="1248"/>
      <c r="BU39" s="1248"/>
      <c r="BV39" s="1248"/>
      <c r="BW39" s="1248"/>
      <c r="BX39" s="1248"/>
      <c r="BY39" s="1248"/>
      <c r="BZ39" s="1248"/>
      <c r="CA39" s="1248"/>
      <c r="CB39" s="1248"/>
      <c r="CC39" s="1248"/>
      <c r="CD39" s="1248"/>
      <c r="CE39" s="1248"/>
      <c r="CF39" s="1248"/>
      <c r="CG39" s="1248"/>
      <c r="CH39" s="1248"/>
      <c r="CI39" s="1248"/>
      <c r="CJ39" s="1248"/>
      <c r="CK39" s="1248"/>
      <c r="CL39" s="1248"/>
      <c r="CM39" s="1248"/>
      <c r="CN39" s="1248"/>
      <c r="CO39" s="1248"/>
      <c r="CP39" s="1248"/>
      <c r="CQ39" s="1248"/>
      <c r="CR39" s="1248"/>
      <c r="CS39" s="1248"/>
      <c r="CT39" s="1248"/>
      <c r="CU39" s="1248"/>
      <c r="CV39" s="1248"/>
      <c r="CW39" s="1248"/>
      <c r="CX39" s="1248"/>
      <c r="CY39" s="1248"/>
      <c r="CZ39" s="1248"/>
      <c r="DA39" s="1248"/>
      <c r="DB39" s="1248"/>
      <c r="DC39" s="1248"/>
      <c r="DD39" s="1248"/>
      <c r="DE39" s="1248"/>
      <c r="DF39" s="1248"/>
      <c r="DG39" s="1248"/>
      <c r="DH39" s="1248"/>
      <c r="DI39" s="1248"/>
      <c r="DJ39" s="1248"/>
      <c r="DK39" s="1248"/>
      <c r="DL39" s="1248"/>
      <c r="DM39" s="1248"/>
      <c r="DN39" s="1248"/>
      <c r="DO39" s="1248"/>
      <c r="DP39" s="1248"/>
      <c r="DQ39" s="1248"/>
      <c r="DR39" s="1248"/>
      <c r="DS39" s="1248"/>
      <c r="DT39" s="1248"/>
      <c r="DU39" s="1248"/>
      <c r="DV39" s="1248"/>
      <c r="DW39" s="1248"/>
      <c r="DX39" s="1248"/>
      <c r="DY39" s="1248"/>
      <c r="DZ39" s="1248"/>
      <c r="EA39" s="1248"/>
      <c r="EB39" s="1248"/>
      <c r="EC39" s="1248"/>
      <c r="ED39" s="1248"/>
      <c r="EE39" s="1248"/>
      <c r="EF39" s="1248"/>
      <c r="EG39" s="1248"/>
      <c r="EH39" s="1248"/>
      <c r="EI39" s="1248"/>
      <c r="EJ39" s="1248"/>
      <c r="EK39" s="1248"/>
      <c r="EL39" s="1248"/>
      <c r="EM39" s="1248"/>
      <c r="EN39" s="1248"/>
      <c r="EO39" s="1248"/>
      <c r="EP39" s="1248"/>
      <c r="EQ39" s="1248"/>
      <c r="ER39" s="1248"/>
      <c r="ES39" s="1248"/>
      <c r="ET39" s="1248"/>
      <c r="EU39" s="1248"/>
      <c r="EV39" s="1248"/>
      <c r="EW39" s="1248"/>
      <c r="EX39" s="1248"/>
      <c r="EY39" s="1248"/>
      <c r="EZ39" s="1248"/>
      <c r="FA39" s="1248"/>
      <c r="FB39" s="1248"/>
      <c r="FC39" s="1248"/>
      <c r="FD39" s="1248"/>
      <c r="FE39" s="1248"/>
      <c r="FF39" s="1248"/>
      <c r="FG39" s="1248"/>
      <c r="FH39" s="1248"/>
      <c r="FI39" s="1248"/>
      <c r="FJ39" s="1248"/>
      <c r="FK39" s="1248"/>
      <c r="FL39" s="1248"/>
      <c r="FM39" s="1248"/>
      <c r="FN39" s="1248"/>
      <c r="FO39" s="1248"/>
      <c r="FP39" s="1248"/>
      <c r="FQ39" s="1248"/>
      <c r="FR39" s="1248"/>
      <c r="FS39" s="1248"/>
      <c r="FT39" s="1248"/>
      <c r="FU39" s="1248"/>
      <c r="FV39" s="1248"/>
      <c r="FW39" s="1248"/>
      <c r="FX39" s="1248"/>
      <c r="FY39" s="1248"/>
      <c r="FZ39" s="1248"/>
      <c r="GA39" s="1248"/>
      <c r="GB39" s="1248"/>
      <c r="GC39" s="1248"/>
      <c r="GD39" s="1248"/>
      <c r="GE39" s="1248"/>
      <c r="GF39" s="1248"/>
      <c r="GG39" s="1248"/>
      <c r="GH39" s="1248"/>
      <c r="GI39" s="1248"/>
      <c r="GJ39" s="1248"/>
      <c r="GK39" s="1248"/>
      <c r="GL39" s="1248"/>
      <c r="GM39" s="1248"/>
      <c r="GN39" s="1248"/>
      <c r="GO39" s="1248"/>
      <c r="GP39" s="1248"/>
      <c r="GQ39" s="1248"/>
      <c r="GR39" s="1248"/>
      <c r="GS39" s="1248"/>
      <c r="GT39" s="1248"/>
      <c r="GU39" s="1248"/>
      <c r="GV39" s="1248"/>
      <c r="GW39" s="1248"/>
      <c r="GX39" s="1248"/>
      <c r="GY39" s="1248"/>
      <c r="GZ39" s="1248"/>
      <c r="HA39" s="1248"/>
      <c r="HB39" s="1248"/>
      <c r="HC39" s="1248"/>
      <c r="HD39" s="1248"/>
      <c r="HE39" s="1248"/>
      <c r="HF39" s="1248"/>
      <c r="HG39" s="1248"/>
      <c r="HH39" s="1248"/>
      <c r="HI39" s="1248"/>
      <c r="HJ39" s="1248"/>
      <c r="HK39" s="1248"/>
      <c r="HL39" s="1248"/>
      <c r="HM39" s="1248"/>
      <c r="HN39" s="1248"/>
      <c r="HO39" s="1248"/>
      <c r="HP39" s="1248"/>
      <c r="HQ39" s="1248"/>
      <c r="HR39" s="1248"/>
      <c r="HS39" s="1248"/>
      <c r="HT39" s="1248"/>
      <c r="HU39" s="1248"/>
      <c r="HV39" s="1248"/>
      <c r="HW39" s="1248"/>
      <c r="HX39" s="1248"/>
      <c r="HY39" s="1248"/>
      <c r="HZ39" s="1248"/>
      <c r="IA39" s="1248"/>
      <c r="IB39" s="1248"/>
      <c r="IC39" s="1248"/>
      <c r="ID39" s="1248"/>
      <c r="IE39" s="1248"/>
      <c r="IF39" s="1248"/>
      <c r="IG39" s="1248"/>
      <c r="IH39" s="1248"/>
      <c r="II39" s="1248"/>
      <c r="IJ39" s="1248"/>
      <c r="IK39" s="1248"/>
      <c r="IL39" s="1248"/>
      <c r="IM39" s="1248"/>
      <c r="IN39" s="1248"/>
      <c r="IO39" s="1248"/>
      <c r="IP39" s="1248"/>
      <c r="IQ39" s="1248"/>
      <c r="IR39" s="1248"/>
      <c r="IS39" s="1248"/>
      <c r="IT39" s="1248"/>
    </row>
  </sheetData>
  <mergeCells count="9">
    <mergeCell ref="B13:B15"/>
    <mergeCell ref="C13:C15"/>
    <mergeCell ref="D13:D14"/>
    <mergeCell ref="E13:E14"/>
    <mergeCell ref="B2:E2"/>
    <mergeCell ref="B4:B6"/>
    <mergeCell ref="C4:C6"/>
    <mergeCell ref="D4:D5"/>
    <mergeCell ref="E4:E5"/>
  </mergeCells>
  <conditionalFormatting sqref="D7:E12 D16:E38">
    <cfRule type="cellIs" dxfId="0" priority="1" stopIfTrue="1" operator="lessThan">
      <formula>0</formula>
    </cfRule>
  </conditionalFormatting>
  <pageMargins left="0.23622047244094499" right="0.23622047244094499" top="0.74803149606299202" bottom="0.74803149606299202" header="0.31496062992126" footer="0.31496062992126"/>
  <pageSetup paperSize="9" scale="6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39"/>
  <sheetViews>
    <sheetView zoomScale="80" zoomScaleNormal="80" workbookViewId="0">
      <selection activeCell="C98" sqref="C98"/>
    </sheetView>
  </sheetViews>
  <sheetFormatPr defaultColWidth="11.42578125" defaultRowHeight="14.25"/>
  <cols>
    <col min="1" max="1" width="10" style="1277" customWidth="1"/>
    <col min="2" max="2" width="8.42578125" style="1280" customWidth="1"/>
    <col min="3" max="3" width="80" style="1278" customWidth="1"/>
    <col min="4" max="4" width="24.28515625" style="1278" bestFit="1" customWidth="1"/>
    <col min="5" max="5" width="17.42578125" style="1278" customWidth="1"/>
    <col min="6" max="6" width="15.85546875" style="1278" customWidth="1"/>
    <col min="7" max="7" width="17" style="1278" customWidth="1"/>
    <col min="8" max="8" width="21" style="1278" customWidth="1"/>
    <col min="9" max="16384" width="11.42578125" style="1278"/>
  </cols>
  <sheetData>
    <row r="1" spans="1:44" ht="15">
      <c r="B1" s="1278"/>
      <c r="C1" s="5" t="s">
        <v>2</v>
      </c>
      <c r="D1" s="103" t="s">
        <v>2013</v>
      </c>
    </row>
    <row r="2" spans="1:44" ht="15">
      <c r="B2" s="1278"/>
      <c r="C2" s="49" t="s">
        <v>4</v>
      </c>
      <c r="D2" s="49" t="s">
        <v>2014</v>
      </c>
    </row>
    <row r="3" spans="1:44" ht="15">
      <c r="B3" s="1278"/>
      <c r="C3" s="49" t="s">
        <v>6</v>
      </c>
      <c r="D3" s="49" t="s">
        <v>2012</v>
      </c>
    </row>
    <row r="4" spans="1:44" ht="15">
      <c r="B4" s="1278"/>
      <c r="C4" s="49" t="s">
        <v>8</v>
      </c>
      <c r="D4" s="49" t="s">
        <v>9</v>
      </c>
    </row>
    <row r="5" spans="1:44" ht="15">
      <c r="B5" s="1278"/>
      <c r="C5" s="5" t="s">
        <v>2015</v>
      </c>
      <c r="D5" s="5" t="s">
        <v>2016</v>
      </c>
    </row>
    <row r="7" spans="1:44" ht="15.75" customHeight="1" thickBot="1">
      <c r="A7" s="1279"/>
    </row>
    <row r="8" spans="1:44" ht="29.25" customHeight="1" thickBot="1">
      <c r="A8" s="2778" t="s">
        <v>2017</v>
      </c>
      <c r="B8" s="2779"/>
      <c r="C8" s="2779"/>
      <c r="D8" s="2779"/>
      <c r="E8" s="2779"/>
      <c r="F8" s="2779"/>
      <c r="G8" s="2779"/>
      <c r="H8" s="2780"/>
      <c r="K8" s="1281"/>
      <c r="L8" s="1282"/>
      <c r="M8" s="1282"/>
      <c r="N8" s="1282"/>
      <c r="O8" s="1281"/>
    </row>
    <row r="9" spans="1:44" ht="15" customHeight="1">
      <c r="A9" s="1283"/>
      <c r="B9" s="1283"/>
      <c r="C9" s="1283"/>
      <c r="D9" s="1283"/>
      <c r="E9" s="1283"/>
      <c r="F9" s="1283"/>
      <c r="G9" s="1283"/>
      <c r="H9" s="1283"/>
      <c r="K9" s="1281"/>
      <c r="L9" s="1284"/>
      <c r="M9" s="1284"/>
      <c r="N9" s="1284"/>
      <c r="O9" s="1281"/>
    </row>
    <row r="10" spans="1:44" s="1281" customFormat="1" ht="15" customHeight="1">
      <c r="A10" s="1285"/>
      <c r="B10" s="1285"/>
      <c r="C10" s="1286"/>
      <c r="D10" s="1286"/>
      <c r="E10" s="1287"/>
      <c r="F10" s="1285"/>
      <c r="G10" s="1285"/>
      <c r="H10" s="1285"/>
      <c r="L10" s="1284"/>
      <c r="M10" s="1284"/>
      <c r="N10" s="1284"/>
    </row>
    <row r="11" spans="1:44" ht="15" customHeight="1" thickBot="1">
      <c r="A11" s="1283"/>
      <c r="B11" s="1283"/>
      <c r="C11" s="1283"/>
      <c r="D11" s="1283"/>
      <c r="E11" s="1283"/>
      <c r="F11" s="1283"/>
      <c r="G11" s="1283"/>
      <c r="H11" s="1283"/>
      <c r="I11" s="1288"/>
      <c r="J11" s="1288"/>
      <c r="K11" s="1281"/>
      <c r="L11" s="1284"/>
      <c r="M11" s="1284"/>
      <c r="N11" s="1284"/>
      <c r="O11" s="1281"/>
      <c r="P11" s="1288"/>
      <c r="Q11" s="1288"/>
      <c r="R11" s="1288"/>
      <c r="S11" s="1288"/>
      <c r="T11" s="1288"/>
      <c r="U11" s="1288"/>
      <c r="V11" s="1288"/>
      <c r="W11" s="1288"/>
      <c r="X11" s="1288"/>
      <c r="Y11" s="1288"/>
      <c r="Z11" s="1288"/>
      <c r="AA11" s="1288"/>
      <c r="AB11" s="1288"/>
      <c r="AC11" s="1288"/>
      <c r="AD11" s="1288"/>
      <c r="AE11" s="1288"/>
      <c r="AF11" s="1288"/>
      <c r="AG11" s="1288"/>
      <c r="AH11" s="1288"/>
      <c r="AI11" s="1288"/>
      <c r="AJ11" s="1288"/>
      <c r="AK11" s="1288"/>
      <c r="AL11" s="1288"/>
      <c r="AM11" s="1288"/>
      <c r="AN11" s="1288"/>
      <c r="AO11" s="1288"/>
      <c r="AP11" s="1288"/>
      <c r="AQ11" s="1288"/>
      <c r="AR11" s="1288"/>
    </row>
    <row r="12" spans="1:44" s="1295" customFormat="1" ht="51.75" customHeight="1">
      <c r="A12" s="2781" t="s">
        <v>1906</v>
      </c>
      <c r="B12" s="2783" t="s">
        <v>2018</v>
      </c>
      <c r="C12" s="2785" t="s">
        <v>2019</v>
      </c>
      <c r="D12" s="1289" t="s">
        <v>2020</v>
      </c>
      <c r="E12" s="1290" t="s">
        <v>2021</v>
      </c>
      <c r="F12" s="1290" t="s">
        <v>2022</v>
      </c>
      <c r="G12" s="1290" t="s">
        <v>2023</v>
      </c>
      <c r="H12" s="1291" t="s">
        <v>2024</v>
      </c>
      <c r="I12" s="1281"/>
      <c r="J12" s="1281"/>
      <c r="K12" s="1281"/>
      <c r="L12" s="1292"/>
      <c r="M12" s="1293"/>
      <c r="N12" s="1294"/>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row>
    <row r="13" spans="1:44" s="1295" customFormat="1" ht="30.75" customHeight="1">
      <c r="A13" s="2782"/>
      <c r="B13" s="2784"/>
      <c r="C13" s="2786"/>
      <c r="D13" s="1296"/>
      <c r="E13" s="1296" t="s">
        <v>659</v>
      </c>
      <c r="F13" s="1296" t="s">
        <v>664</v>
      </c>
      <c r="G13" s="1296" t="s">
        <v>667</v>
      </c>
      <c r="H13" s="1297" t="s">
        <v>2025</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row>
    <row r="14" spans="1:44" s="1295" customFormat="1" ht="30" customHeight="1">
      <c r="A14" s="1298" t="s">
        <v>659</v>
      </c>
      <c r="B14" s="1299">
        <v>1</v>
      </c>
      <c r="C14" s="1300" t="s">
        <v>2026</v>
      </c>
      <c r="D14" s="1301"/>
      <c r="E14" s="1302">
        <f>SUM(E15,E26)</f>
        <v>0</v>
      </c>
      <c r="F14" s="1303"/>
      <c r="G14" s="1304"/>
      <c r="H14" s="1305">
        <f>SUM(H15,H26)</f>
        <v>0</v>
      </c>
      <c r="I14" s="1281"/>
      <c r="J14" s="1281"/>
      <c r="K14" s="1281"/>
      <c r="L14" s="1281"/>
      <c r="M14" s="1281"/>
      <c r="N14" s="1281"/>
      <c r="O14" s="1281"/>
      <c r="P14" s="1281"/>
      <c r="Q14" s="1281"/>
      <c r="R14" s="1281"/>
      <c r="S14" s="1281"/>
      <c r="T14" s="1281"/>
      <c r="U14" s="1281"/>
      <c r="V14" s="1281"/>
      <c r="W14" s="1281"/>
      <c r="X14" s="1281"/>
      <c r="Y14" s="1281"/>
      <c r="Z14" s="1281"/>
      <c r="AA14" s="1281"/>
      <c r="AB14" s="1281"/>
      <c r="AC14" s="1281"/>
      <c r="AD14" s="1281"/>
      <c r="AE14" s="1281"/>
      <c r="AF14" s="1281"/>
      <c r="AG14" s="1281"/>
      <c r="AH14" s="1281"/>
      <c r="AI14" s="1281"/>
      <c r="AJ14" s="1281"/>
      <c r="AK14" s="1281"/>
      <c r="AL14" s="1281"/>
      <c r="AM14" s="1281"/>
      <c r="AN14" s="1281"/>
      <c r="AO14" s="1281"/>
      <c r="AP14" s="1281"/>
      <c r="AQ14" s="1281"/>
      <c r="AR14" s="1281"/>
    </row>
    <row r="15" spans="1:44" ht="30" customHeight="1">
      <c r="A15" s="1298" t="s">
        <v>664</v>
      </c>
      <c r="B15" s="1306" t="s">
        <v>662</v>
      </c>
      <c r="C15" s="1307" t="s">
        <v>2027</v>
      </c>
      <c r="D15" s="1308"/>
      <c r="E15" s="1302">
        <f>SUM(E16:E25)</f>
        <v>0</v>
      </c>
      <c r="F15" s="1303"/>
      <c r="G15" s="1304"/>
      <c r="H15" s="1305">
        <f>SUM(H16:H25)</f>
        <v>0</v>
      </c>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c r="AL15" s="1288"/>
      <c r="AM15" s="1288"/>
      <c r="AN15" s="1288"/>
      <c r="AO15" s="1288"/>
      <c r="AP15" s="1288"/>
      <c r="AQ15" s="1288"/>
      <c r="AR15" s="1288"/>
    </row>
    <row r="16" spans="1:44" ht="30" customHeight="1">
      <c r="A16" s="1298" t="s">
        <v>667</v>
      </c>
      <c r="B16" s="1306" t="s">
        <v>665</v>
      </c>
      <c r="C16" s="1309" t="s">
        <v>2028</v>
      </c>
      <c r="D16" s="1310" t="s">
        <v>2029</v>
      </c>
      <c r="E16" s="1311"/>
      <c r="F16" s="1312">
        <v>1</v>
      </c>
      <c r="G16" s="1313"/>
      <c r="H16" s="1314">
        <f>E16*G16</f>
        <v>0</v>
      </c>
      <c r="I16" s="1315"/>
    </row>
    <row r="17" spans="1:8" ht="30" customHeight="1">
      <c r="A17" s="1298" t="s">
        <v>670</v>
      </c>
      <c r="B17" s="1306" t="s">
        <v>793</v>
      </c>
      <c r="C17" s="1316" t="s">
        <v>2030</v>
      </c>
      <c r="D17" s="1310" t="s">
        <v>2031</v>
      </c>
      <c r="E17" s="1311"/>
      <c r="F17" s="1312">
        <v>1</v>
      </c>
      <c r="G17" s="1313"/>
      <c r="H17" s="1314">
        <f t="shared" ref="H17:H22" si="0">E17*G17</f>
        <v>0</v>
      </c>
    </row>
    <row r="18" spans="1:8" ht="30" customHeight="1">
      <c r="A18" s="1298" t="s">
        <v>672</v>
      </c>
      <c r="B18" s="1306" t="s">
        <v>1204</v>
      </c>
      <c r="C18" s="1316" t="s">
        <v>2032</v>
      </c>
      <c r="D18" s="1310" t="s">
        <v>2033</v>
      </c>
      <c r="E18" s="1311"/>
      <c r="F18" s="1312">
        <v>1</v>
      </c>
      <c r="G18" s="1313"/>
      <c r="H18" s="1314">
        <f t="shared" si="0"/>
        <v>0</v>
      </c>
    </row>
    <row r="19" spans="1:8" ht="34.5" customHeight="1">
      <c r="A19" s="1298" t="s">
        <v>675</v>
      </c>
      <c r="B19" s="1306" t="s">
        <v>1205</v>
      </c>
      <c r="C19" s="1316" t="s">
        <v>2034</v>
      </c>
      <c r="D19" s="1310" t="s">
        <v>2035</v>
      </c>
      <c r="E19" s="1311"/>
      <c r="F19" s="1312">
        <v>0.9</v>
      </c>
      <c r="G19" s="1313"/>
      <c r="H19" s="1314">
        <f>E19*G19</f>
        <v>0</v>
      </c>
    </row>
    <row r="20" spans="1:8" ht="34.5" customHeight="1">
      <c r="A20" s="1298" t="s">
        <v>677</v>
      </c>
      <c r="B20" s="1306" t="s">
        <v>1208</v>
      </c>
      <c r="C20" s="1316" t="s">
        <v>2036</v>
      </c>
      <c r="D20" s="1310" t="s">
        <v>2037</v>
      </c>
      <c r="E20" s="1311"/>
      <c r="F20" s="1312">
        <v>0.85</v>
      </c>
      <c r="G20" s="1313"/>
      <c r="H20" s="1314">
        <f>E20*G20</f>
        <v>0</v>
      </c>
    </row>
    <row r="21" spans="1:8" ht="33" customHeight="1">
      <c r="A21" s="1298" t="s">
        <v>680</v>
      </c>
      <c r="B21" s="1306" t="s">
        <v>1211</v>
      </c>
      <c r="C21" s="1316" t="s">
        <v>2038</v>
      </c>
      <c r="D21" s="1310" t="s">
        <v>2039</v>
      </c>
      <c r="E21" s="1311"/>
      <c r="F21" s="1312">
        <v>1</v>
      </c>
      <c r="G21" s="1313"/>
      <c r="H21" s="1314">
        <f>E21*G21</f>
        <v>0</v>
      </c>
    </row>
    <row r="22" spans="1:8" ht="30" customHeight="1">
      <c r="A22" s="1298" t="s">
        <v>683</v>
      </c>
      <c r="B22" s="1306" t="s">
        <v>1214</v>
      </c>
      <c r="C22" s="1316" t="s">
        <v>2040</v>
      </c>
      <c r="D22" s="1310" t="s">
        <v>2041</v>
      </c>
      <c r="E22" s="1311"/>
      <c r="F22" s="1312">
        <v>1</v>
      </c>
      <c r="G22" s="1313"/>
      <c r="H22" s="1314">
        <f t="shared" si="0"/>
        <v>0</v>
      </c>
    </row>
    <row r="23" spans="1:8" ht="42.75" customHeight="1">
      <c r="A23" s="1298" t="s">
        <v>1207</v>
      </c>
      <c r="B23" s="1306" t="s">
        <v>1216</v>
      </c>
      <c r="C23" s="1316" t="s">
        <v>2042</v>
      </c>
      <c r="D23" s="1310" t="s">
        <v>2043</v>
      </c>
      <c r="E23" s="1311"/>
      <c r="F23" s="1312">
        <v>1</v>
      </c>
      <c r="G23" s="1313"/>
      <c r="H23" s="1314">
        <f>E23*G23</f>
        <v>0</v>
      </c>
    </row>
    <row r="24" spans="1:8" ht="42.75" customHeight="1">
      <c r="A24" s="1298" t="s">
        <v>1210</v>
      </c>
      <c r="B24" s="1306" t="s">
        <v>1218</v>
      </c>
      <c r="C24" s="1316" t="s">
        <v>2044</v>
      </c>
      <c r="D24" s="1310" t="s">
        <v>2043</v>
      </c>
      <c r="E24" s="1311"/>
      <c r="F24" s="1312">
        <v>1</v>
      </c>
      <c r="G24" s="1313"/>
      <c r="H24" s="1314">
        <f>E24*G24</f>
        <v>0</v>
      </c>
    </row>
    <row r="25" spans="1:8" ht="44.25" customHeight="1">
      <c r="A25" s="1298" t="s">
        <v>1213</v>
      </c>
      <c r="B25" s="1306" t="s">
        <v>1220</v>
      </c>
      <c r="C25" s="1317" t="s">
        <v>2045</v>
      </c>
      <c r="D25" s="1310" t="s">
        <v>2046</v>
      </c>
      <c r="E25" s="1311"/>
      <c r="F25" s="1312">
        <v>1</v>
      </c>
      <c r="G25" s="1313"/>
      <c r="H25" s="1314">
        <f>E25*G25</f>
        <v>0</v>
      </c>
    </row>
    <row r="26" spans="1:8" ht="30" customHeight="1">
      <c r="A26" s="1298" t="s">
        <v>692</v>
      </c>
      <c r="B26" s="1306" t="s">
        <v>844</v>
      </c>
      <c r="C26" s="1307" t="s">
        <v>2047</v>
      </c>
      <c r="D26" s="1318"/>
      <c r="E26" s="1319">
        <f>SUM(E27,E32)</f>
        <v>0</v>
      </c>
      <c r="F26" s="1320"/>
      <c r="G26" s="1320"/>
      <c r="H26" s="1305">
        <f>SUM(H27,H32)</f>
        <v>0</v>
      </c>
    </row>
    <row r="27" spans="1:8" ht="30" customHeight="1">
      <c r="A27" s="1298" t="s">
        <v>695</v>
      </c>
      <c r="B27" s="1306" t="s">
        <v>847</v>
      </c>
      <c r="C27" s="1321" t="s">
        <v>2048</v>
      </c>
      <c r="D27" s="1322"/>
      <c r="E27" s="1323">
        <f>SUM(E28:E31)</f>
        <v>0</v>
      </c>
      <c r="F27" s="1324"/>
      <c r="G27" s="1325"/>
      <c r="H27" s="1326">
        <f>SUM(H28:H31)</f>
        <v>0</v>
      </c>
    </row>
    <row r="28" spans="1:8" ht="51.75" customHeight="1">
      <c r="A28" s="1298" t="s">
        <v>698</v>
      </c>
      <c r="B28" s="1306" t="s">
        <v>850</v>
      </c>
      <c r="C28" s="1316" t="s">
        <v>2049</v>
      </c>
      <c r="D28" s="1310" t="s">
        <v>2050</v>
      </c>
      <c r="E28" s="1311"/>
      <c r="F28" s="1312">
        <v>0.85</v>
      </c>
      <c r="G28" s="1313"/>
      <c r="H28" s="1314">
        <f>E28*G28</f>
        <v>0</v>
      </c>
    </row>
    <row r="29" spans="1:8" ht="42.75" customHeight="1">
      <c r="A29" s="1298" t="s">
        <v>701</v>
      </c>
      <c r="B29" s="1306" t="s">
        <v>853</v>
      </c>
      <c r="C29" s="1316" t="s">
        <v>2051</v>
      </c>
      <c r="D29" s="1310" t="s">
        <v>2050</v>
      </c>
      <c r="E29" s="1311"/>
      <c r="F29" s="1312">
        <v>0.85</v>
      </c>
      <c r="G29" s="1313"/>
      <c r="H29" s="1314">
        <f t="shared" ref="H29:H33" si="1">E29*G29</f>
        <v>0</v>
      </c>
    </row>
    <row r="30" spans="1:8" ht="37.5" customHeight="1">
      <c r="A30" s="1298" t="s">
        <v>1224</v>
      </c>
      <c r="B30" s="1306" t="s">
        <v>856</v>
      </c>
      <c r="C30" s="1316" t="s">
        <v>2052</v>
      </c>
      <c r="D30" s="1310" t="s">
        <v>2053</v>
      </c>
      <c r="E30" s="1311"/>
      <c r="F30" s="1312">
        <v>0.85</v>
      </c>
      <c r="G30" s="1313"/>
      <c r="H30" s="1314">
        <f t="shared" si="1"/>
        <v>0</v>
      </c>
    </row>
    <row r="31" spans="1:8" ht="30" customHeight="1">
      <c r="A31" s="1298" t="s">
        <v>1227</v>
      </c>
      <c r="B31" s="1306" t="s">
        <v>858</v>
      </c>
      <c r="C31" s="1316" t="s">
        <v>2054</v>
      </c>
      <c r="D31" s="1310" t="s">
        <v>2055</v>
      </c>
      <c r="E31" s="1311"/>
      <c r="F31" s="1312">
        <v>0.85</v>
      </c>
      <c r="G31" s="1313"/>
      <c r="H31" s="1314">
        <f t="shared" si="1"/>
        <v>0</v>
      </c>
    </row>
    <row r="32" spans="1:8" ht="30" customHeight="1">
      <c r="A32" s="1298" t="s">
        <v>1230</v>
      </c>
      <c r="B32" s="1306" t="s">
        <v>873</v>
      </c>
      <c r="C32" s="1327" t="s">
        <v>2056</v>
      </c>
      <c r="D32" s="1328"/>
      <c r="E32" s="1329">
        <f>SUM(E33:E34)</f>
        <v>0</v>
      </c>
      <c r="F32" s="1330"/>
      <c r="G32" s="1330"/>
      <c r="H32" s="1331">
        <f>SUM(H33:H34)</f>
        <v>0</v>
      </c>
    </row>
    <row r="33" spans="1:8" ht="45.75" customHeight="1">
      <c r="A33" s="1332" t="s">
        <v>704</v>
      </c>
      <c r="B33" s="1333" t="s">
        <v>2057</v>
      </c>
      <c r="C33" s="1316" t="s">
        <v>2058</v>
      </c>
      <c r="D33" s="1334" t="s">
        <v>2059</v>
      </c>
      <c r="E33" s="1335"/>
      <c r="F33" s="1336">
        <v>0.5</v>
      </c>
      <c r="G33" s="1337"/>
      <c r="H33" s="1314">
        <f t="shared" si="1"/>
        <v>0</v>
      </c>
    </row>
    <row r="34" spans="1:8" ht="30" customHeight="1">
      <c r="A34" s="1332" t="s">
        <v>1237</v>
      </c>
      <c r="B34" s="1333" t="s">
        <v>2060</v>
      </c>
      <c r="C34" s="1316" t="s">
        <v>2061</v>
      </c>
      <c r="D34" s="1338" t="s">
        <v>2062</v>
      </c>
      <c r="E34" s="1339"/>
      <c r="F34" s="1340">
        <v>0.5</v>
      </c>
      <c r="G34" s="1341"/>
      <c r="H34" s="1342">
        <f>E34*G34</f>
        <v>0</v>
      </c>
    </row>
    <row r="35" spans="1:8" ht="30" customHeight="1">
      <c r="A35" s="2787" t="s">
        <v>1775</v>
      </c>
      <c r="B35" s="2788"/>
      <c r="C35" s="2788"/>
      <c r="D35" s="2788"/>
      <c r="E35" s="2788"/>
      <c r="F35" s="2788"/>
      <c r="G35" s="2788"/>
      <c r="H35" s="2789"/>
    </row>
    <row r="36" spans="1:8" ht="45" customHeight="1">
      <c r="A36" s="1298" t="s">
        <v>1240</v>
      </c>
      <c r="B36" s="1343" t="s">
        <v>1762</v>
      </c>
      <c r="C36" s="1344" t="s">
        <v>2063</v>
      </c>
      <c r="D36" s="1345" t="s">
        <v>2064</v>
      </c>
      <c r="E36" s="1346"/>
      <c r="F36" s="1347"/>
      <c r="G36" s="1347"/>
      <c r="H36" s="1348"/>
    </row>
    <row r="37" spans="1:8" ht="45.75" customHeight="1">
      <c r="A37" s="1298" t="s">
        <v>1242</v>
      </c>
      <c r="B37" s="1343" t="s">
        <v>1735</v>
      </c>
      <c r="C37" s="1344" t="s">
        <v>2065</v>
      </c>
      <c r="D37" s="1349" t="s">
        <v>2064</v>
      </c>
      <c r="E37" s="1350"/>
      <c r="F37" s="1351"/>
      <c r="G37" s="1351"/>
      <c r="H37" s="1352"/>
    </row>
    <row r="38" spans="1:8" ht="30" customHeight="1">
      <c r="A38" s="1298" t="s">
        <v>1245</v>
      </c>
      <c r="B38" s="1343" t="s">
        <v>1415</v>
      </c>
      <c r="C38" s="1344" t="s">
        <v>2066</v>
      </c>
      <c r="D38" s="1349" t="s">
        <v>2043</v>
      </c>
      <c r="E38" s="1350"/>
      <c r="F38" s="1351"/>
      <c r="G38" s="1351"/>
      <c r="H38" s="1352"/>
    </row>
    <row r="39" spans="1:8" ht="30" customHeight="1" thickBot="1">
      <c r="A39" s="1353" t="s">
        <v>709</v>
      </c>
      <c r="B39" s="1354" t="s">
        <v>1742</v>
      </c>
      <c r="C39" s="1355" t="s">
        <v>2067</v>
      </c>
      <c r="D39" s="1356" t="s">
        <v>2068</v>
      </c>
      <c r="E39" s="1357"/>
      <c r="F39" s="1358"/>
      <c r="G39" s="1358"/>
      <c r="H39" s="1359"/>
    </row>
  </sheetData>
  <mergeCells count="5">
    <mergeCell ref="A8:H8"/>
    <mergeCell ref="A12:A13"/>
    <mergeCell ref="B12:B13"/>
    <mergeCell ref="C12:C13"/>
    <mergeCell ref="A35:H35"/>
  </mergeCells>
  <hyperlinks>
    <hyperlink ref="A8:H8" r:id="rId1" display="F 1 - MBULIMI ME LIKUIDITET - AKTIVET LIKUIDE"/>
  </hyperlinks>
  <pageMargins left="0.70866141732283505" right="0.70866141732283505" top="0.74803149606299202" bottom="0.74803149606299202" header="0.31496062992126" footer="0.31496062992126"/>
  <pageSetup paperSize="9" scale="61" fitToHeight="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9"/>
  <sheetViews>
    <sheetView zoomScale="70" zoomScaleNormal="70" workbookViewId="0">
      <selection activeCell="C98" sqref="C98"/>
    </sheetView>
  </sheetViews>
  <sheetFormatPr defaultColWidth="11.42578125" defaultRowHeight="14.25"/>
  <cols>
    <col min="1" max="1" width="10" style="1277" customWidth="1"/>
    <col min="2" max="2" width="8.42578125" style="1280" customWidth="1"/>
    <col min="3" max="3" width="80" style="1278" customWidth="1"/>
    <col min="4" max="4" width="24.28515625" style="1278" bestFit="1" customWidth="1"/>
    <col min="5" max="5" width="17.42578125" style="1278" customWidth="1"/>
    <col min="6" max="6" width="15.85546875" style="1278" customWidth="1"/>
    <col min="7" max="7" width="17" style="1278" customWidth="1"/>
    <col min="8" max="8" width="21" style="1278" customWidth="1"/>
    <col min="9" max="16384" width="11.42578125" style="1278"/>
  </cols>
  <sheetData>
    <row r="1" spans="1:44" ht="15">
      <c r="B1" s="1278"/>
      <c r="C1" s="5" t="s">
        <v>2</v>
      </c>
      <c r="D1" s="103" t="s">
        <v>2069</v>
      </c>
    </row>
    <row r="2" spans="1:44" ht="15">
      <c r="B2" s="1278"/>
      <c r="C2" s="49" t="s">
        <v>4</v>
      </c>
      <c r="D2" s="49" t="s">
        <v>2070</v>
      </c>
    </row>
    <row r="3" spans="1:44" ht="15">
      <c r="B3" s="1278"/>
      <c r="C3" s="49" t="s">
        <v>6</v>
      </c>
      <c r="D3" s="49" t="s">
        <v>2012</v>
      </c>
    </row>
    <row r="4" spans="1:44" ht="15">
      <c r="B4" s="1278"/>
      <c r="C4" s="49" t="s">
        <v>8</v>
      </c>
      <c r="D4" s="49" t="s">
        <v>9</v>
      </c>
    </row>
    <row r="5" spans="1:44" ht="15">
      <c r="B5" s="1278"/>
      <c r="C5" s="5" t="s">
        <v>2015</v>
      </c>
      <c r="D5" s="5" t="s">
        <v>2016</v>
      </c>
    </row>
    <row r="7" spans="1:44" ht="15.75" customHeight="1" thickBot="1">
      <c r="A7" s="1279"/>
    </row>
    <row r="8" spans="1:44" ht="29.25" customHeight="1" thickBot="1">
      <c r="A8" s="2778" t="s">
        <v>2071</v>
      </c>
      <c r="B8" s="2779"/>
      <c r="C8" s="2779"/>
      <c r="D8" s="2779"/>
      <c r="E8" s="2779"/>
      <c r="F8" s="2779"/>
      <c r="G8" s="2779"/>
      <c r="H8" s="2780"/>
      <c r="K8" s="1281"/>
      <c r="L8" s="1282"/>
      <c r="M8" s="1282"/>
      <c r="N8" s="1282"/>
      <c r="O8" s="1281"/>
    </row>
    <row r="9" spans="1:44" ht="15" customHeight="1">
      <c r="A9" s="1283"/>
      <c r="B9" s="1283"/>
      <c r="C9" s="1283"/>
      <c r="D9" s="1283"/>
      <c r="E9" s="1283"/>
      <c r="F9" s="1283"/>
      <c r="G9" s="1283"/>
      <c r="H9" s="1283"/>
      <c r="K9" s="1281"/>
      <c r="L9" s="1284"/>
      <c r="M9" s="1284"/>
      <c r="N9" s="1284"/>
      <c r="O9" s="1281"/>
    </row>
    <row r="10" spans="1:44" ht="15" customHeight="1">
      <c r="A10" s="1283"/>
      <c r="B10" s="1283"/>
      <c r="C10" s="1360" t="s">
        <v>1166</v>
      </c>
      <c r="D10" s="1360"/>
      <c r="E10" s="1361"/>
      <c r="F10" s="1283"/>
      <c r="G10" s="1283"/>
      <c r="H10" s="1283"/>
      <c r="K10" s="1281"/>
      <c r="L10" s="1284"/>
      <c r="M10" s="1284"/>
      <c r="N10" s="1284"/>
      <c r="O10" s="1281"/>
    </row>
    <row r="11" spans="1:44" ht="15" customHeight="1" thickBot="1">
      <c r="A11" s="1283"/>
      <c r="B11" s="1283"/>
      <c r="C11" s="1283"/>
      <c r="D11" s="1283"/>
      <c r="E11" s="1283"/>
      <c r="F11" s="1283"/>
      <c r="G11" s="1283"/>
      <c r="H11" s="1283"/>
      <c r="I11" s="1288"/>
      <c r="J11" s="1288"/>
      <c r="K11" s="1281"/>
      <c r="L11" s="1284"/>
      <c r="M11" s="1284"/>
      <c r="N11" s="1284"/>
      <c r="O11" s="1281"/>
      <c r="P11" s="1288"/>
      <c r="Q11" s="1288"/>
      <c r="R11" s="1288"/>
      <c r="S11" s="1288"/>
      <c r="T11" s="1288"/>
      <c r="U11" s="1288"/>
      <c r="V11" s="1288"/>
      <c r="W11" s="1288"/>
      <c r="X11" s="1288"/>
      <c r="Y11" s="1288"/>
      <c r="Z11" s="1288"/>
      <c r="AA11" s="1288"/>
      <c r="AB11" s="1288"/>
      <c r="AC11" s="1288"/>
      <c r="AD11" s="1288"/>
      <c r="AE11" s="1288"/>
      <c r="AF11" s="1288"/>
      <c r="AG11" s="1288"/>
      <c r="AH11" s="1288"/>
      <c r="AI11" s="1288"/>
      <c r="AJ11" s="1288"/>
      <c r="AK11" s="1288"/>
      <c r="AL11" s="1288"/>
      <c r="AM11" s="1288"/>
      <c r="AN11" s="1288"/>
      <c r="AO11" s="1288"/>
      <c r="AP11" s="1288"/>
      <c r="AQ11" s="1288"/>
      <c r="AR11" s="1288"/>
    </row>
    <row r="12" spans="1:44" s="1295" customFormat="1" ht="51.75" customHeight="1">
      <c r="A12" s="2781" t="s">
        <v>1906</v>
      </c>
      <c r="B12" s="2783" t="s">
        <v>2018</v>
      </c>
      <c r="C12" s="2785" t="s">
        <v>2019</v>
      </c>
      <c r="D12" s="1289" t="s">
        <v>2020</v>
      </c>
      <c r="E12" s="1290" t="s">
        <v>2021</v>
      </c>
      <c r="F12" s="1290" t="s">
        <v>2022</v>
      </c>
      <c r="G12" s="1290" t="s">
        <v>2023</v>
      </c>
      <c r="H12" s="1291" t="s">
        <v>2024</v>
      </c>
      <c r="I12" s="1281"/>
      <c r="J12" s="1281"/>
      <c r="K12" s="1281"/>
      <c r="L12" s="1292"/>
      <c r="M12" s="1293"/>
      <c r="N12" s="1294"/>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row>
    <row r="13" spans="1:44" s="1295" customFormat="1" ht="30.75" customHeight="1">
      <c r="A13" s="2782"/>
      <c r="B13" s="2784"/>
      <c r="C13" s="2786"/>
      <c r="D13" s="1296"/>
      <c r="E13" s="1296" t="s">
        <v>659</v>
      </c>
      <c r="F13" s="1296" t="s">
        <v>664</v>
      </c>
      <c r="G13" s="1296" t="s">
        <v>667</v>
      </c>
      <c r="H13" s="1297" t="s">
        <v>2025</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row>
    <row r="14" spans="1:44" s="1295" customFormat="1" ht="30" customHeight="1">
      <c r="A14" s="1298" t="s">
        <v>659</v>
      </c>
      <c r="B14" s="1299">
        <v>1</v>
      </c>
      <c r="C14" s="1300" t="s">
        <v>2026</v>
      </c>
      <c r="D14" s="1301"/>
      <c r="E14" s="1302">
        <f>SUM(E15,E26)</f>
        <v>0</v>
      </c>
      <c r="F14" s="1303"/>
      <c r="G14" s="1304"/>
      <c r="H14" s="1305">
        <f>SUM(H15,H26)</f>
        <v>0</v>
      </c>
      <c r="I14" s="1281"/>
      <c r="J14" s="1281"/>
      <c r="K14" s="1281"/>
      <c r="L14" s="1281"/>
      <c r="M14" s="1281"/>
      <c r="N14" s="1281"/>
      <c r="O14" s="1281"/>
      <c r="P14" s="1281"/>
      <c r="Q14" s="1281"/>
      <c r="R14" s="1281"/>
      <c r="S14" s="1281"/>
      <c r="T14" s="1281"/>
      <c r="U14" s="1281"/>
      <c r="V14" s="1281"/>
      <c r="W14" s="1281"/>
      <c r="X14" s="1281"/>
      <c r="Y14" s="1281"/>
      <c r="Z14" s="1281"/>
      <c r="AA14" s="1281"/>
      <c r="AB14" s="1281"/>
      <c r="AC14" s="1281"/>
      <c r="AD14" s="1281"/>
      <c r="AE14" s="1281"/>
      <c r="AF14" s="1281"/>
      <c r="AG14" s="1281"/>
      <c r="AH14" s="1281"/>
      <c r="AI14" s="1281"/>
      <c r="AJ14" s="1281"/>
      <c r="AK14" s="1281"/>
      <c r="AL14" s="1281"/>
      <c r="AM14" s="1281"/>
      <c r="AN14" s="1281"/>
      <c r="AO14" s="1281"/>
      <c r="AP14" s="1281"/>
      <c r="AQ14" s="1281"/>
      <c r="AR14" s="1281"/>
    </row>
    <row r="15" spans="1:44" ht="30" customHeight="1">
      <c r="A15" s="1298" t="s">
        <v>664</v>
      </c>
      <c r="B15" s="1306" t="s">
        <v>662</v>
      </c>
      <c r="C15" s="1307" t="s">
        <v>2027</v>
      </c>
      <c r="D15" s="1308"/>
      <c r="E15" s="1302">
        <f>SUM(E16:E25)</f>
        <v>0</v>
      </c>
      <c r="F15" s="1303"/>
      <c r="G15" s="1304"/>
      <c r="H15" s="1305">
        <f>SUM(H16:H25)</f>
        <v>0</v>
      </c>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c r="AL15" s="1288"/>
      <c r="AM15" s="1288"/>
      <c r="AN15" s="1288"/>
      <c r="AO15" s="1288"/>
      <c r="AP15" s="1288"/>
      <c r="AQ15" s="1288"/>
      <c r="AR15" s="1288"/>
    </row>
    <row r="16" spans="1:44" ht="30" customHeight="1">
      <c r="A16" s="1298" t="s">
        <v>667</v>
      </c>
      <c r="B16" s="1306" t="s">
        <v>665</v>
      </c>
      <c r="C16" s="1309" t="s">
        <v>2028</v>
      </c>
      <c r="D16" s="1310" t="s">
        <v>2029</v>
      </c>
      <c r="E16" s="1311"/>
      <c r="F16" s="1312">
        <v>1</v>
      </c>
      <c r="G16" s="1313"/>
      <c r="H16" s="1314">
        <f>E16*G16</f>
        <v>0</v>
      </c>
      <c r="I16" s="1315"/>
    </row>
    <row r="17" spans="1:8" ht="30" customHeight="1">
      <c r="A17" s="1298" t="s">
        <v>670</v>
      </c>
      <c r="B17" s="1306" t="s">
        <v>793</v>
      </c>
      <c r="C17" s="1316" t="s">
        <v>2030</v>
      </c>
      <c r="D17" s="1310" t="s">
        <v>2031</v>
      </c>
      <c r="E17" s="1311"/>
      <c r="F17" s="1312">
        <v>1</v>
      </c>
      <c r="G17" s="1313"/>
      <c r="H17" s="1314">
        <f t="shared" ref="H17:H22" si="0">E17*G17</f>
        <v>0</v>
      </c>
    </row>
    <row r="18" spans="1:8" ht="30" customHeight="1">
      <c r="A18" s="1298" t="s">
        <v>672</v>
      </c>
      <c r="B18" s="1306" t="s">
        <v>1204</v>
      </c>
      <c r="C18" s="1316" t="s">
        <v>2032</v>
      </c>
      <c r="D18" s="1310" t="s">
        <v>2033</v>
      </c>
      <c r="E18" s="1311"/>
      <c r="F18" s="1312">
        <v>1</v>
      </c>
      <c r="G18" s="1313"/>
      <c r="H18" s="1314">
        <f t="shared" si="0"/>
        <v>0</v>
      </c>
    </row>
    <row r="19" spans="1:8" ht="34.5" customHeight="1">
      <c r="A19" s="1298" t="s">
        <v>675</v>
      </c>
      <c r="B19" s="1306" t="s">
        <v>1205</v>
      </c>
      <c r="C19" s="1316" t="s">
        <v>2034</v>
      </c>
      <c r="D19" s="1310" t="s">
        <v>2035</v>
      </c>
      <c r="E19" s="1311"/>
      <c r="F19" s="1312">
        <v>0.9</v>
      </c>
      <c r="G19" s="1313"/>
      <c r="H19" s="1314">
        <f>E19*G19</f>
        <v>0</v>
      </c>
    </row>
    <row r="20" spans="1:8" ht="34.5" customHeight="1">
      <c r="A20" s="1298" t="s">
        <v>677</v>
      </c>
      <c r="B20" s="1306" t="s">
        <v>1208</v>
      </c>
      <c r="C20" s="1316" t="s">
        <v>2036</v>
      </c>
      <c r="D20" s="1310" t="s">
        <v>2037</v>
      </c>
      <c r="E20" s="1311"/>
      <c r="F20" s="1312">
        <v>0.85</v>
      </c>
      <c r="G20" s="1313"/>
      <c r="H20" s="1314">
        <f>E20*G20</f>
        <v>0</v>
      </c>
    </row>
    <row r="21" spans="1:8" ht="33" customHeight="1">
      <c r="A21" s="1298" t="s">
        <v>680</v>
      </c>
      <c r="B21" s="1306" t="s">
        <v>1211</v>
      </c>
      <c r="C21" s="1316" t="s">
        <v>2038</v>
      </c>
      <c r="D21" s="1310" t="s">
        <v>2039</v>
      </c>
      <c r="E21" s="1311"/>
      <c r="F21" s="1312">
        <v>1</v>
      </c>
      <c r="G21" s="1313"/>
      <c r="H21" s="1314">
        <f>E21*G21</f>
        <v>0</v>
      </c>
    </row>
    <row r="22" spans="1:8" ht="30" customHeight="1">
      <c r="A22" s="1298" t="s">
        <v>683</v>
      </c>
      <c r="B22" s="1306" t="s">
        <v>1214</v>
      </c>
      <c r="C22" s="1316" t="s">
        <v>2040</v>
      </c>
      <c r="D22" s="1310" t="s">
        <v>2041</v>
      </c>
      <c r="E22" s="1311"/>
      <c r="F22" s="1312">
        <v>1</v>
      </c>
      <c r="G22" s="1313"/>
      <c r="H22" s="1314">
        <f t="shared" si="0"/>
        <v>0</v>
      </c>
    </row>
    <row r="23" spans="1:8" ht="42.75" customHeight="1">
      <c r="A23" s="1298" t="s">
        <v>1207</v>
      </c>
      <c r="B23" s="1306" t="s">
        <v>1216</v>
      </c>
      <c r="C23" s="1316" t="s">
        <v>2042</v>
      </c>
      <c r="D23" s="1310" t="s">
        <v>2043</v>
      </c>
      <c r="E23" s="1311"/>
      <c r="F23" s="1312">
        <v>1</v>
      </c>
      <c r="G23" s="1313"/>
      <c r="H23" s="1314">
        <f>E23*G23</f>
        <v>0</v>
      </c>
    </row>
    <row r="24" spans="1:8" ht="42.75" customHeight="1">
      <c r="A24" s="1298" t="s">
        <v>1210</v>
      </c>
      <c r="B24" s="1306" t="s">
        <v>1218</v>
      </c>
      <c r="C24" s="1316" t="s">
        <v>2044</v>
      </c>
      <c r="D24" s="1310" t="s">
        <v>2043</v>
      </c>
      <c r="E24" s="1311"/>
      <c r="F24" s="1312">
        <v>1</v>
      </c>
      <c r="G24" s="1313"/>
      <c r="H24" s="1314">
        <f>E24*G24</f>
        <v>0</v>
      </c>
    </row>
    <row r="25" spans="1:8" ht="44.25" customHeight="1">
      <c r="A25" s="1298" t="s">
        <v>1213</v>
      </c>
      <c r="B25" s="1306" t="s">
        <v>1220</v>
      </c>
      <c r="C25" s="1317" t="s">
        <v>2045</v>
      </c>
      <c r="D25" s="1310" t="s">
        <v>2046</v>
      </c>
      <c r="E25" s="1311"/>
      <c r="F25" s="1312">
        <v>1</v>
      </c>
      <c r="G25" s="1313"/>
      <c r="H25" s="1314">
        <f>E25*G25</f>
        <v>0</v>
      </c>
    </row>
    <row r="26" spans="1:8" ht="30" customHeight="1">
      <c r="A26" s="1298" t="s">
        <v>692</v>
      </c>
      <c r="B26" s="1306" t="s">
        <v>844</v>
      </c>
      <c r="C26" s="1307" t="s">
        <v>2047</v>
      </c>
      <c r="D26" s="1318"/>
      <c r="E26" s="1319">
        <f>SUM(E27,E32)</f>
        <v>0</v>
      </c>
      <c r="F26" s="1320"/>
      <c r="G26" s="1320"/>
      <c r="H26" s="1305">
        <f>SUM(H27,H32)</f>
        <v>0</v>
      </c>
    </row>
    <row r="27" spans="1:8" ht="30" customHeight="1">
      <c r="A27" s="1298" t="s">
        <v>695</v>
      </c>
      <c r="B27" s="1306" t="s">
        <v>847</v>
      </c>
      <c r="C27" s="1321" t="s">
        <v>2048</v>
      </c>
      <c r="D27" s="1322"/>
      <c r="E27" s="1323">
        <f>SUM(E28:E31)</f>
        <v>0</v>
      </c>
      <c r="F27" s="1324"/>
      <c r="G27" s="1325"/>
      <c r="H27" s="1326">
        <f>SUM(H28:H31)</f>
        <v>0</v>
      </c>
    </row>
    <row r="28" spans="1:8" ht="51.75" customHeight="1">
      <c r="A28" s="1298" t="s">
        <v>698</v>
      </c>
      <c r="B28" s="1306" t="s">
        <v>850</v>
      </c>
      <c r="C28" s="1316" t="s">
        <v>2049</v>
      </c>
      <c r="D28" s="1310" t="s">
        <v>2050</v>
      </c>
      <c r="E28" s="1311"/>
      <c r="F28" s="1312">
        <v>0.85</v>
      </c>
      <c r="G28" s="1313"/>
      <c r="H28" s="1314">
        <f>E28*G28</f>
        <v>0</v>
      </c>
    </row>
    <row r="29" spans="1:8" ht="42.75" customHeight="1">
      <c r="A29" s="1298" t="s">
        <v>701</v>
      </c>
      <c r="B29" s="1306" t="s">
        <v>853</v>
      </c>
      <c r="C29" s="1316" t="s">
        <v>2051</v>
      </c>
      <c r="D29" s="1310" t="s">
        <v>2050</v>
      </c>
      <c r="E29" s="1311"/>
      <c r="F29" s="1312">
        <v>0.85</v>
      </c>
      <c r="G29" s="1313"/>
      <c r="H29" s="1314">
        <f t="shared" ref="H29:H33" si="1">E29*G29</f>
        <v>0</v>
      </c>
    </row>
    <row r="30" spans="1:8" ht="37.5" customHeight="1">
      <c r="A30" s="1298" t="s">
        <v>1224</v>
      </c>
      <c r="B30" s="1306" t="s">
        <v>856</v>
      </c>
      <c r="C30" s="1316" t="s">
        <v>2052</v>
      </c>
      <c r="D30" s="1310" t="s">
        <v>2053</v>
      </c>
      <c r="E30" s="1311"/>
      <c r="F30" s="1312">
        <v>0.85</v>
      </c>
      <c r="G30" s="1313"/>
      <c r="H30" s="1314">
        <f t="shared" si="1"/>
        <v>0</v>
      </c>
    </row>
    <row r="31" spans="1:8" ht="30" customHeight="1">
      <c r="A31" s="1298" t="s">
        <v>1227</v>
      </c>
      <c r="B31" s="1306" t="s">
        <v>858</v>
      </c>
      <c r="C31" s="1316" t="s">
        <v>2054</v>
      </c>
      <c r="D31" s="1310" t="s">
        <v>2055</v>
      </c>
      <c r="E31" s="1311"/>
      <c r="F31" s="1312">
        <v>0.85</v>
      </c>
      <c r="G31" s="1313"/>
      <c r="H31" s="1314">
        <f t="shared" si="1"/>
        <v>0</v>
      </c>
    </row>
    <row r="32" spans="1:8" ht="30" customHeight="1">
      <c r="A32" s="1298" t="s">
        <v>1230</v>
      </c>
      <c r="B32" s="1306" t="s">
        <v>873</v>
      </c>
      <c r="C32" s="1327" t="s">
        <v>2056</v>
      </c>
      <c r="D32" s="1328"/>
      <c r="E32" s="1329">
        <f>SUM(E33:E34)</f>
        <v>0</v>
      </c>
      <c r="F32" s="1330"/>
      <c r="G32" s="1330"/>
      <c r="H32" s="1331">
        <f>SUM(H33:H34)</f>
        <v>0</v>
      </c>
    </row>
    <row r="33" spans="1:8" ht="45.75" customHeight="1">
      <c r="A33" s="1332" t="s">
        <v>704</v>
      </c>
      <c r="B33" s="1333" t="s">
        <v>2057</v>
      </c>
      <c r="C33" s="1316" t="s">
        <v>2058</v>
      </c>
      <c r="D33" s="1334" t="s">
        <v>2059</v>
      </c>
      <c r="E33" s="1335"/>
      <c r="F33" s="1336">
        <v>0.5</v>
      </c>
      <c r="G33" s="1337"/>
      <c r="H33" s="1314">
        <f t="shared" si="1"/>
        <v>0</v>
      </c>
    </row>
    <row r="34" spans="1:8" ht="30" customHeight="1">
      <c r="A34" s="1332" t="s">
        <v>1237</v>
      </c>
      <c r="B34" s="1333" t="s">
        <v>2060</v>
      </c>
      <c r="C34" s="1316" t="s">
        <v>2061</v>
      </c>
      <c r="D34" s="1338" t="s">
        <v>2062</v>
      </c>
      <c r="E34" s="1339"/>
      <c r="F34" s="1340">
        <v>0.5</v>
      </c>
      <c r="G34" s="1341"/>
      <c r="H34" s="1342">
        <f>E34*G34</f>
        <v>0</v>
      </c>
    </row>
    <row r="35" spans="1:8" ht="30" customHeight="1">
      <c r="A35" s="2787" t="s">
        <v>1775</v>
      </c>
      <c r="B35" s="2788"/>
      <c r="C35" s="2788"/>
      <c r="D35" s="2788"/>
      <c r="E35" s="2788"/>
      <c r="F35" s="2788"/>
      <c r="G35" s="2788"/>
      <c r="H35" s="2789"/>
    </row>
    <row r="36" spans="1:8" ht="45" customHeight="1">
      <c r="A36" s="1298" t="s">
        <v>1240</v>
      </c>
      <c r="B36" s="1343" t="s">
        <v>1762</v>
      </c>
      <c r="C36" s="1344" t="s">
        <v>2063</v>
      </c>
      <c r="D36" s="1345" t="s">
        <v>2064</v>
      </c>
      <c r="E36" s="1346"/>
      <c r="F36" s="1347"/>
      <c r="G36" s="1347"/>
      <c r="H36" s="1348"/>
    </row>
    <row r="37" spans="1:8" ht="45.75" customHeight="1">
      <c r="A37" s="1298" t="s">
        <v>1242</v>
      </c>
      <c r="B37" s="1343" t="s">
        <v>1735</v>
      </c>
      <c r="C37" s="1344" t="s">
        <v>2065</v>
      </c>
      <c r="D37" s="1349" t="s">
        <v>2064</v>
      </c>
      <c r="E37" s="1350"/>
      <c r="F37" s="1351"/>
      <c r="G37" s="1351"/>
      <c r="H37" s="1352"/>
    </row>
    <row r="38" spans="1:8" ht="30" customHeight="1">
      <c r="A38" s="1298" t="s">
        <v>1245</v>
      </c>
      <c r="B38" s="1343" t="s">
        <v>1415</v>
      </c>
      <c r="C38" s="1344" t="s">
        <v>2066</v>
      </c>
      <c r="D38" s="1349" t="s">
        <v>2043</v>
      </c>
      <c r="E38" s="1350"/>
      <c r="F38" s="1351"/>
      <c r="G38" s="1351"/>
      <c r="H38" s="1352"/>
    </row>
    <row r="39" spans="1:8" ht="30" customHeight="1" thickBot="1">
      <c r="A39" s="1353" t="s">
        <v>709</v>
      </c>
      <c r="B39" s="1354" t="s">
        <v>1742</v>
      </c>
      <c r="C39" s="1355" t="s">
        <v>2067</v>
      </c>
      <c r="D39" s="1356" t="s">
        <v>2068</v>
      </c>
      <c r="E39" s="1357"/>
      <c r="F39" s="1358"/>
      <c r="G39" s="1358"/>
      <c r="H39" s="1359"/>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9"/>
  <sheetViews>
    <sheetView zoomScale="80" zoomScaleNormal="80" workbookViewId="0">
      <selection activeCell="C98" sqref="C98"/>
    </sheetView>
  </sheetViews>
  <sheetFormatPr defaultColWidth="11.42578125" defaultRowHeight="14.25"/>
  <cols>
    <col min="1" max="1" width="10" style="1277" customWidth="1"/>
    <col min="2" max="2" width="8.42578125" style="1280" customWidth="1"/>
    <col min="3" max="3" width="80" style="1278" customWidth="1"/>
    <col min="4" max="4" width="24.28515625" style="1278" bestFit="1" customWidth="1"/>
    <col min="5" max="5" width="17.42578125" style="1278" customWidth="1"/>
    <col min="6" max="6" width="15.85546875" style="1278" customWidth="1"/>
    <col min="7" max="7" width="17" style="1278" customWidth="1"/>
    <col min="8" max="8" width="21" style="1278" customWidth="1"/>
    <col min="9" max="16384" width="11.42578125" style="1278"/>
  </cols>
  <sheetData>
    <row r="1" spans="1:44" ht="15">
      <c r="B1" s="1278"/>
      <c r="C1" s="5" t="s">
        <v>2</v>
      </c>
      <c r="D1" s="103" t="s">
        <v>1614</v>
      </c>
    </row>
    <row r="2" spans="1:44" ht="15">
      <c r="B2" s="1278"/>
      <c r="C2" s="49" t="s">
        <v>4</v>
      </c>
      <c r="D2" s="49" t="s">
        <v>2072</v>
      </c>
    </row>
    <row r="3" spans="1:44" ht="15">
      <c r="B3" s="1278"/>
      <c r="C3" s="49" t="s">
        <v>6</v>
      </c>
      <c r="D3" s="49" t="s">
        <v>2012</v>
      </c>
    </row>
    <row r="4" spans="1:44" ht="15">
      <c r="B4" s="1278"/>
      <c r="C4" s="49" t="s">
        <v>8</v>
      </c>
      <c r="D4" s="49" t="s">
        <v>9</v>
      </c>
    </row>
    <row r="5" spans="1:44" ht="15">
      <c r="B5" s="1278"/>
      <c r="C5" s="5" t="s">
        <v>2015</v>
      </c>
      <c r="D5" s="5" t="s">
        <v>2016</v>
      </c>
    </row>
    <row r="7" spans="1:44" ht="15.75" customHeight="1" thickBot="1">
      <c r="A7" s="1279"/>
    </row>
    <row r="8" spans="1:44" ht="29.25" customHeight="1" thickBot="1">
      <c r="A8" s="2778" t="s">
        <v>2073</v>
      </c>
      <c r="B8" s="2779"/>
      <c r="C8" s="2779"/>
      <c r="D8" s="2779"/>
      <c r="E8" s="2779"/>
      <c r="F8" s="2779"/>
      <c r="G8" s="2779"/>
      <c r="H8" s="2780"/>
      <c r="K8" s="1281"/>
      <c r="L8" s="1282"/>
      <c r="M8" s="1282"/>
      <c r="N8" s="1282"/>
      <c r="O8" s="1281"/>
    </row>
    <row r="9" spans="1:44" ht="15" customHeight="1">
      <c r="A9" s="1283"/>
      <c r="B9" s="1283"/>
      <c r="C9" s="1283"/>
      <c r="D9" s="1283"/>
      <c r="E9" s="1283"/>
      <c r="F9" s="1283"/>
      <c r="G9" s="1283"/>
      <c r="H9" s="1283"/>
      <c r="K9" s="1281"/>
      <c r="L9" s="1284"/>
      <c r="M9" s="1284"/>
      <c r="N9" s="1284"/>
      <c r="O9" s="1281"/>
    </row>
    <row r="10" spans="1:44" ht="15" customHeight="1">
      <c r="A10" s="1283"/>
      <c r="B10" s="1283"/>
      <c r="C10" s="1286"/>
      <c r="D10" s="1286"/>
      <c r="E10" s="1287"/>
      <c r="F10" s="1283"/>
      <c r="G10" s="1283"/>
      <c r="H10" s="1283"/>
      <c r="K10" s="1281"/>
      <c r="L10" s="1284"/>
      <c r="M10" s="1284"/>
      <c r="N10" s="1284"/>
      <c r="O10" s="1281"/>
    </row>
    <row r="11" spans="1:44" ht="15" customHeight="1" thickBot="1">
      <c r="A11" s="1283"/>
      <c r="B11" s="1283"/>
      <c r="C11" s="1283"/>
      <c r="D11" s="1283"/>
      <c r="E11" s="1283"/>
      <c r="F11" s="1283"/>
      <c r="G11" s="1283"/>
      <c r="H11" s="1283"/>
      <c r="I11" s="1288"/>
      <c r="J11" s="1288"/>
      <c r="K11" s="1281"/>
      <c r="L11" s="1284"/>
      <c r="M11" s="1284"/>
      <c r="N11" s="1284"/>
      <c r="O11" s="1281"/>
      <c r="P11" s="1288"/>
      <c r="Q11" s="1288"/>
      <c r="R11" s="1288"/>
      <c r="S11" s="1288"/>
      <c r="T11" s="1288"/>
      <c r="U11" s="1288"/>
      <c r="V11" s="1288"/>
      <c r="W11" s="1288"/>
      <c r="X11" s="1288"/>
      <c r="Y11" s="1288"/>
      <c r="Z11" s="1288"/>
      <c r="AA11" s="1288"/>
      <c r="AB11" s="1288"/>
      <c r="AC11" s="1288"/>
      <c r="AD11" s="1288"/>
      <c r="AE11" s="1288"/>
      <c r="AF11" s="1288"/>
      <c r="AG11" s="1288"/>
      <c r="AH11" s="1288"/>
      <c r="AI11" s="1288"/>
      <c r="AJ11" s="1288"/>
      <c r="AK11" s="1288"/>
      <c r="AL11" s="1288"/>
      <c r="AM11" s="1288"/>
      <c r="AN11" s="1288"/>
      <c r="AO11" s="1288"/>
      <c r="AP11" s="1288"/>
      <c r="AQ11" s="1288"/>
      <c r="AR11" s="1288"/>
    </row>
    <row r="12" spans="1:44" s="1295" customFormat="1" ht="51.75" customHeight="1">
      <c r="A12" s="2781" t="s">
        <v>1906</v>
      </c>
      <c r="B12" s="2783" t="s">
        <v>2018</v>
      </c>
      <c r="C12" s="2785" t="s">
        <v>2019</v>
      </c>
      <c r="D12" s="1289" t="s">
        <v>2020</v>
      </c>
      <c r="E12" s="1290" t="s">
        <v>2021</v>
      </c>
      <c r="F12" s="1290" t="s">
        <v>2022</v>
      </c>
      <c r="G12" s="1290" t="s">
        <v>2023</v>
      </c>
      <c r="H12" s="1291" t="s">
        <v>2024</v>
      </c>
      <c r="I12" s="1281"/>
      <c r="J12" s="1281"/>
      <c r="K12" s="1281"/>
      <c r="L12" s="1292"/>
      <c r="M12" s="1293"/>
      <c r="N12" s="1294"/>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row>
    <row r="13" spans="1:44" s="1295" customFormat="1" ht="30.75" customHeight="1">
      <c r="A13" s="2782"/>
      <c r="B13" s="2784"/>
      <c r="C13" s="2786"/>
      <c r="D13" s="1296"/>
      <c r="E13" s="1296" t="s">
        <v>659</v>
      </c>
      <c r="F13" s="1296" t="s">
        <v>664</v>
      </c>
      <c r="G13" s="1296" t="s">
        <v>667</v>
      </c>
      <c r="H13" s="1297" t="s">
        <v>2025</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row>
    <row r="14" spans="1:44" s="1295" customFormat="1" ht="30" customHeight="1">
      <c r="A14" s="1298" t="s">
        <v>659</v>
      </c>
      <c r="B14" s="1299">
        <v>1</v>
      </c>
      <c r="C14" s="1300" t="s">
        <v>2026</v>
      </c>
      <c r="D14" s="1301"/>
      <c r="E14" s="1302">
        <f>SUM(E15,E26)</f>
        <v>0</v>
      </c>
      <c r="F14" s="1303"/>
      <c r="G14" s="1304"/>
      <c r="H14" s="1305">
        <f>SUM(H15,H26)</f>
        <v>0</v>
      </c>
      <c r="I14" s="1281"/>
      <c r="J14" s="1281"/>
      <c r="K14" s="1281"/>
      <c r="L14" s="1281"/>
      <c r="M14" s="1281"/>
      <c r="N14" s="1281"/>
      <c r="O14" s="1281"/>
      <c r="P14" s="1281"/>
      <c r="Q14" s="1281"/>
      <c r="R14" s="1281"/>
      <c r="S14" s="1281"/>
      <c r="T14" s="1281"/>
      <c r="U14" s="1281"/>
      <c r="V14" s="1281"/>
      <c r="W14" s="1281"/>
      <c r="X14" s="1281"/>
      <c r="Y14" s="1281"/>
      <c r="Z14" s="1281"/>
      <c r="AA14" s="1281"/>
      <c r="AB14" s="1281"/>
      <c r="AC14" s="1281"/>
      <c r="AD14" s="1281"/>
      <c r="AE14" s="1281"/>
      <c r="AF14" s="1281"/>
      <c r="AG14" s="1281"/>
      <c r="AH14" s="1281"/>
      <c r="AI14" s="1281"/>
      <c r="AJ14" s="1281"/>
      <c r="AK14" s="1281"/>
      <c r="AL14" s="1281"/>
      <c r="AM14" s="1281"/>
      <c r="AN14" s="1281"/>
      <c r="AO14" s="1281"/>
      <c r="AP14" s="1281"/>
      <c r="AQ14" s="1281"/>
      <c r="AR14" s="1281"/>
    </row>
    <row r="15" spans="1:44" ht="30" customHeight="1">
      <c r="A15" s="1298" t="s">
        <v>664</v>
      </c>
      <c r="B15" s="1306" t="s">
        <v>662</v>
      </c>
      <c r="C15" s="1307" t="s">
        <v>2027</v>
      </c>
      <c r="D15" s="1308"/>
      <c r="E15" s="1302">
        <f>SUM(E16:E25)</f>
        <v>0</v>
      </c>
      <c r="F15" s="1303"/>
      <c r="G15" s="1304"/>
      <c r="H15" s="1305">
        <f>SUM(H16:H25)</f>
        <v>0</v>
      </c>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c r="AL15" s="1288"/>
      <c r="AM15" s="1288"/>
      <c r="AN15" s="1288"/>
      <c r="AO15" s="1288"/>
      <c r="AP15" s="1288"/>
      <c r="AQ15" s="1288"/>
      <c r="AR15" s="1288"/>
    </row>
    <row r="16" spans="1:44" ht="30" customHeight="1">
      <c r="A16" s="1298" t="s">
        <v>667</v>
      </c>
      <c r="B16" s="1306" t="s">
        <v>665</v>
      </c>
      <c r="C16" s="1309" t="s">
        <v>2028</v>
      </c>
      <c r="D16" s="1310" t="s">
        <v>2029</v>
      </c>
      <c r="E16" s="1311"/>
      <c r="F16" s="1312">
        <v>1</v>
      </c>
      <c r="G16" s="1313"/>
      <c r="H16" s="1314">
        <f>E16*G16</f>
        <v>0</v>
      </c>
      <c r="I16" s="1315"/>
    </row>
    <row r="17" spans="1:8" ht="30" customHeight="1">
      <c r="A17" s="1298" t="s">
        <v>670</v>
      </c>
      <c r="B17" s="1306" t="s">
        <v>793</v>
      </c>
      <c r="C17" s="1316" t="s">
        <v>2030</v>
      </c>
      <c r="D17" s="1310" t="s">
        <v>2031</v>
      </c>
      <c r="E17" s="1311"/>
      <c r="F17" s="1312">
        <v>1</v>
      </c>
      <c r="G17" s="1313"/>
      <c r="H17" s="1314">
        <f t="shared" ref="H17:H22" si="0">E17*G17</f>
        <v>0</v>
      </c>
    </row>
    <row r="18" spans="1:8" ht="30" customHeight="1">
      <c r="A18" s="1298" t="s">
        <v>672</v>
      </c>
      <c r="B18" s="1306" t="s">
        <v>1204</v>
      </c>
      <c r="C18" s="1316" t="s">
        <v>2032</v>
      </c>
      <c r="D18" s="1310" t="s">
        <v>2033</v>
      </c>
      <c r="E18" s="1311"/>
      <c r="F18" s="1312">
        <v>1</v>
      </c>
      <c r="G18" s="1313"/>
      <c r="H18" s="1314">
        <f t="shared" si="0"/>
        <v>0</v>
      </c>
    </row>
    <row r="19" spans="1:8" ht="34.5" customHeight="1">
      <c r="A19" s="1298" t="s">
        <v>675</v>
      </c>
      <c r="B19" s="1306" t="s">
        <v>1205</v>
      </c>
      <c r="C19" s="1316" t="s">
        <v>2034</v>
      </c>
      <c r="D19" s="1310" t="s">
        <v>2035</v>
      </c>
      <c r="E19" s="1311"/>
      <c r="F19" s="1312">
        <v>0.9</v>
      </c>
      <c r="G19" s="1313"/>
      <c r="H19" s="1314">
        <f>E19*G19</f>
        <v>0</v>
      </c>
    </row>
    <row r="20" spans="1:8" ht="34.5" customHeight="1">
      <c r="A20" s="1298" t="s">
        <v>677</v>
      </c>
      <c r="B20" s="1306" t="s">
        <v>1208</v>
      </c>
      <c r="C20" s="1316" t="s">
        <v>2036</v>
      </c>
      <c r="D20" s="1310" t="s">
        <v>2037</v>
      </c>
      <c r="E20" s="1311"/>
      <c r="F20" s="1312">
        <v>0.85</v>
      </c>
      <c r="G20" s="1313"/>
      <c r="H20" s="1314">
        <f>E20*G20</f>
        <v>0</v>
      </c>
    </row>
    <row r="21" spans="1:8" ht="33" customHeight="1">
      <c r="A21" s="1298" t="s">
        <v>680</v>
      </c>
      <c r="B21" s="1306" t="s">
        <v>1211</v>
      </c>
      <c r="C21" s="1316" t="s">
        <v>2038</v>
      </c>
      <c r="D21" s="1310" t="s">
        <v>2039</v>
      </c>
      <c r="E21" s="1311"/>
      <c r="F21" s="1312">
        <v>1</v>
      </c>
      <c r="G21" s="1313"/>
      <c r="H21" s="1314">
        <f>E21*G21</f>
        <v>0</v>
      </c>
    </row>
    <row r="22" spans="1:8" ht="30" customHeight="1">
      <c r="A22" s="1298" t="s">
        <v>683</v>
      </c>
      <c r="B22" s="1306" t="s">
        <v>1214</v>
      </c>
      <c r="C22" s="1316" t="s">
        <v>2040</v>
      </c>
      <c r="D22" s="1310" t="s">
        <v>2041</v>
      </c>
      <c r="E22" s="1311"/>
      <c r="F22" s="1312">
        <v>1</v>
      </c>
      <c r="G22" s="1313"/>
      <c r="H22" s="1314">
        <f t="shared" si="0"/>
        <v>0</v>
      </c>
    </row>
    <row r="23" spans="1:8" ht="42.75" customHeight="1">
      <c r="A23" s="1298" t="s">
        <v>1207</v>
      </c>
      <c r="B23" s="1306" t="s">
        <v>1216</v>
      </c>
      <c r="C23" s="1316" t="s">
        <v>2042</v>
      </c>
      <c r="D23" s="1310" t="s">
        <v>2043</v>
      </c>
      <c r="E23" s="1311"/>
      <c r="F23" s="1312">
        <v>1</v>
      </c>
      <c r="G23" s="1313"/>
      <c r="H23" s="1314">
        <f>E23*G23</f>
        <v>0</v>
      </c>
    </row>
    <row r="24" spans="1:8" ht="42.75" customHeight="1">
      <c r="A24" s="1298" t="s">
        <v>1210</v>
      </c>
      <c r="B24" s="1306" t="s">
        <v>1218</v>
      </c>
      <c r="C24" s="1316" t="s">
        <v>2044</v>
      </c>
      <c r="D24" s="1310" t="s">
        <v>2043</v>
      </c>
      <c r="E24" s="1311"/>
      <c r="F24" s="1312">
        <v>1</v>
      </c>
      <c r="G24" s="1313"/>
      <c r="H24" s="1314">
        <f>E24*G24</f>
        <v>0</v>
      </c>
    </row>
    <row r="25" spans="1:8" ht="44.25" customHeight="1">
      <c r="A25" s="1298" t="s">
        <v>1213</v>
      </c>
      <c r="B25" s="1306" t="s">
        <v>1220</v>
      </c>
      <c r="C25" s="1317" t="s">
        <v>2045</v>
      </c>
      <c r="D25" s="1310" t="s">
        <v>2046</v>
      </c>
      <c r="E25" s="1311"/>
      <c r="F25" s="1312">
        <v>1</v>
      </c>
      <c r="G25" s="1313"/>
      <c r="H25" s="1314">
        <f>E25*G25</f>
        <v>0</v>
      </c>
    </row>
    <row r="26" spans="1:8" ht="30" customHeight="1">
      <c r="A26" s="1298" t="s">
        <v>692</v>
      </c>
      <c r="B26" s="1306" t="s">
        <v>844</v>
      </c>
      <c r="C26" s="1307" t="s">
        <v>2047</v>
      </c>
      <c r="D26" s="1318"/>
      <c r="E26" s="1319">
        <f>SUM(E27,E32)</f>
        <v>0</v>
      </c>
      <c r="F26" s="1320"/>
      <c r="G26" s="1320"/>
      <c r="H26" s="1305">
        <f>SUM(H27,H32)</f>
        <v>0</v>
      </c>
    </row>
    <row r="27" spans="1:8" ht="30" customHeight="1">
      <c r="A27" s="1298" t="s">
        <v>695</v>
      </c>
      <c r="B27" s="1306" t="s">
        <v>847</v>
      </c>
      <c r="C27" s="1321" t="s">
        <v>2048</v>
      </c>
      <c r="D27" s="1322"/>
      <c r="E27" s="1323">
        <f>SUM(E28:E31)</f>
        <v>0</v>
      </c>
      <c r="F27" s="1324"/>
      <c r="G27" s="1325"/>
      <c r="H27" s="1326">
        <f>SUM(H28:H31)</f>
        <v>0</v>
      </c>
    </row>
    <row r="28" spans="1:8" ht="51.75" customHeight="1">
      <c r="A28" s="1298" t="s">
        <v>698</v>
      </c>
      <c r="B28" s="1306" t="s">
        <v>850</v>
      </c>
      <c r="C28" s="1316" t="s">
        <v>2049</v>
      </c>
      <c r="D28" s="1310" t="s">
        <v>2050</v>
      </c>
      <c r="E28" s="1311"/>
      <c r="F28" s="1312">
        <v>0.85</v>
      </c>
      <c r="G28" s="1313"/>
      <c r="H28" s="1314">
        <f>E28*G28</f>
        <v>0</v>
      </c>
    </row>
    <row r="29" spans="1:8" ht="42.75" customHeight="1">
      <c r="A29" s="1298" t="s">
        <v>701</v>
      </c>
      <c r="B29" s="1306" t="s">
        <v>853</v>
      </c>
      <c r="C29" s="1316" t="s">
        <v>2051</v>
      </c>
      <c r="D29" s="1310" t="s">
        <v>2050</v>
      </c>
      <c r="E29" s="1311"/>
      <c r="F29" s="1312">
        <v>0.85</v>
      </c>
      <c r="G29" s="1313"/>
      <c r="H29" s="1314">
        <f t="shared" ref="H29:H33" si="1">E29*G29</f>
        <v>0</v>
      </c>
    </row>
    <row r="30" spans="1:8" ht="37.5" customHeight="1">
      <c r="A30" s="1298" t="s">
        <v>1224</v>
      </c>
      <c r="B30" s="1306" t="s">
        <v>856</v>
      </c>
      <c r="C30" s="1316" t="s">
        <v>2052</v>
      </c>
      <c r="D30" s="1310" t="s">
        <v>2053</v>
      </c>
      <c r="E30" s="1311"/>
      <c r="F30" s="1312">
        <v>0.85</v>
      </c>
      <c r="G30" s="1313"/>
      <c r="H30" s="1314">
        <f t="shared" si="1"/>
        <v>0</v>
      </c>
    </row>
    <row r="31" spans="1:8" ht="30" customHeight="1">
      <c r="A31" s="1298" t="s">
        <v>1227</v>
      </c>
      <c r="B31" s="1306" t="s">
        <v>858</v>
      </c>
      <c r="C31" s="1316" t="s">
        <v>2054</v>
      </c>
      <c r="D31" s="1310" t="s">
        <v>2055</v>
      </c>
      <c r="E31" s="1311"/>
      <c r="F31" s="1312">
        <v>0.85</v>
      </c>
      <c r="G31" s="1313"/>
      <c r="H31" s="1314">
        <f t="shared" si="1"/>
        <v>0</v>
      </c>
    </row>
    <row r="32" spans="1:8" ht="30" customHeight="1">
      <c r="A32" s="1298" t="s">
        <v>1230</v>
      </c>
      <c r="B32" s="1306" t="s">
        <v>873</v>
      </c>
      <c r="C32" s="1327" t="s">
        <v>2056</v>
      </c>
      <c r="D32" s="1328"/>
      <c r="E32" s="1329">
        <f>SUM(E33:E34)</f>
        <v>0</v>
      </c>
      <c r="F32" s="1330"/>
      <c r="G32" s="1330"/>
      <c r="H32" s="1331">
        <f>SUM(H33:H34)</f>
        <v>0</v>
      </c>
    </row>
    <row r="33" spans="1:8" ht="45.75" customHeight="1">
      <c r="A33" s="1332" t="s">
        <v>704</v>
      </c>
      <c r="B33" s="1333" t="s">
        <v>2057</v>
      </c>
      <c r="C33" s="1316" t="s">
        <v>2058</v>
      </c>
      <c r="D33" s="1334" t="s">
        <v>2059</v>
      </c>
      <c r="E33" s="1335"/>
      <c r="F33" s="1336">
        <v>0.5</v>
      </c>
      <c r="G33" s="1337"/>
      <c r="H33" s="1314">
        <f t="shared" si="1"/>
        <v>0</v>
      </c>
    </row>
    <row r="34" spans="1:8" ht="30" customHeight="1">
      <c r="A34" s="1332" t="s">
        <v>1237</v>
      </c>
      <c r="B34" s="1333" t="s">
        <v>2060</v>
      </c>
      <c r="C34" s="1316" t="s">
        <v>2061</v>
      </c>
      <c r="D34" s="1338" t="s">
        <v>2062</v>
      </c>
      <c r="E34" s="1339"/>
      <c r="F34" s="1340">
        <v>0.5</v>
      </c>
      <c r="G34" s="1341"/>
      <c r="H34" s="1342">
        <f>E34*G34</f>
        <v>0</v>
      </c>
    </row>
    <row r="35" spans="1:8" ht="30" customHeight="1">
      <c r="A35" s="2787" t="s">
        <v>1775</v>
      </c>
      <c r="B35" s="2788"/>
      <c r="C35" s="2788"/>
      <c r="D35" s="2788"/>
      <c r="E35" s="2788"/>
      <c r="F35" s="2788"/>
      <c r="G35" s="2788"/>
      <c r="H35" s="2789"/>
    </row>
    <row r="36" spans="1:8" ht="45" customHeight="1">
      <c r="A36" s="1298" t="s">
        <v>1240</v>
      </c>
      <c r="B36" s="1343" t="s">
        <v>1762</v>
      </c>
      <c r="C36" s="1344" t="s">
        <v>2063</v>
      </c>
      <c r="D36" s="1345" t="s">
        <v>2064</v>
      </c>
      <c r="E36" s="1346"/>
      <c r="F36" s="1347"/>
      <c r="G36" s="1347"/>
      <c r="H36" s="1348"/>
    </row>
    <row r="37" spans="1:8" ht="45.75" customHeight="1">
      <c r="A37" s="1298" t="s">
        <v>1242</v>
      </c>
      <c r="B37" s="1343" t="s">
        <v>1735</v>
      </c>
      <c r="C37" s="1344" t="s">
        <v>2065</v>
      </c>
      <c r="D37" s="1349" t="s">
        <v>2064</v>
      </c>
      <c r="E37" s="1350"/>
      <c r="F37" s="1351"/>
      <c r="G37" s="1351"/>
      <c r="H37" s="1352"/>
    </row>
    <row r="38" spans="1:8" ht="30" customHeight="1">
      <c r="A38" s="1298" t="s">
        <v>1245</v>
      </c>
      <c r="B38" s="1343" t="s">
        <v>1415</v>
      </c>
      <c r="C38" s="1344" t="s">
        <v>2066</v>
      </c>
      <c r="D38" s="1349" t="s">
        <v>2043</v>
      </c>
      <c r="E38" s="1350"/>
      <c r="F38" s="1351"/>
      <c r="G38" s="1351"/>
      <c r="H38" s="1352"/>
    </row>
    <row r="39" spans="1:8" ht="30" customHeight="1" thickBot="1">
      <c r="A39" s="1353" t="s">
        <v>709</v>
      </c>
      <c r="B39" s="1354" t="s">
        <v>1742</v>
      </c>
      <c r="C39" s="1355" t="s">
        <v>2067</v>
      </c>
      <c r="D39" s="1356" t="s">
        <v>2068</v>
      </c>
      <c r="E39" s="1357"/>
      <c r="F39" s="1358"/>
      <c r="G39" s="1358"/>
      <c r="H39" s="1359"/>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9"/>
  <sheetViews>
    <sheetView zoomScale="70" zoomScaleNormal="70" workbookViewId="0">
      <selection activeCell="C98" sqref="C98"/>
    </sheetView>
  </sheetViews>
  <sheetFormatPr defaultColWidth="11.42578125" defaultRowHeight="14.25"/>
  <cols>
    <col min="1" max="1" width="10" style="1277" customWidth="1"/>
    <col min="2" max="2" width="8.42578125" style="1280" customWidth="1"/>
    <col min="3" max="3" width="80" style="1278" customWidth="1"/>
    <col min="4" max="4" width="24.28515625" style="1278" bestFit="1" customWidth="1"/>
    <col min="5" max="5" width="17.42578125" style="1278" customWidth="1"/>
    <col min="6" max="6" width="15.85546875" style="1278" customWidth="1"/>
    <col min="7" max="7" width="17" style="1278" customWidth="1"/>
    <col min="8" max="8" width="21" style="1278" customWidth="1"/>
    <col min="9" max="16384" width="11.42578125" style="1278"/>
  </cols>
  <sheetData>
    <row r="1" spans="1:44" ht="15">
      <c r="B1" s="1278"/>
      <c r="C1" s="5" t="s">
        <v>2</v>
      </c>
      <c r="D1" s="103" t="s">
        <v>1615</v>
      </c>
    </row>
    <row r="2" spans="1:44" ht="15">
      <c r="B2" s="1278"/>
      <c r="C2" s="49" t="s">
        <v>4</v>
      </c>
      <c r="D2" s="49" t="s">
        <v>2074</v>
      </c>
    </row>
    <row r="3" spans="1:44" ht="15">
      <c r="B3" s="1278"/>
      <c r="C3" s="49" t="s">
        <v>6</v>
      </c>
      <c r="D3" s="49" t="s">
        <v>2012</v>
      </c>
    </row>
    <row r="4" spans="1:44" ht="15">
      <c r="B4" s="1278"/>
      <c r="C4" s="49" t="s">
        <v>8</v>
      </c>
      <c r="D4" s="49" t="s">
        <v>9</v>
      </c>
    </row>
    <row r="5" spans="1:44" ht="15">
      <c r="B5" s="1278"/>
      <c r="C5" s="5" t="s">
        <v>2015</v>
      </c>
      <c r="D5" s="5" t="s">
        <v>2016</v>
      </c>
    </row>
    <row r="7" spans="1:44" ht="15.75" customHeight="1" thickBot="1">
      <c r="A7" s="1279"/>
    </row>
    <row r="8" spans="1:44" ht="29.25" customHeight="1" thickBot="1">
      <c r="A8" s="2778" t="s">
        <v>2075</v>
      </c>
      <c r="B8" s="2779"/>
      <c r="C8" s="2779"/>
      <c r="D8" s="2779"/>
      <c r="E8" s="2779"/>
      <c r="F8" s="2779"/>
      <c r="G8" s="2779"/>
      <c r="H8" s="2780"/>
      <c r="K8" s="1281"/>
      <c r="L8" s="1282"/>
      <c r="M8" s="1282"/>
      <c r="N8" s="1282"/>
      <c r="O8" s="1281"/>
    </row>
    <row r="9" spans="1:44" ht="15" customHeight="1">
      <c r="A9" s="1283"/>
      <c r="B9" s="1283"/>
      <c r="C9" s="1283"/>
      <c r="D9" s="1283"/>
      <c r="E9" s="1283"/>
      <c r="F9" s="1283"/>
      <c r="G9" s="1283"/>
      <c r="H9" s="1283"/>
      <c r="K9" s="1281"/>
      <c r="L9" s="1284"/>
      <c r="M9" s="1284"/>
      <c r="N9" s="1284"/>
      <c r="O9" s="1281"/>
    </row>
    <row r="10" spans="1:44" ht="15" customHeight="1">
      <c r="A10" s="1283"/>
      <c r="B10" s="1283"/>
      <c r="C10" s="1286"/>
      <c r="D10" s="1286"/>
      <c r="E10" s="1287"/>
      <c r="F10" s="1283"/>
      <c r="G10" s="1283"/>
      <c r="H10" s="1283"/>
      <c r="K10" s="1281"/>
      <c r="L10" s="1284"/>
      <c r="M10" s="1284"/>
      <c r="N10" s="1284"/>
      <c r="O10" s="1281"/>
    </row>
    <row r="11" spans="1:44" ht="15" customHeight="1" thickBot="1">
      <c r="A11" s="1283"/>
      <c r="B11" s="1283"/>
      <c r="C11" s="1283"/>
      <c r="D11" s="1283"/>
      <c r="E11" s="1283"/>
      <c r="F11" s="1283"/>
      <c r="G11" s="1283"/>
      <c r="H11" s="1283"/>
      <c r="I11" s="1288"/>
      <c r="J11" s="1288"/>
      <c r="K11" s="1281"/>
      <c r="L11" s="1284"/>
      <c r="M11" s="1284"/>
      <c r="N11" s="1284"/>
      <c r="O11" s="1281"/>
      <c r="P11" s="1288"/>
      <c r="Q11" s="1288"/>
      <c r="R11" s="1288"/>
      <c r="S11" s="1288"/>
      <c r="T11" s="1288"/>
      <c r="U11" s="1288"/>
      <c r="V11" s="1288"/>
      <c r="W11" s="1288"/>
      <c r="X11" s="1288"/>
      <c r="Y11" s="1288"/>
      <c r="Z11" s="1288"/>
      <c r="AA11" s="1288"/>
      <c r="AB11" s="1288"/>
      <c r="AC11" s="1288"/>
      <c r="AD11" s="1288"/>
      <c r="AE11" s="1288"/>
      <c r="AF11" s="1288"/>
      <c r="AG11" s="1288"/>
      <c r="AH11" s="1288"/>
      <c r="AI11" s="1288"/>
      <c r="AJ11" s="1288"/>
      <c r="AK11" s="1288"/>
      <c r="AL11" s="1288"/>
      <c r="AM11" s="1288"/>
      <c r="AN11" s="1288"/>
      <c r="AO11" s="1288"/>
      <c r="AP11" s="1288"/>
      <c r="AQ11" s="1288"/>
      <c r="AR11" s="1288"/>
    </row>
    <row r="12" spans="1:44" s="1295" customFormat="1" ht="51.75" customHeight="1">
      <c r="A12" s="2781" t="s">
        <v>1906</v>
      </c>
      <c r="B12" s="2783" t="s">
        <v>2018</v>
      </c>
      <c r="C12" s="2785" t="s">
        <v>2019</v>
      </c>
      <c r="D12" s="1289" t="s">
        <v>2020</v>
      </c>
      <c r="E12" s="1290" t="s">
        <v>2021</v>
      </c>
      <c r="F12" s="1290" t="s">
        <v>2022</v>
      </c>
      <c r="G12" s="1290" t="s">
        <v>2023</v>
      </c>
      <c r="H12" s="1291" t="s">
        <v>2024</v>
      </c>
      <c r="I12" s="1281"/>
      <c r="J12" s="1281"/>
      <c r="K12" s="1281"/>
      <c r="L12" s="1292"/>
      <c r="M12" s="1293"/>
      <c r="N12" s="1294"/>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row>
    <row r="13" spans="1:44" s="1295" customFormat="1" ht="30.75" customHeight="1">
      <c r="A13" s="2782"/>
      <c r="B13" s="2784"/>
      <c r="C13" s="2786"/>
      <c r="D13" s="1296"/>
      <c r="E13" s="1296" t="s">
        <v>659</v>
      </c>
      <c r="F13" s="1296" t="s">
        <v>664</v>
      </c>
      <c r="G13" s="1296" t="s">
        <v>667</v>
      </c>
      <c r="H13" s="1297" t="s">
        <v>2025</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row>
    <row r="14" spans="1:44" s="1295" customFormat="1" ht="30" customHeight="1">
      <c r="A14" s="1298" t="s">
        <v>659</v>
      </c>
      <c r="B14" s="1299">
        <v>1</v>
      </c>
      <c r="C14" s="1300" t="s">
        <v>2026</v>
      </c>
      <c r="D14" s="1301"/>
      <c r="E14" s="1302">
        <f>SUM(E15,E26)</f>
        <v>0</v>
      </c>
      <c r="F14" s="1303"/>
      <c r="G14" s="1304"/>
      <c r="H14" s="1305">
        <f>SUM(H15,H26)</f>
        <v>0</v>
      </c>
      <c r="I14" s="1281"/>
      <c r="J14" s="1281"/>
      <c r="K14" s="1281"/>
      <c r="L14" s="1281"/>
      <c r="M14" s="1281"/>
      <c r="N14" s="1281"/>
      <c r="O14" s="1281"/>
      <c r="P14" s="1281"/>
      <c r="Q14" s="1281"/>
      <c r="R14" s="1281"/>
      <c r="S14" s="1281"/>
      <c r="T14" s="1281"/>
      <c r="U14" s="1281"/>
      <c r="V14" s="1281"/>
      <c r="W14" s="1281"/>
      <c r="X14" s="1281"/>
      <c r="Y14" s="1281"/>
      <c r="Z14" s="1281"/>
      <c r="AA14" s="1281"/>
      <c r="AB14" s="1281"/>
      <c r="AC14" s="1281"/>
      <c r="AD14" s="1281"/>
      <c r="AE14" s="1281"/>
      <c r="AF14" s="1281"/>
      <c r="AG14" s="1281"/>
      <c r="AH14" s="1281"/>
      <c r="AI14" s="1281"/>
      <c r="AJ14" s="1281"/>
      <c r="AK14" s="1281"/>
      <c r="AL14" s="1281"/>
      <c r="AM14" s="1281"/>
      <c r="AN14" s="1281"/>
      <c r="AO14" s="1281"/>
      <c r="AP14" s="1281"/>
      <c r="AQ14" s="1281"/>
      <c r="AR14" s="1281"/>
    </row>
    <row r="15" spans="1:44" ht="30" customHeight="1">
      <c r="A15" s="1298" t="s">
        <v>664</v>
      </c>
      <c r="B15" s="1306" t="s">
        <v>662</v>
      </c>
      <c r="C15" s="1307" t="s">
        <v>2027</v>
      </c>
      <c r="D15" s="1308"/>
      <c r="E15" s="1302">
        <f>SUM(E16:E25)</f>
        <v>0</v>
      </c>
      <c r="F15" s="1303"/>
      <c r="G15" s="1304"/>
      <c r="H15" s="1305">
        <f>SUM(H16:H25)</f>
        <v>0</v>
      </c>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c r="AL15" s="1288"/>
      <c r="AM15" s="1288"/>
      <c r="AN15" s="1288"/>
      <c r="AO15" s="1288"/>
      <c r="AP15" s="1288"/>
      <c r="AQ15" s="1288"/>
      <c r="AR15" s="1288"/>
    </row>
    <row r="16" spans="1:44" ht="30" customHeight="1">
      <c r="A16" s="1298" t="s">
        <v>667</v>
      </c>
      <c r="B16" s="1306" t="s">
        <v>665</v>
      </c>
      <c r="C16" s="1309" t="s">
        <v>2028</v>
      </c>
      <c r="D16" s="1310" t="s">
        <v>2029</v>
      </c>
      <c r="E16" s="1311"/>
      <c r="F16" s="1312">
        <v>1</v>
      </c>
      <c r="G16" s="1313"/>
      <c r="H16" s="1314">
        <f>E16*G16</f>
        <v>0</v>
      </c>
      <c r="I16" s="1315"/>
    </row>
    <row r="17" spans="1:8" ht="30" customHeight="1">
      <c r="A17" s="1298" t="s">
        <v>670</v>
      </c>
      <c r="B17" s="1306" t="s">
        <v>793</v>
      </c>
      <c r="C17" s="1316" t="s">
        <v>2030</v>
      </c>
      <c r="D17" s="1310" t="s">
        <v>2031</v>
      </c>
      <c r="E17" s="1311"/>
      <c r="F17" s="1312">
        <v>1</v>
      </c>
      <c r="G17" s="1313"/>
      <c r="H17" s="1314">
        <f t="shared" ref="H17:H22" si="0">E17*G17</f>
        <v>0</v>
      </c>
    </row>
    <row r="18" spans="1:8" ht="30" customHeight="1">
      <c r="A18" s="1298" t="s">
        <v>672</v>
      </c>
      <c r="B18" s="1306" t="s">
        <v>1204</v>
      </c>
      <c r="C18" s="1316" t="s">
        <v>2032</v>
      </c>
      <c r="D18" s="1310" t="s">
        <v>2033</v>
      </c>
      <c r="E18" s="1311"/>
      <c r="F18" s="1312">
        <v>1</v>
      </c>
      <c r="G18" s="1313"/>
      <c r="H18" s="1314">
        <f t="shared" si="0"/>
        <v>0</v>
      </c>
    </row>
    <row r="19" spans="1:8" ht="34.5" customHeight="1">
      <c r="A19" s="1298" t="s">
        <v>675</v>
      </c>
      <c r="B19" s="1306" t="s">
        <v>1205</v>
      </c>
      <c r="C19" s="1316" t="s">
        <v>2034</v>
      </c>
      <c r="D19" s="1310" t="s">
        <v>2035</v>
      </c>
      <c r="E19" s="1311"/>
      <c r="F19" s="1312">
        <v>0.9</v>
      </c>
      <c r="G19" s="1313"/>
      <c r="H19" s="1314">
        <f>E19*G19</f>
        <v>0</v>
      </c>
    </row>
    <row r="20" spans="1:8" ht="34.5" customHeight="1">
      <c r="A20" s="1298" t="s">
        <v>677</v>
      </c>
      <c r="B20" s="1306" t="s">
        <v>1208</v>
      </c>
      <c r="C20" s="1316" t="s">
        <v>2036</v>
      </c>
      <c r="D20" s="1310" t="s">
        <v>2037</v>
      </c>
      <c r="E20" s="1311"/>
      <c r="F20" s="1312">
        <v>0.85</v>
      </c>
      <c r="G20" s="1313"/>
      <c r="H20" s="1314">
        <f>E20*G20</f>
        <v>0</v>
      </c>
    </row>
    <row r="21" spans="1:8" ht="33" customHeight="1">
      <c r="A21" s="1298" t="s">
        <v>680</v>
      </c>
      <c r="B21" s="1306" t="s">
        <v>1211</v>
      </c>
      <c r="C21" s="1316" t="s">
        <v>2038</v>
      </c>
      <c r="D21" s="1310" t="s">
        <v>2039</v>
      </c>
      <c r="E21" s="1311"/>
      <c r="F21" s="1312">
        <v>1</v>
      </c>
      <c r="G21" s="1313"/>
      <c r="H21" s="1314">
        <f>E21*G21</f>
        <v>0</v>
      </c>
    </row>
    <row r="22" spans="1:8" ht="30" customHeight="1">
      <c r="A22" s="1298" t="s">
        <v>683</v>
      </c>
      <c r="B22" s="1306" t="s">
        <v>1214</v>
      </c>
      <c r="C22" s="1316" t="s">
        <v>2040</v>
      </c>
      <c r="D22" s="1310" t="s">
        <v>2041</v>
      </c>
      <c r="E22" s="1311"/>
      <c r="F22" s="1312">
        <v>1</v>
      </c>
      <c r="G22" s="1313"/>
      <c r="H22" s="1314">
        <f t="shared" si="0"/>
        <v>0</v>
      </c>
    </row>
    <row r="23" spans="1:8" ht="42.75" customHeight="1">
      <c r="A23" s="1298" t="s">
        <v>1207</v>
      </c>
      <c r="B23" s="1306" t="s">
        <v>1216</v>
      </c>
      <c r="C23" s="1316" t="s">
        <v>2042</v>
      </c>
      <c r="D23" s="1310" t="s">
        <v>2043</v>
      </c>
      <c r="E23" s="1311"/>
      <c r="F23" s="1312">
        <v>1</v>
      </c>
      <c r="G23" s="1313"/>
      <c r="H23" s="1314">
        <f>E23*G23</f>
        <v>0</v>
      </c>
    </row>
    <row r="24" spans="1:8" ht="42.75" customHeight="1">
      <c r="A24" s="1298" t="s">
        <v>1210</v>
      </c>
      <c r="B24" s="1306" t="s">
        <v>1218</v>
      </c>
      <c r="C24" s="1316" t="s">
        <v>2044</v>
      </c>
      <c r="D24" s="1310" t="s">
        <v>2043</v>
      </c>
      <c r="E24" s="1311"/>
      <c r="F24" s="1312">
        <v>1</v>
      </c>
      <c r="G24" s="1313"/>
      <c r="H24" s="1314">
        <f>E24*G24</f>
        <v>0</v>
      </c>
    </row>
    <row r="25" spans="1:8" ht="44.25" customHeight="1">
      <c r="A25" s="1298" t="s">
        <v>1213</v>
      </c>
      <c r="B25" s="1306" t="s">
        <v>1220</v>
      </c>
      <c r="C25" s="1317" t="s">
        <v>2045</v>
      </c>
      <c r="D25" s="1310" t="s">
        <v>2046</v>
      </c>
      <c r="E25" s="1311"/>
      <c r="F25" s="1312">
        <v>1</v>
      </c>
      <c r="G25" s="1313"/>
      <c r="H25" s="1314">
        <f>E25*G25</f>
        <v>0</v>
      </c>
    </row>
    <row r="26" spans="1:8" ht="30" customHeight="1">
      <c r="A26" s="1298" t="s">
        <v>692</v>
      </c>
      <c r="B26" s="1306" t="s">
        <v>844</v>
      </c>
      <c r="C26" s="1307" t="s">
        <v>2047</v>
      </c>
      <c r="D26" s="1318"/>
      <c r="E26" s="1319">
        <f>SUM(E27,E32)</f>
        <v>0</v>
      </c>
      <c r="F26" s="1320"/>
      <c r="G26" s="1320"/>
      <c r="H26" s="1305">
        <f>SUM(H27,H32)</f>
        <v>0</v>
      </c>
    </row>
    <row r="27" spans="1:8" ht="30" customHeight="1">
      <c r="A27" s="1298" t="s">
        <v>695</v>
      </c>
      <c r="B27" s="1306" t="s">
        <v>847</v>
      </c>
      <c r="C27" s="1321" t="s">
        <v>2048</v>
      </c>
      <c r="D27" s="1322"/>
      <c r="E27" s="1323">
        <f>SUM(E28:E31)</f>
        <v>0</v>
      </c>
      <c r="F27" s="1324"/>
      <c r="G27" s="1325"/>
      <c r="H27" s="1326">
        <f>SUM(H28:H31)</f>
        <v>0</v>
      </c>
    </row>
    <row r="28" spans="1:8" ht="51.75" customHeight="1">
      <c r="A28" s="1298" t="s">
        <v>698</v>
      </c>
      <c r="B28" s="1306" t="s">
        <v>850</v>
      </c>
      <c r="C28" s="1316" t="s">
        <v>2049</v>
      </c>
      <c r="D28" s="1310" t="s">
        <v>2050</v>
      </c>
      <c r="E28" s="1311"/>
      <c r="F28" s="1312">
        <v>0.85</v>
      </c>
      <c r="G28" s="1313"/>
      <c r="H28" s="1314">
        <f>E28*G28</f>
        <v>0</v>
      </c>
    </row>
    <row r="29" spans="1:8" ht="42.75" customHeight="1">
      <c r="A29" s="1298" t="s">
        <v>701</v>
      </c>
      <c r="B29" s="1306" t="s">
        <v>853</v>
      </c>
      <c r="C29" s="1316" t="s">
        <v>2051</v>
      </c>
      <c r="D29" s="1310" t="s">
        <v>2050</v>
      </c>
      <c r="E29" s="1311"/>
      <c r="F29" s="1312">
        <v>0.85</v>
      </c>
      <c r="G29" s="1313"/>
      <c r="H29" s="1314">
        <f t="shared" ref="H29:H33" si="1">E29*G29</f>
        <v>0</v>
      </c>
    </row>
    <row r="30" spans="1:8" ht="37.5" customHeight="1">
      <c r="A30" s="1298" t="s">
        <v>1224</v>
      </c>
      <c r="B30" s="1306" t="s">
        <v>856</v>
      </c>
      <c r="C30" s="1316" t="s">
        <v>2052</v>
      </c>
      <c r="D30" s="1310" t="s">
        <v>2053</v>
      </c>
      <c r="E30" s="1311"/>
      <c r="F30" s="1312">
        <v>0.85</v>
      </c>
      <c r="G30" s="1313"/>
      <c r="H30" s="1314">
        <f t="shared" si="1"/>
        <v>0</v>
      </c>
    </row>
    <row r="31" spans="1:8" ht="30" customHeight="1">
      <c r="A31" s="1298" t="s">
        <v>1227</v>
      </c>
      <c r="B31" s="1306" t="s">
        <v>858</v>
      </c>
      <c r="C31" s="1316" t="s">
        <v>2054</v>
      </c>
      <c r="D31" s="1310" t="s">
        <v>2055</v>
      </c>
      <c r="E31" s="1311"/>
      <c r="F31" s="1312">
        <v>0.85</v>
      </c>
      <c r="G31" s="1313"/>
      <c r="H31" s="1314">
        <f t="shared" si="1"/>
        <v>0</v>
      </c>
    </row>
    <row r="32" spans="1:8" ht="30" customHeight="1">
      <c r="A32" s="1298" t="s">
        <v>1230</v>
      </c>
      <c r="B32" s="1306" t="s">
        <v>873</v>
      </c>
      <c r="C32" s="1327" t="s">
        <v>2056</v>
      </c>
      <c r="D32" s="1328"/>
      <c r="E32" s="1329">
        <f>SUM(E33:E34)</f>
        <v>0</v>
      </c>
      <c r="F32" s="1330"/>
      <c r="G32" s="1330"/>
      <c r="H32" s="1331">
        <f>SUM(H33:H34)</f>
        <v>0</v>
      </c>
    </row>
    <row r="33" spans="1:8" ht="45.75" customHeight="1">
      <c r="A33" s="1332" t="s">
        <v>704</v>
      </c>
      <c r="B33" s="1333" t="s">
        <v>2057</v>
      </c>
      <c r="C33" s="1316" t="s">
        <v>2058</v>
      </c>
      <c r="D33" s="1334" t="s">
        <v>2059</v>
      </c>
      <c r="E33" s="1335"/>
      <c r="F33" s="1336">
        <v>0.5</v>
      </c>
      <c r="G33" s="1337"/>
      <c r="H33" s="1314">
        <f t="shared" si="1"/>
        <v>0</v>
      </c>
    </row>
    <row r="34" spans="1:8" ht="30" customHeight="1">
      <c r="A34" s="1332" t="s">
        <v>1237</v>
      </c>
      <c r="B34" s="1333" t="s">
        <v>2060</v>
      </c>
      <c r="C34" s="1316" t="s">
        <v>2061</v>
      </c>
      <c r="D34" s="1338" t="s">
        <v>2062</v>
      </c>
      <c r="E34" s="1339"/>
      <c r="F34" s="1340">
        <v>0.5</v>
      </c>
      <c r="G34" s="1341"/>
      <c r="H34" s="1342">
        <f>E34*G34</f>
        <v>0</v>
      </c>
    </row>
    <row r="35" spans="1:8" ht="30" customHeight="1">
      <c r="A35" s="2787" t="s">
        <v>1775</v>
      </c>
      <c r="B35" s="2788"/>
      <c r="C35" s="2788"/>
      <c r="D35" s="2788"/>
      <c r="E35" s="2788"/>
      <c r="F35" s="2788"/>
      <c r="G35" s="2788"/>
      <c r="H35" s="2789"/>
    </row>
    <row r="36" spans="1:8" ht="45" customHeight="1">
      <c r="A36" s="1298" t="s">
        <v>1240</v>
      </c>
      <c r="B36" s="1343" t="s">
        <v>1762</v>
      </c>
      <c r="C36" s="1344" t="s">
        <v>2063</v>
      </c>
      <c r="D36" s="1345" t="s">
        <v>2064</v>
      </c>
      <c r="E36" s="1346"/>
      <c r="F36" s="1347"/>
      <c r="G36" s="1347"/>
      <c r="H36" s="1348"/>
    </row>
    <row r="37" spans="1:8" ht="45.75" customHeight="1">
      <c r="A37" s="1298" t="s">
        <v>1242</v>
      </c>
      <c r="B37" s="1343" t="s">
        <v>1735</v>
      </c>
      <c r="C37" s="1344" t="s">
        <v>2065</v>
      </c>
      <c r="D37" s="1349" t="s">
        <v>2064</v>
      </c>
      <c r="E37" s="1350"/>
      <c r="F37" s="1351"/>
      <c r="G37" s="1351"/>
      <c r="H37" s="1352"/>
    </row>
    <row r="38" spans="1:8" ht="30" customHeight="1">
      <c r="A38" s="1298" t="s">
        <v>1245</v>
      </c>
      <c r="B38" s="1343" t="s">
        <v>1415</v>
      </c>
      <c r="C38" s="1344" t="s">
        <v>2066</v>
      </c>
      <c r="D38" s="1349" t="s">
        <v>2043</v>
      </c>
      <c r="E38" s="1350"/>
      <c r="F38" s="1351"/>
      <c r="G38" s="1351"/>
      <c r="H38" s="1352"/>
    </row>
    <row r="39" spans="1:8" ht="30" customHeight="1" thickBot="1">
      <c r="A39" s="1353" t="s">
        <v>709</v>
      </c>
      <c r="B39" s="1354" t="s">
        <v>1742</v>
      </c>
      <c r="C39" s="1355" t="s">
        <v>2067</v>
      </c>
      <c r="D39" s="1356" t="s">
        <v>2068</v>
      </c>
      <c r="E39" s="1357"/>
      <c r="F39" s="1358"/>
      <c r="G39" s="1358"/>
      <c r="H39" s="1359"/>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activeCell="C98" sqref="C98"/>
    </sheetView>
  </sheetViews>
  <sheetFormatPr defaultColWidth="16.140625" defaultRowHeight="15"/>
  <cols>
    <col min="1" max="1" width="9.5703125" style="49" customWidth="1"/>
    <col min="2" max="2" width="16.140625" style="49"/>
    <col min="3" max="6" width="16.140625" style="7"/>
    <col min="7" max="7" width="9.7109375" style="7" customWidth="1"/>
    <col min="8" max="8" width="8.140625" style="5" customWidth="1"/>
    <col min="9" max="16384" width="16.140625" style="5"/>
  </cols>
  <sheetData>
    <row r="1" spans="1:7">
      <c r="A1" s="5" t="s">
        <v>2</v>
      </c>
      <c r="B1" s="103" t="s">
        <v>620</v>
      </c>
    </row>
    <row r="2" spans="1:7">
      <c r="A2" s="5" t="s">
        <v>4</v>
      </c>
      <c r="B2" s="49" t="s">
        <v>621</v>
      </c>
    </row>
    <row r="3" spans="1:7">
      <c r="A3" s="5" t="s">
        <v>6</v>
      </c>
      <c r="B3" s="5" t="s">
        <v>7</v>
      </c>
    </row>
    <row r="4" spans="1:7">
      <c r="A4" s="5" t="s">
        <v>8</v>
      </c>
      <c r="B4" s="5" t="s">
        <v>9</v>
      </c>
    </row>
    <row r="5" spans="1:7">
      <c r="A5" s="5" t="s">
        <v>10</v>
      </c>
      <c r="B5" s="5" t="s">
        <v>11</v>
      </c>
    </row>
    <row r="7" spans="1:7">
      <c r="A7" s="169"/>
      <c r="B7" s="170" t="s">
        <v>622</v>
      </c>
      <c r="C7" s="171"/>
      <c r="D7" s="172"/>
      <c r="E7" s="172"/>
      <c r="F7" s="172"/>
      <c r="G7" s="170"/>
    </row>
    <row r="8" spans="1:7">
      <c r="A8" s="173" t="s">
        <v>13</v>
      </c>
      <c r="B8" s="174"/>
      <c r="C8" s="2520" t="s">
        <v>481</v>
      </c>
      <c r="D8" s="2521"/>
      <c r="E8" s="2520" t="s">
        <v>482</v>
      </c>
      <c r="F8" s="2521"/>
      <c r="G8" s="175" t="s">
        <v>18</v>
      </c>
    </row>
    <row r="9" spans="1:7">
      <c r="A9" s="176"/>
      <c r="B9" s="177" t="s">
        <v>19</v>
      </c>
      <c r="C9" s="178" t="s">
        <v>21</v>
      </c>
      <c r="D9" s="179" t="s">
        <v>22</v>
      </c>
      <c r="E9" s="178" t="s">
        <v>21</v>
      </c>
      <c r="F9" s="179" t="s">
        <v>22</v>
      </c>
      <c r="G9" s="180"/>
    </row>
    <row r="10" spans="1:7">
      <c r="A10" s="111">
        <v>90</v>
      </c>
      <c r="B10" s="132" t="s">
        <v>623</v>
      </c>
      <c r="C10" s="181">
        <f>C11+C14</f>
        <v>0</v>
      </c>
      <c r="D10" s="182">
        <f>D11+D14</f>
        <v>0</v>
      </c>
      <c r="E10" s="181">
        <f>E11+E14</f>
        <v>0</v>
      </c>
      <c r="F10" s="182">
        <f>F11+F14</f>
        <v>0</v>
      </c>
      <c r="G10" s="183">
        <f>SUM(C10:F10)</f>
        <v>0</v>
      </c>
    </row>
    <row r="11" spans="1:7">
      <c r="A11" s="117">
        <v>901</v>
      </c>
      <c r="B11" s="118" t="s">
        <v>624</v>
      </c>
      <c r="C11" s="184">
        <f>C12+C13</f>
        <v>0</v>
      </c>
      <c r="D11" s="185">
        <f>D12+D13</f>
        <v>0</v>
      </c>
      <c r="E11" s="184">
        <f>E12+E13</f>
        <v>0</v>
      </c>
      <c r="F11" s="185">
        <f>F12+F13</f>
        <v>0</v>
      </c>
      <c r="G11" s="155">
        <f t="shared" ref="G11:G43" si="0">SUM(C11:F11)</f>
        <v>0</v>
      </c>
    </row>
    <row r="12" spans="1:7">
      <c r="A12" s="117">
        <v>9011</v>
      </c>
      <c r="B12" s="118" t="s">
        <v>625</v>
      </c>
      <c r="C12" s="156"/>
      <c r="D12" s="186"/>
      <c r="E12" s="156"/>
      <c r="F12" s="187"/>
      <c r="G12" s="155">
        <f>SUM(C12:F12)</f>
        <v>0</v>
      </c>
    </row>
    <row r="13" spans="1:7">
      <c r="A13" s="117">
        <v>9012</v>
      </c>
      <c r="B13" s="118" t="s">
        <v>626</v>
      </c>
      <c r="C13" s="156"/>
      <c r="D13" s="186"/>
      <c r="E13" s="156"/>
      <c r="F13" s="187"/>
      <c r="G13" s="155">
        <f t="shared" si="0"/>
        <v>0</v>
      </c>
    </row>
    <row r="14" spans="1:7">
      <c r="A14" s="117">
        <v>902</v>
      </c>
      <c r="B14" s="118" t="s">
        <v>627</v>
      </c>
      <c r="C14" s="184">
        <f>C15+C16</f>
        <v>0</v>
      </c>
      <c r="D14" s="185">
        <f>D15+D16</f>
        <v>0</v>
      </c>
      <c r="E14" s="184">
        <f>E15+E16</f>
        <v>0</v>
      </c>
      <c r="F14" s="185">
        <f>F15+F16</f>
        <v>0</v>
      </c>
      <c r="G14" s="185">
        <f>SUM(C14:F14)</f>
        <v>0</v>
      </c>
    </row>
    <row r="15" spans="1:7">
      <c r="A15" s="117">
        <v>9021</v>
      </c>
      <c r="B15" s="118" t="s">
        <v>628</v>
      </c>
      <c r="C15" s="188"/>
      <c r="D15" s="187"/>
      <c r="E15" s="188"/>
      <c r="F15" s="187"/>
      <c r="G15" s="155">
        <f t="shared" si="0"/>
        <v>0</v>
      </c>
    </row>
    <row r="16" spans="1:7">
      <c r="A16" s="117">
        <v>9022</v>
      </c>
      <c r="B16" s="118" t="s">
        <v>629</v>
      </c>
      <c r="C16" s="188"/>
      <c r="D16" s="187"/>
      <c r="E16" s="188"/>
      <c r="F16" s="187"/>
      <c r="G16" s="155">
        <f>SUM(C16:F16)</f>
        <v>0</v>
      </c>
    </row>
    <row r="17" spans="1:7">
      <c r="A17" s="111">
        <v>91</v>
      </c>
      <c r="B17" s="112" t="s">
        <v>630</v>
      </c>
      <c r="C17" s="184">
        <f>C18+C21</f>
        <v>0</v>
      </c>
      <c r="D17" s="185">
        <f>D18+D21</f>
        <v>0</v>
      </c>
      <c r="E17" s="184">
        <f>E18+E21</f>
        <v>0</v>
      </c>
      <c r="F17" s="185">
        <f>F18+F21</f>
        <v>0</v>
      </c>
      <c r="G17" s="185">
        <f t="shared" si="0"/>
        <v>0</v>
      </c>
    </row>
    <row r="18" spans="1:7">
      <c r="A18" s="117">
        <v>911</v>
      </c>
      <c r="B18" s="118" t="s">
        <v>631</v>
      </c>
      <c r="C18" s="184">
        <f>C19+C20</f>
        <v>0</v>
      </c>
      <c r="D18" s="185">
        <f>D19+D20</f>
        <v>0</v>
      </c>
      <c r="E18" s="184">
        <f>E19+E20</f>
        <v>0</v>
      </c>
      <c r="F18" s="185">
        <f>F19+F20</f>
        <v>0</v>
      </c>
      <c r="G18" s="185">
        <f t="shared" si="0"/>
        <v>0</v>
      </c>
    </row>
    <row r="19" spans="1:7">
      <c r="A19" s="117">
        <v>9111</v>
      </c>
      <c r="B19" s="118" t="s">
        <v>625</v>
      </c>
      <c r="C19" s="188"/>
      <c r="D19" s="187"/>
      <c r="E19" s="188"/>
      <c r="F19" s="187"/>
      <c r="G19" s="155">
        <f t="shared" si="0"/>
        <v>0</v>
      </c>
    </row>
    <row r="20" spans="1:7">
      <c r="A20" s="117">
        <v>9112</v>
      </c>
      <c r="B20" s="118" t="s">
        <v>626</v>
      </c>
      <c r="C20" s="156"/>
      <c r="D20" s="186"/>
      <c r="E20" s="156"/>
      <c r="F20" s="187"/>
      <c r="G20" s="155">
        <f t="shared" si="0"/>
        <v>0</v>
      </c>
    </row>
    <row r="21" spans="1:7">
      <c r="A21" s="117">
        <v>912</v>
      </c>
      <c r="B21" s="118" t="s">
        <v>632</v>
      </c>
      <c r="C21" s="184">
        <f>C22+C23</f>
        <v>0</v>
      </c>
      <c r="D21" s="185">
        <f>D22+D23</f>
        <v>0</v>
      </c>
      <c r="E21" s="184">
        <f>E22+E23</f>
        <v>0</v>
      </c>
      <c r="F21" s="185">
        <f>F22+F23</f>
        <v>0</v>
      </c>
      <c r="G21" s="185">
        <f>SUM(C21:F21)</f>
        <v>0</v>
      </c>
    </row>
    <row r="22" spans="1:7">
      <c r="A22" s="117">
        <v>9121</v>
      </c>
      <c r="B22" s="118" t="s">
        <v>628</v>
      </c>
      <c r="C22" s="156"/>
      <c r="D22" s="186"/>
      <c r="E22" s="156"/>
      <c r="F22" s="187"/>
      <c r="G22" s="155">
        <f t="shared" si="0"/>
        <v>0</v>
      </c>
    </row>
    <row r="23" spans="1:7">
      <c r="A23" s="117">
        <v>9122</v>
      </c>
      <c r="B23" s="118" t="s">
        <v>629</v>
      </c>
      <c r="C23" s="156"/>
      <c r="D23" s="186"/>
      <c r="E23" s="156"/>
      <c r="F23" s="187"/>
      <c r="G23" s="155">
        <f t="shared" si="0"/>
        <v>0</v>
      </c>
    </row>
    <row r="24" spans="1:7">
      <c r="A24" s="111">
        <v>92</v>
      </c>
      <c r="B24" s="112" t="s">
        <v>633</v>
      </c>
      <c r="C24" s="184">
        <f>SUM(C25:C30)</f>
        <v>0</v>
      </c>
      <c r="D24" s="185">
        <f>SUM(D25:D30)</f>
        <v>0</v>
      </c>
      <c r="E24" s="184">
        <f>SUM(E25:E30)</f>
        <v>0</v>
      </c>
      <c r="F24" s="185">
        <f>SUM(F25:F30)</f>
        <v>0</v>
      </c>
      <c r="G24" s="185">
        <f t="shared" si="0"/>
        <v>0</v>
      </c>
    </row>
    <row r="25" spans="1:7">
      <c r="A25" s="117">
        <v>921</v>
      </c>
      <c r="B25" s="118" t="s">
        <v>634</v>
      </c>
      <c r="C25" s="188"/>
      <c r="D25" s="187"/>
      <c r="E25" s="188"/>
      <c r="F25" s="187"/>
      <c r="G25" s="155">
        <f t="shared" si="0"/>
        <v>0</v>
      </c>
    </row>
    <row r="26" spans="1:7">
      <c r="A26" s="117">
        <v>922</v>
      </c>
      <c r="B26" s="118" t="s">
        <v>635</v>
      </c>
      <c r="C26" s="188"/>
      <c r="D26" s="187"/>
      <c r="E26" s="188"/>
      <c r="F26" s="187"/>
      <c r="G26" s="155">
        <f t="shared" si="0"/>
        <v>0</v>
      </c>
    </row>
    <row r="27" spans="1:7">
      <c r="A27" s="117">
        <v>923</v>
      </c>
      <c r="B27" s="118" t="s">
        <v>636</v>
      </c>
      <c r="C27" s="188"/>
      <c r="D27" s="187"/>
      <c r="E27" s="188"/>
      <c r="F27" s="187"/>
      <c r="G27" s="155">
        <f t="shared" si="0"/>
        <v>0</v>
      </c>
    </row>
    <row r="28" spans="1:7">
      <c r="A28" s="117">
        <v>924</v>
      </c>
      <c r="B28" s="118" t="s">
        <v>637</v>
      </c>
      <c r="C28" s="188"/>
      <c r="D28" s="187"/>
      <c r="E28" s="188"/>
      <c r="F28" s="187"/>
      <c r="G28" s="155">
        <f t="shared" si="0"/>
        <v>0</v>
      </c>
    </row>
    <row r="29" spans="1:7">
      <c r="A29" s="117">
        <v>925</v>
      </c>
      <c r="B29" s="118" t="s">
        <v>638</v>
      </c>
      <c r="C29" s="188"/>
      <c r="D29" s="187"/>
      <c r="E29" s="188"/>
      <c r="F29" s="187"/>
      <c r="G29" s="155">
        <f t="shared" si="0"/>
        <v>0</v>
      </c>
    </row>
    <row r="30" spans="1:7">
      <c r="A30" s="117">
        <v>926</v>
      </c>
      <c r="B30" s="118" t="s">
        <v>639</v>
      </c>
      <c r="C30" s="188"/>
      <c r="D30" s="187"/>
      <c r="E30" s="188"/>
      <c r="F30" s="187"/>
      <c r="G30" s="155">
        <f t="shared" si="0"/>
        <v>0</v>
      </c>
    </row>
    <row r="31" spans="1:7">
      <c r="A31" s="111">
        <v>93</v>
      </c>
      <c r="B31" s="112" t="s">
        <v>640</v>
      </c>
      <c r="C31" s="184">
        <f>SUM(C32:C36)</f>
        <v>0</v>
      </c>
      <c r="D31" s="185">
        <f>SUM(D32:D36)</f>
        <v>0</v>
      </c>
      <c r="E31" s="184">
        <f>SUM(E32:E36)</f>
        <v>0</v>
      </c>
      <c r="F31" s="185">
        <f>SUM(F32:F36)</f>
        <v>0</v>
      </c>
      <c r="G31" s="185">
        <f t="shared" si="0"/>
        <v>0</v>
      </c>
    </row>
    <row r="32" spans="1:7">
      <c r="A32" s="117">
        <v>931</v>
      </c>
      <c r="B32" s="118" t="s">
        <v>641</v>
      </c>
      <c r="C32" s="188"/>
      <c r="D32" s="187"/>
      <c r="E32" s="188"/>
      <c r="F32" s="187"/>
      <c r="G32" s="155">
        <f t="shared" si="0"/>
        <v>0</v>
      </c>
    </row>
    <row r="33" spans="1:7">
      <c r="A33" s="117">
        <v>932</v>
      </c>
      <c r="B33" s="118" t="s">
        <v>642</v>
      </c>
      <c r="C33" s="188"/>
      <c r="D33" s="187"/>
      <c r="E33" s="188"/>
      <c r="F33" s="187"/>
      <c r="G33" s="155">
        <f t="shared" si="0"/>
        <v>0</v>
      </c>
    </row>
    <row r="34" spans="1:7">
      <c r="A34" s="117">
        <v>933</v>
      </c>
      <c r="B34" s="118" t="s">
        <v>643</v>
      </c>
      <c r="C34" s="188"/>
      <c r="D34" s="187"/>
      <c r="E34" s="188"/>
      <c r="F34" s="187"/>
      <c r="G34" s="155">
        <f t="shared" si="0"/>
        <v>0</v>
      </c>
    </row>
    <row r="35" spans="1:7">
      <c r="A35" s="117">
        <v>934</v>
      </c>
      <c r="B35" s="118" t="s">
        <v>644</v>
      </c>
      <c r="C35" s="188"/>
      <c r="D35" s="187"/>
      <c r="E35" s="188"/>
      <c r="F35" s="187"/>
      <c r="G35" s="155">
        <f t="shared" si="0"/>
        <v>0</v>
      </c>
    </row>
    <row r="36" spans="1:7">
      <c r="A36" s="117">
        <v>935</v>
      </c>
      <c r="B36" s="118" t="s">
        <v>645</v>
      </c>
      <c r="C36" s="188"/>
      <c r="D36" s="187"/>
      <c r="E36" s="188"/>
      <c r="F36" s="187"/>
      <c r="G36" s="155">
        <f t="shared" si="0"/>
        <v>0</v>
      </c>
    </row>
    <row r="37" spans="1:7">
      <c r="A37" s="111">
        <v>94</v>
      </c>
      <c r="B37" s="112" t="s">
        <v>646</v>
      </c>
      <c r="C37" s="184">
        <f>SUM(C38:C39)</f>
        <v>0</v>
      </c>
      <c r="D37" s="185">
        <f>SUM(D38:D39)</f>
        <v>0</v>
      </c>
      <c r="E37" s="184">
        <f>SUM(E38:E39)</f>
        <v>0</v>
      </c>
      <c r="F37" s="185">
        <f>SUM(F38:F39)</f>
        <v>0</v>
      </c>
      <c r="G37" s="185">
        <f t="shared" si="0"/>
        <v>0</v>
      </c>
    </row>
    <row r="38" spans="1:7">
      <c r="A38" s="117">
        <v>941</v>
      </c>
      <c r="B38" s="118" t="s">
        <v>647</v>
      </c>
      <c r="C38" s="156"/>
      <c r="D38" s="186"/>
      <c r="E38" s="156"/>
      <c r="F38" s="186"/>
      <c r="G38" s="155">
        <f t="shared" si="0"/>
        <v>0</v>
      </c>
    </row>
    <row r="39" spans="1:7">
      <c r="A39" s="117">
        <v>942</v>
      </c>
      <c r="B39" s="189" t="s">
        <v>648</v>
      </c>
      <c r="C39" s="156"/>
      <c r="D39" s="186"/>
      <c r="E39" s="156"/>
      <c r="F39" s="187"/>
      <c r="G39" s="155">
        <f t="shared" si="0"/>
        <v>0</v>
      </c>
    </row>
    <row r="40" spans="1:7">
      <c r="A40" s="111">
        <v>95</v>
      </c>
      <c r="B40" s="112" t="s">
        <v>649</v>
      </c>
      <c r="C40" s="184">
        <f>SUM(C41:C42)</f>
        <v>0</v>
      </c>
      <c r="D40" s="185">
        <f>SUM(D41:D42)</f>
        <v>0</v>
      </c>
      <c r="E40" s="184">
        <f>SUM(E41:E42)</f>
        <v>0</v>
      </c>
      <c r="F40" s="185">
        <f>SUM(F41:F42)</f>
        <v>0</v>
      </c>
      <c r="G40" s="185">
        <f t="shared" si="0"/>
        <v>0</v>
      </c>
    </row>
    <row r="41" spans="1:7">
      <c r="A41" s="117">
        <v>951</v>
      </c>
      <c r="B41" s="118" t="s">
        <v>650</v>
      </c>
      <c r="C41" s="188"/>
      <c r="D41" s="187"/>
      <c r="E41" s="188"/>
      <c r="F41" s="187"/>
      <c r="G41" s="155">
        <f t="shared" si="0"/>
        <v>0</v>
      </c>
    </row>
    <row r="42" spans="1:7">
      <c r="A42" s="117">
        <v>952</v>
      </c>
      <c r="B42" s="118" t="s">
        <v>651</v>
      </c>
      <c r="C42" s="190"/>
      <c r="D42" s="191"/>
      <c r="E42" s="188"/>
      <c r="F42" s="187"/>
      <c r="G42" s="192">
        <f t="shared" si="0"/>
        <v>0</v>
      </c>
    </row>
    <row r="43" spans="1:7">
      <c r="A43" s="81"/>
      <c r="B43" s="77" t="s">
        <v>18</v>
      </c>
      <c r="C43" s="193">
        <f>C10+C17+C24+C31+C37+C40</f>
        <v>0</v>
      </c>
      <c r="D43" s="194">
        <f>D10+D17+D24+D31+D37+D40</f>
        <v>0</v>
      </c>
      <c r="E43" s="195">
        <f>E10+E17+E24+E31+E37+E40</f>
        <v>0</v>
      </c>
      <c r="F43" s="195">
        <f>F10+F17+F24+F31+F37+F40</f>
        <v>0</v>
      </c>
      <c r="G43" s="196">
        <f t="shared" si="0"/>
        <v>0</v>
      </c>
    </row>
  </sheetData>
  <mergeCells count="2">
    <mergeCell ref="C8:D8"/>
    <mergeCell ref="E8:F8"/>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9"/>
  <sheetViews>
    <sheetView zoomScale="70" zoomScaleNormal="70" workbookViewId="0">
      <selection activeCell="C98" sqref="C98"/>
    </sheetView>
  </sheetViews>
  <sheetFormatPr defaultColWidth="11.42578125" defaultRowHeight="14.25"/>
  <cols>
    <col min="1" max="1" width="10" style="1277" customWidth="1"/>
    <col min="2" max="2" width="8.42578125" style="1280" customWidth="1"/>
    <col min="3" max="3" width="80" style="1278" customWidth="1"/>
    <col min="4" max="4" width="24.28515625" style="1278" bestFit="1" customWidth="1"/>
    <col min="5" max="5" width="17.42578125" style="1278" customWidth="1"/>
    <col min="6" max="6" width="15.85546875" style="1278" customWidth="1"/>
    <col min="7" max="7" width="17" style="1278" customWidth="1"/>
    <col min="8" max="8" width="21" style="1278" customWidth="1"/>
    <col min="9" max="16384" width="11.42578125" style="1278"/>
  </cols>
  <sheetData>
    <row r="1" spans="1:44" ht="15">
      <c r="B1" s="1278"/>
      <c r="C1" s="5" t="s">
        <v>2</v>
      </c>
      <c r="D1" s="103" t="s">
        <v>1616</v>
      </c>
    </row>
    <row r="2" spans="1:44" ht="15">
      <c r="B2" s="1278"/>
      <c r="C2" s="49" t="s">
        <v>4</v>
      </c>
      <c r="D2" s="49" t="s">
        <v>2076</v>
      </c>
    </row>
    <row r="3" spans="1:44" ht="15">
      <c r="B3" s="1278"/>
      <c r="C3" s="49" t="s">
        <v>6</v>
      </c>
      <c r="D3" s="49" t="s">
        <v>2012</v>
      </c>
    </row>
    <row r="4" spans="1:44" ht="15">
      <c r="B4" s="1278"/>
      <c r="C4" s="49" t="s">
        <v>8</v>
      </c>
      <c r="D4" s="49" t="s">
        <v>9</v>
      </c>
    </row>
    <row r="5" spans="1:44" ht="15">
      <c r="B5" s="1278"/>
      <c r="C5" s="5" t="s">
        <v>2015</v>
      </c>
      <c r="D5" s="5" t="s">
        <v>2016</v>
      </c>
    </row>
    <row r="7" spans="1:44" ht="15.75" customHeight="1" thickBot="1">
      <c r="A7" s="1279"/>
    </row>
    <row r="8" spans="1:44" ht="29.25" customHeight="1" thickBot="1">
      <c r="A8" s="2778" t="s">
        <v>2077</v>
      </c>
      <c r="B8" s="2779"/>
      <c r="C8" s="2779"/>
      <c r="D8" s="2779"/>
      <c r="E8" s="2779"/>
      <c r="F8" s="2779"/>
      <c r="G8" s="2779"/>
      <c r="H8" s="2780"/>
      <c r="K8" s="1281"/>
      <c r="L8" s="1282"/>
      <c r="M8" s="1282"/>
      <c r="N8" s="1282"/>
      <c r="O8" s="1281"/>
    </row>
    <row r="9" spans="1:44" ht="15" customHeight="1">
      <c r="A9" s="1283"/>
      <c r="B9" s="1283"/>
      <c r="C9" s="1283"/>
      <c r="D9" s="1283"/>
      <c r="E9" s="1283"/>
      <c r="F9" s="1283"/>
      <c r="G9" s="1283"/>
      <c r="H9" s="1283"/>
      <c r="K9" s="1281"/>
      <c r="L9" s="1284"/>
      <c r="M9" s="1284"/>
      <c r="N9" s="1284"/>
      <c r="O9" s="1281"/>
    </row>
    <row r="10" spans="1:44" ht="15" customHeight="1">
      <c r="A10" s="1283"/>
      <c r="B10" s="1283"/>
      <c r="C10" s="1286"/>
      <c r="D10" s="1286"/>
      <c r="E10" s="1287"/>
      <c r="F10" s="1285"/>
      <c r="G10" s="1283"/>
      <c r="H10" s="1283"/>
      <c r="K10" s="1281"/>
      <c r="L10" s="1284"/>
      <c r="M10" s="1284"/>
      <c r="N10" s="1284"/>
      <c r="O10" s="1281"/>
    </row>
    <row r="11" spans="1:44" ht="15" customHeight="1" thickBot="1">
      <c r="A11" s="1283"/>
      <c r="B11" s="1283"/>
      <c r="C11" s="1283"/>
      <c r="D11" s="1283"/>
      <c r="E11" s="1283"/>
      <c r="F11" s="1283"/>
      <c r="G11" s="1283"/>
      <c r="H11" s="1283"/>
      <c r="I11" s="1288"/>
      <c r="J11" s="1288"/>
      <c r="K11" s="1281"/>
      <c r="L11" s="1284"/>
      <c r="M11" s="1284"/>
      <c r="N11" s="1284"/>
      <c r="O11" s="1281"/>
      <c r="P11" s="1288"/>
      <c r="Q11" s="1288"/>
      <c r="R11" s="1288"/>
      <c r="S11" s="1288"/>
      <c r="T11" s="1288"/>
      <c r="U11" s="1288"/>
      <c r="V11" s="1288"/>
      <c r="W11" s="1288"/>
      <c r="X11" s="1288"/>
      <c r="Y11" s="1288"/>
      <c r="Z11" s="1288"/>
      <c r="AA11" s="1288"/>
      <c r="AB11" s="1288"/>
      <c r="AC11" s="1288"/>
      <c r="AD11" s="1288"/>
      <c r="AE11" s="1288"/>
      <c r="AF11" s="1288"/>
      <c r="AG11" s="1288"/>
      <c r="AH11" s="1288"/>
      <c r="AI11" s="1288"/>
      <c r="AJ11" s="1288"/>
      <c r="AK11" s="1288"/>
      <c r="AL11" s="1288"/>
      <c r="AM11" s="1288"/>
      <c r="AN11" s="1288"/>
      <c r="AO11" s="1288"/>
      <c r="AP11" s="1288"/>
      <c r="AQ11" s="1288"/>
      <c r="AR11" s="1288"/>
    </row>
    <row r="12" spans="1:44" s="1295" customFormat="1" ht="51.75" customHeight="1">
      <c r="A12" s="2781" t="s">
        <v>1906</v>
      </c>
      <c r="B12" s="2783" t="s">
        <v>2018</v>
      </c>
      <c r="C12" s="2785" t="s">
        <v>2019</v>
      </c>
      <c r="D12" s="1289" t="s">
        <v>2020</v>
      </c>
      <c r="E12" s="1290" t="s">
        <v>2021</v>
      </c>
      <c r="F12" s="1290" t="s">
        <v>2022</v>
      </c>
      <c r="G12" s="1290" t="s">
        <v>2023</v>
      </c>
      <c r="H12" s="1291" t="s">
        <v>2024</v>
      </c>
      <c r="I12" s="1281"/>
      <c r="J12" s="1281"/>
      <c r="K12" s="1281"/>
      <c r="L12" s="1292"/>
      <c r="M12" s="1293"/>
      <c r="N12" s="1294"/>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row>
    <row r="13" spans="1:44" s="1295" customFormat="1" ht="30.75" customHeight="1">
      <c r="A13" s="2782"/>
      <c r="B13" s="2784"/>
      <c r="C13" s="2786"/>
      <c r="D13" s="1296"/>
      <c r="E13" s="1296" t="s">
        <v>659</v>
      </c>
      <c r="F13" s="1296" t="s">
        <v>664</v>
      </c>
      <c r="G13" s="1296" t="s">
        <v>667</v>
      </c>
      <c r="H13" s="1297" t="s">
        <v>2025</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row>
    <row r="14" spans="1:44" s="1295" customFormat="1" ht="30" customHeight="1">
      <c r="A14" s="1298" t="s">
        <v>659</v>
      </c>
      <c r="B14" s="1299">
        <v>1</v>
      </c>
      <c r="C14" s="1300" t="s">
        <v>2026</v>
      </c>
      <c r="D14" s="1301"/>
      <c r="E14" s="1302">
        <f>SUM(E15,E26)</f>
        <v>0</v>
      </c>
      <c r="F14" s="1303"/>
      <c r="G14" s="1304"/>
      <c r="H14" s="1305">
        <f>SUM(H15,H26)</f>
        <v>0</v>
      </c>
      <c r="I14" s="1281"/>
      <c r="J14" s="1281"/>
      <c r="K14" s="1281"/>
      <c r="L14" s="1281"/>
      <c r="M14" s="1281"/>
      <c r="N14" s="1281"/>
      <c r="O14" s="1281"/>
      <c r="P14" s="1281"/>
      <c r="Q14" s="1281"/>
      <c r="R14" s="1281"/>
      <c r="S14" s="1281"/>
      <c r="T14" s="1281"/>
      <c r="U14" s="1281"/>
      <c r="V14" s="1281"/>
      <c r="W14" s="1281"/>
      <c r="X14" s="1281"/>
      <c r="Y14" s="1281"/>
      <c r="Z14" s="1281"/>
      <c r="AA14" s="1281"/>
      <c r="AB14" s="1281"/>
      <c r="AC14" s="1281"/>
      <c r="AD14" s="1281"/>
      <c r="AE14" s="1281"/>
      <c r="AF14" s="1281"/>
      <c r="AG14" s="1281"/>
      <c r="AH14" s="1281"/>
      <c r="AI14" s="1281"/>
      <c r="AJ14" s="1281"/>
      <c r="AK14" s="1281"/>
      <c r="AL14" s="1281"/>
      <c r="AM14" s="1281"/>
      <c r="AN14" s="1281"/>
      <c r="AO14" s="1281"/>
      <c r="AP14" s="1281"/>
      <c r="AQ14" s="1281"/>
      <c r="AR14" s="1281"/>
    </row>
    <row r="15" spans="1:44" ht="30" customHeight="1">
      <c r="A15" s="1298" t="s">
        <v>664</v>
      </c>
      <c r="B15" s="1306" t="s">
        <v>662</v>
      </c>
      <c r="C15" s="1307" t="s">
        <v>2027</v>
      </c>
      <c r="D15" s="1308"/>
      <c r="E15" s="1302">
        <f>SUM(E16:E25)</f>
        <v>0</v>
      </c>
      <c r="F15" s="1303"/>
      <c r="G15" s="1304"/>
      <c r="H15" s="1305">
        <f>SUM(H16:H25)</f>
        <v>0</v>
      </c>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c r="AL15" s="1288"/>
      <c r="AM15" s="1288"/>
      <c r="AN15" s="1288"/>
      <c r="AO15" s="1288"/>
      <c r="AP15" s="1288"/>
      <c r="AQ15" s="1288"/>
      <c r="AR15" s="1288"/>
    </row>
    <row r="16" spans="1:44" ht="30" customHeight="1">
      <c r="A16" s="1298" t="s">
        <v>667</v>
      </c>
      <c r="B16" s="1306" t="s">
        <v>665</v>
      </c>
      <c r="C16" s="1309" t="s">
        <v>2028</v>
      </c>
      <c r="D16" s="1310" t="s">
        <v>2029</v>
      </c>
      <c r="E16" s="1311"/>
      <c r="F16" s="1312">
        <v>1</v>
      </c>
      <c r="G16" s="1313"/>
      <c r="H16" s="1314">
        <f>E16*G16</f>
        <v>0</v>
      </c>
      <c r="I16" s="1315"/>
    </row>
    <row r="17" spans="1:8" ht="30" customHeight="1">
      <c r="A17" s="1298" t="s">
        <v>670</v>
      </c>
      <c r="B17" s="1306" t="s">
        <v>793</v>
      </c>
      <c r="C17" s="1316" t="s">
        <v>2030</v>
      </c>
      <c r="D17" s="1310" t="s">
        <v>2031</v>
      </c>
      <c r="E17" s="1311"/>
      <c r="F17" s="1312">
        <v>1</v>
      </c>
      <c r="G17" s="1313"/>
      <c r="H17" s="1314">
        <f t="shared" ref="H17:H22" si="0">E17*G17</f>
        <v>0</v>
      </c>
    </row>
    <row r="18" spans="1:8" ht="30" customHeight="1">
      <c r="A18" s="1298" t="s">
        <v>672</v>
      </c>
      <c r="B18" s="1306" t="s">
        <v>1204</v>
      </c>
      <c r="C18" s="1316" t="s">
        <v>2032</v>
      </c>
      <c r="D18" s="1310" t="s">
        <v>2033</v>
      </c>
      <c r="E18" s="1311"/>
      <c r="F18" s="1312">
        <v>1</v>
      </c>
      <c r="G18" s="1313"/>
      <c r="H18" s="1314">
        <f t="shared" si="0"/>
        <v>0</v>
      </c>
    </row>
    <row r="19" spans="1:8" ht="34.5" customHeight="1">
      <c r="A19" s="1298" t="s">
        <v>675</v>
      </c>
      <c r="B19" s="1306" t="s">
        <v>1205</v>
      </c>
      <c r="C19" s="1316" t="s">
        <v>2034</v>
      </c>
      <c r="D19" s="1310" t="s">
        <v>2035</v>
      </c>
      <c r="E19" s="1311"/>
      <c r="F19" s="1312">
        <v>0.9</v>
      </c>
      <c r="G19" s="1313"/>
      <c r="H19" s="1314">
        <f>E19*G19</f>
        <v>0</v>
      </c>
    </row>
    <row r="20" spans="1:8" ht="34.5" customHeight="1">
      <c r="A20" s="1298" t="s">
        <v>677</v>
      </c>
      <c r="B20" s="1306" t="s">
        <v>1208</v>
      </c>
      <c r="C20" s="1316" t="s">
        <v>2036</v>
      </c>
      <c r="D20" s="1310" t="s">
        <v>2037</v>
      </c>
      <c r="E20" s="1311"/>
      <c r="F20" s="1312">
        <v>0.85</v>
      </c>
      <c r="G20" s="1313"/>
      <c r="H20" s="1314">
        <f>E20*G20</f>
        <v>0</v>
      </c>
    </row>
    <row r="21" spans="1:8" ht="33" customHeight="1">
      <c r="A21" s="1298" t="s">
        <v>680</v>
      </c>
      <c r="B21" s="1306" t="s">
        <v>1211</v>
      </c>
      <c r="C21" s="1316" t="s">
        <v>2038</v>
      </c>
      <c r="D21" s="1310" t="s">
        <v>2039</v>
      </c>
      <c r="E21" s="1311"/>
      <c r="F21" s="1312">
        <v>1</v>
      </c>
      <c r="G21" s="1313"/>
      <c r="H21" s="1314">
        <f>E21*G21</f>
        <v>0</v>
      </c>
    </row>
    <row r="22" spans="1:8" ht="30" customHeight="1">
      <c r="A22" s="1298" t="s">
        <v>683</v>
      </c>
      <c r="B22" s="1306" t="s">
        <v>1214</v>
      </c>
      <c r="C22" s="1316" t="s">
        <v>2040</v>
      </c>
      <c r="D22" s="1310" t="s">
        <v>2041</v>
      </c>
      <c r="E22" s="1311"/>
      <c r="F22" s="1312">
        <v>1</v>
      </c>
      <c r="G22" s="1313"/>
      <c r="H22" s="1314">
        <f t="shared" si="0"/>
        <v>0</v>
      </c>
    </row>
    <row r="23" spans="1:8" ht="42.75" customHeight="1">
      <c r="A23" s="1298" t="s">
        <v>1207</v>
      </c>
      <c r="B23" s="1306" t="s">
        <v>1216</v>
      </c>
      <c r="C23" s="1316" t="s">
        <v>2042</v>
      </c>
      <c r="D23" s="1310" t="s">
        <v>2043</v>
      </c>
      <c r="E23" s="1311"/>
      <c r="F23" s="1312">
        <v>1</v>
      </c>
      <c r="G23" s="1313"/>
      <c r="H23" s="1314">
        <f>E23*G23</f>
        <v>0</v>
      </c>
    </row>
    <row r="24" spans="1:8" ht="42.75" customHeight="1">
      <c r="A24" s="1298" t="s">
        <v>1210</v>
      </c>
      <c r="B24" s="1306" t="s">
        <v>1218</v>
      </c>
      <c r="C24" s="1316" t="s">
        <v>2044</v>
      </c>
      <c r="D24" s="1310" t="s">
        <v>2043</v>
      </c>
      <c r="E24" s="1311"/>
      <c r="F24" s="1312">
        <v>1</v>
      </c>
      <c r="G24" s="1313"/>
      <c r="H24" s="1314">
        <f>E24*G24</f>
        <v>0</v>
      </c>
    </row>
    <row r="25" spans="1:8" ht="44.25" customHeight="1">
      <c r="A25" s="1298" t="s">
        <v>1213</v>
      </c>
      <c r="B25" s="1306" t="s">
        <v>1220</v>
      </c>
      <c r="C25" s="1317" t="s">
        <v>2045</v>
      </c>
      <c r="D25" s="1310" t="s">
        <v>2046</v>
      </c>
      <c r="E25" s="1311"/>
      <c r="F25" s="1312">
        <v>1</v>
      </c>
      <c r="G25" s="1313"/>
      <c r="H25" s="1314">
        <f>E25*G25</f>
        <v>0</v>
      </c>
    </row>
    <row r="26" spans="1:8" ht="30" customHeight="1">
      <c r="A26" s="1298" t="s">
        <v>692</v>
      </c>
      <c r="B26" s="1306" t="s">
        <v>844</v>
      </c>
      <c r="C26" s="1307" t="s">
        <v>2047</v>
      </c>
      <c r="D26" s="1318"/>
      <c r="E26" s="1319">
        <f>SUM(E27,E32)</f>
        <v>0</v>
      </c>
      <c r="F26" s="1320"/>
      <c r="G26" s="1320"/>
      <c r="H26" s="1305">
        <f>SUM(H27,H32)</f>
        <v>0</v>
      </c>
    </row>
    <row r="27" spans="1:8" ht="30" customHeight="1">
      <c r="A27" s="1298" t="s">
        <v>695</v>
      </c>
      <c r="B27" s="1306" t="s">
        <v>847</v>
      </c>
      <c r="C27" s="1321" t="s">
        <v>2048</v>
      </c>
      <c r="D27" s="1322"/>
      <c r="E27" s="1323">
        <f>SUM(E28:E31)</f>
        <v>0</v>
      </c>
      <c r="F27" s="1324"/>
      <c r="G27" s="1325"/>
      <c r="H27" s="1326">
        <f>SUM(H28:H31)</f>
        <v>0</v>
      </c>
    </row>
    <row r="28" spans="1:8" ht="51.75" customHeight="1">
      <c r="A28" s="1298" t="s">
        <v>698</v>
      </c>
      <c r="B28" s="1306" t="s">
        <v>850</v>
      </c>
      <c r="C28" s="1316" t="s">
        <v>2049</v>
      </c>
      <c r="D28" s="1310" t="s">
        <v>2050</v>
      </c>
      <c r="E28" s="1311"/>
      <c r="F28" s="1312">
        <v>0.85</v>
      </c>
      <c r="G28" s="1313"/>
      <c r="H28" s="1314">
        <f>E28*G28</f>
        <v>0</v>
      </c>
    </row>
    <row r="29" spans="1:8" ht="42.75" customHeight="1">
      <c r="A29" s="1298" t="s">
        <v>701</v>
      </c>
      <c r="B29" s="1306" t="s">
        <v>853</v>
      </c>
      <c r="C29" s="1316" t="s">
        <v>2051</v>
      </c>
      <c r="D29" s="1310" t="s">
        <v>2050</v>
      </c>
      <c r="E29" s="1311"/>
      <c r="F29" s="1312">
        <v>0.85</v>
      </c>
      <c r="G29" s="1313"/>
      <c r="H29" s="1314">
        <f t="shared" ref="H29:H33" si="1">E29*G29</f>
        <v>0</v>
      </c>
    </row>
    <row r="30" spans="1:8" ht="37.5" customHeight="1">
      <c r="A30" s="1298" t="s">
        <v>1224</v>
      </c>
      <c r="B30" s="1306" t="s">
        <v>856</v>
      </c>
      <c r="C30" s="1316" t="s">
        <v>2052</v>
      </c>
      <c r="D30" s="1310" t="s">
        <v>2053</v>
      </c>
      <c r="E30" s="1311"/>
      <c r="F30" s="1312">
        <v>0.85</v>
      </c>
      <c r="G30" s="1313"/>
      <c r="H30" s="1314">
        <f t="shared" si="1"/>
        <v>0</v>
      </c>
    </row>
    <row r="31" spans="1:8" ht="30" customHeight="1">
      <c r="A31" s="1298" t="s">
        <v>1227</v>
      </c>
      <c r="B31" s="1306" t="s">
        <v>858</v>
      </c>
      <c r="C31" s="1316" t="s">
        <v>2054</v>
      </c>
      <c r="D31" s="1310" t="s">
        <v>2055</v>
      </c>
      <c r="E31" s="1311"/>
      <c r="F31" s="1312">
        <v>0.85</v>
      </c>
      <c r="G31" s="1313"/>
      <c r="H31" s="1314">
        <f t="shared" si="1"/>
        <v>0</v>
      </c>
    </row>
    <row r="32" spans="1:8" ht="30" customHeight="1">
      <c r="A32" s="1298" t="s">
        <v>1230</v>
      </c>
      <c r="B32" s="1306" t="s">
        <v>873</v>
      </c>
      <c r="C32" s="1327" t="s">
        <v>2056</v>
      </c>
      <c r="D32" s="1328"/>
      <c r="E32" s="1329">
        <f>SUM(E33:E34)</f>
        <v>0</v>
      </c>
      <c r="F32" s="1330"/>
      <c r="G32" s="1330"/>
      <c r="H32" s="1331">
        <f>SUM(H33:H34)</f>
        <v>0</v>
      </c>
    </row>
    <row r="33" spans="1:8" ht="45.75" customHeight="1">
      <c r="A33" s="1332" t="s">
        <v>704</v>
      </c>
      <c r="B33" s="1333" t="s">
        <v>2057</v>
      </c>
      <c r="C33" s="1316" t="s">
        <v>2058</v>
      </c>
      <c r="D33" s="1334" t="s">
        <v>2059</v>
      </c>
      <c r="E33" s="1335"/>
      <c r="F33" s="1336">
        <v>0.5</v>
      </c>
      <c r="G33" s="1337"/>
      <c r="H33" s="1314">
        <f t="shared" si="1"/>
        <v>0</v>
      </c>
    </row>
    <row r="34" spans="1:8" ht="30" customHeight="1">
      <c r="A34" s="1332" t="s">
        <v>1237</v>
      </c>
      <c r="B34" s="1333" t="s">
        <v>2060</v>
      </c>
      <c r="C34" s="1316" t="s">
        <v>2061</v>
      </c>
      <c r="D34" s="1338" t="s">
        <v>2062</v>
      </c>
      <c r="E34" s="1339"/>
      <c r="F34" s="1340">
        <v>0.5</v>
      </c>
      <c r="G34" s="1341"/>
      <c r="H34" s="1342">
        <f>E34*G34</f>
        <v>0</v>
      </c>
    </row>
    <row r="35" spans="1:8" ht="30" customHeight="1">
      <c r="A35" s="2787" t="s">
        <v>1775</v>
      </c>
      <c r="B35" s="2788"/>
      <c r="C35" s="2788"/>
      <c r="D35" s="2788"/>
      <c r="E35" s="2788"/>
      <c r="F35" s="2788"/>
      <c r="G35" s="2788"/>
      <c r="H35" s="2789"/>
    </row>
    <row r="36" spans="1:8" ht="45" customHeight="1">
      <c r="A36" s="1298" t="s">
        <v>1240</v>
      </c>
      <c r="B36" s="1343" t="s">
        <v>1762</v>
      </c>
      <c r="C36" s="1344" t="s">
        <v>2063</v>
      </c>
      <c r="D36" s="1345" t="s">
        <v>2064</v>
      </c>
      <c r="E36" s="1346"/>
      <c r="F36" s="1347"/>
      <c r="G36" s="1347"/>
      <c r="H36" s="1348"/>
    </row>
    <row r="37" spans="1:8" ht="45.75" customHeight="1">
      <c r="A37" s="1298" t="s">
        <v>1242</v>
      </c>
      <c r="B37" s="1343" t="s">
        <v>1735</v>
      </c>
      <c r="C37" s="1344" t="s">
        <v>2065</v>
      </c>
      <c r="D37" s="1349" t="s">
        <v>2064</v>
      </c>
      <c r="E37" s="1350"/>
      <c r="F37" s="1351"/>
      <c r="G37" s="1351"/>
      <c r="H37" s="1352"/>
    </row>
    <row r="38" spans="1:8" ht="30" customHeight="1">
      <c r="A38" s="1298" t="s">
        <v>1245</v>
      </c>
      <c r="B38" s="1343" t="s">
        <v>1415</v>
      </c>
      <c r="C38" s="1344" t="s">
        <v>2066</v>
      </c>
      <c r="D38" s="1349" t="s">
        <v>2043</v>
      </c>
      <c r="E38" s="1350"/>
      <c r="F38" s="1351"/>
      <c r="G38" s="1351"/>
      <c r="H38" s="1352"/>
    </row>
    <row r="39" spans="1:8" ht="30" customHeight="1" thickBot="1">
      <c r="A39" s="1353" t="s">
        <v>709</v>
      </c>
      <c r="B39" s="1354" t="s">
        <v>1742</v>
      </c>
      <c r="C39" s="1355" t="s">
        <v>2067</v>
      </c>
      <c r="D39" s="1356" t="s">
        <v>2068</v>
      </c>
      <c r="E39" s="1357"/>
      <c r="F39" s="1358"/>
      <c r="G39" s="1358"/>
      <c r="H39" s="1359"/>
    </row>
  </sheetData>
  <mergeCells count="5">
    <mergeCell ref="A8:H8"/>
    <mergeCell ref="A12:A13"/>
    <mergeCell ref="B12:B13"/>
    <mergeCell ref="C12:C13"/>
    <mergeCell ref="A35:H35"/>
  </mergeCells>
  <hyperlinks>
    <hyperlink ref="A8:H8" r:id="rId1" display="F 1 - MBULIMI ME LIKUIDITET - AKTIVET LIKUID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zoomScale="70" zoomScaleNormal="70" workbookViewId="0">
      <selection activeCell="C98" sqref="C98"/>
    </sheetView>
  </sheetViews>
  <sheetFormatPr defaultColWidth="9.140625" defaultRowHeight="12.75"/>
  <cols>
    <col min="1" max="1" width="11.7109375" style="1362" customWidth="1"/>
    <col min="2" max="2" width="17.5703125" style="1363" customWidth="1"/>
    <col min="3" max="3" width="76.140625" style="1365" customWidth="1"/>
    <col min="4" max="4" width="17.42578125" style="1470" customWidth="1"/>
    <col min="5" max="5" width="23.140625" style="1364" customWidth="1"/>
    <col min="6" max="6" width="19.5703125" style="1364" customWidth="1"/>
    <col min="7" max="7" width="33.5703125" style="1364" customWidth="1"/>
    <col min="8" max="8" width="17.28515625" style="1364" customWidth="1"/>
    <col min="9" max="9" width="18.42578125" style="1364" customWidth="1"/>
    <col min="10" max="10" width="16" style="1365" customWidth="1"/>
    <col min="11" max="11" width="94" style="1366" customWidth="1"/>
    <col min="12" max="16384" width="9.140625" style="1366"/>
  </cols>
  <sheetData>
    <row r="1" spans="1:11" ht="15">
      <c r="C1" s="5" t="s">
        <v>2</v>
      </c>
      <c r="D1" s="103" t="s">
        <v>2078</v>
      </c>
    </row>
    <row r="2" spans="1:11" ht="15">
      <c r="C2" s="49" t="s">
        <v>4</v>
      </c>
      <c r="D2" s="49" t="s">
        <v>2079</v>
      </c>
    </row>
    <row r="3" spans="1:11" ht="15">
      <c r="C3" s="49" t="s">
        <v>6</v>
      </c>
      <c r="D3" s="49" t="s">
        <v>2012</v>
      </c>
      <c r="E3" s="49"/>
    </row>
    <row r="4" spans="1:11" ht="15">
      <c r="C4" s="49" t="s">
        <v>8</v>
      </c>
      <c r="D4" s="49" t="s">
        <v>9</v>
      </c>
      <c r="E4" s="49"/>
    </row>
    <row r="5" spans="1:11" ht="15">
      <c r="C5" s="5" t="s">
        <v>2015</v>
      </c>
      <c r="D5" s="5" t="s">
        <v>2016</v>
      </c>
      <c r="E5" s="5"/>
    </row>
    <row r="8" spans="1:11" ht="15" thickBot="1">
      <c r="A8" s="1367"/>
      <c r="B8" s="1368"/>
      <c r="C8" s="199"/>
      <c r="D8" s="198"/>
      <c r="E8" s="1369"/>
      <c r="F8" s="1369"/>
      <c r="G8" s="1369"/>
      <c r="H8" s="1369"/>
      <c r="I8" s="1369"/>
      <c r="J8" s="199"/>
    </row>
    <row r="9" spans="1:11" s="1370" customFormat="1" ht="27.75" thickBot="1">
      <c r="A9" s="2796" t="s">
        <v>2080</v>
      </c>
      <c r="B9" s="2797"/>
      <c r="C9" s="2797"/>
      <c r="D9" s="2797"/>
      <c r="E9" s="2797"/>
      <c r="F9" s="2797"/>
      <c r="G9" s="2797"/>
      <c r="H9" s="2797"/>
      <c r="I9" s="2797"/>
      <c r="J9" s="2798"/>
      <c r="K9" s="1282"/>
    </row>
    <row r="10" spans="1:11" s="1374" customFormat="1" ht="15">
      <c r="A10" s="1371"/>
      <c r="B10" s="1372"/>
      <c r="C10" s="1373"/>
      <c r="D10" s="1373"/>
      <c r="E10" s="1373"/>
      <c r="F10" s="1373"/>
      <c r="G10" s="1373"/>
      <c r="H10" s="1373"/>
      <c r="I10" s="1373"/>
      <c r="J10" s="1373"/>
      <c r="K10" s="1284"/>
    </row>
    <row r="11" spans="1:11" s="1374" customFormat="1" ht="15">
      <c r="A11" s="1371"/>
      <c r="B11" s="1372"/>
      <c r="C11" s="1286"/>
      <c r="D11" s="1286"/>
      <c r="E11" s="1287"/>
      <c r="F11" s="1373"/>
      <c r="G11" s="1373"/>
      <c r="H11" s="1373"/>
      <c r="I11" s="1373"/>
      <c r="J11" s="1373"/>
      <c r="K11" s="1284"/>
    </row>
    <row r="12" spans="1:11" s="1374" customFormat="1" ht="15.75" thickBot="1">
      <c r="A12" s="1371"/>
      <c r="B12" s="1372"/>
      <c r="C12" s="1371"/>
      <c r="D12" s="1372"/>
      <c r="E12" s="1371"/>
      <c r="F12" s="1372"/>
      <c r="G12" s="1371"/>
      <c r="H12" s="1372"/>
      <c r="I12" s="1371"/>
      <c r="J12" s="1372"/>
      <c r="K12" s="1284"/>
    </row>
    <row r="13" spans="1:11" ht="15" customHeight="1">
      <c r="A13" s="1375"/>
      <c r="B13" s="2799" t="s">
        <v>13</v>
      </c>
      <c r="C13" s="2802" t="s">
        <v>657</v>
      </c>
      <c r="D13" s="2805" t="s">
        <v>2020</v>
      </c>
      <c r="E13" s="2805" t="s">
        <v>658</v>
      </c>
      <c r="F13" s="2805" t="s">
        <v>2081</v>
      </c>
      <c r="G13" s="2805" t="s">
        <v>2082</v>
      </c>
      <c r="H13" s="2807" t="s">
        <v>2083</v>
      </c>
      <c r="I13" s="2805" t="s">
        <v>2084</v>
      </c>
      <c r="J13" s="2809" t="s">
        <v>2085</v>
      </c>
      <c r="K13" s="1294"/>
    </row>
    <row r="14" spans="1:11" ht="45.75" customHeight="1">
      <c r="A14" s="2790" t="s">
        <v>1678</v>
      </c>
      <c r="B14" s="2800"/>
      <c r="C14" s="2803"/>
      <c r="D14" s="2806" t="s">
        <v>2086</v>
      </c>
      <c r="E14" s="2806"/>
      <c r="F14" s="2806"/>
      <c r="G14" s="2806"/>
      <c r="H14" s="2808"/>
      <c r="I14" s="2806"/>
      <c r="J14" s="2810"/>
      <c r="K14" s="1281"/>
    </row>
    <row r="15" spans="1:11" ht="25.5">
      <c r="A15" s="2791"/>
      <c r="B15" s="2801"/>
      <c r="C15" s="2804"/>
      <c r="D15" s="1376"/>
      <c r="E15" s="1377" t="s">
        <v>659</v>
      </c>
      <c r="F15" s="1377" t="s">
        <v>664</v>
      </c>
      <c r="G15" s="1377" t="s">
        <v>667</v>
      </c>
      <c r="H15" s="1377" t="s">
        <v>670</v>
      </c>
      <c r="I15" s="1377" t="s">
        <v>672</v>
      </c>
      <c r="J15" s="1378" t="s">
        <v>2087</v>
      </c>
    </row>
    <row r="16" spans="1:11" ht="30" customHeight="1">
      <c r="A16" s="1379" t="s">
        <v>659</v>
      </c>
      <c r="B16" s="1380" t="s">
        <v>1728</v>
      </c>
      <c r="C16" s="1381" t="s">
        <v>2088</v>
      </c>
      <c r="D16" s="1382"/>
      <c r="E16" s="1383">
        <f>SUM(E17,E81)</f>
        <v>0</v>
      </c>
      <c r="F16" s="1384"/>
      <c r="G16" s="1384"/>
      <c r="H16" s="1384"/>
      <c r="I16" s="1384"/>
      <c r="J16" s="1385">
        <f>SUM(J17,J81,J94)</f>
        <v>0</v>
      </c>
    </row>
    <row r="17" spans="1:10" s="1390" customFormat="1" ht="30" customHeight="1">
      <c r="A17" s="1379" t="s">
        <v>664</v>
      </c>
      <c r="B17" s="1380" t="s">
        <v>662</v>
      </c>
      <c r="C17" s="1386" t="s">
        <v>2089</v>
      </c>
      <c r="D17" s="1387"/>
      <c r="E17" s="1388">
        <f>SUM(E18,E26,E31,E37,E49,E61,E77)</f>
        <v>0</v>
      </c>
      <c r="F17" s="1389"/>
      <c r="G17" s="1389"/>
      <c r="H17" s="1389"/>
      <c r="I17" s="1389"/>
      <c r="J17" s="1385">
        <f>SUM(J18,J26,J31,J37,J49,J61,J77)</f>
        <v>0</v>
      </c>
    </row>
    <row r="18" spans="1:10" s="1390" customFormat="1" ht="30" customHeight="1">
      <c r="A18" s="1379" t="s">
        <v>667</v>
      </c>
      <c r="B18" s="1391" t="s">
        <v>665</v>
      </c>
      <c r="C18" s="1392" t="s">
        <v>2090</v>
      </c>
      <c r="D18" s="1387" t="s">
        <v>2091</v>
      </c>
      <c r="E18" s="1393">
        <f>SUM(E19,E20,E23,E24,E25)</f>
        <v>0</v>
      </c>
      <c r="F18" s="1394"/>
      <c r="G18" s="1394"/>
      <c r="H18" s="1394"/>
      <c r="I18" s="1394"/>
      <c r="J18" s="1395">
        <f>SUM(J19,J20,J23,J24,J25)</f>
        <v>0</v>
      </c>
    </row>
    <row r="19" spans="1:10" s="1390" customFormat="1" ht="35.25" customHeight="1">
      <c r="A19" s="1379" t="s">
        <v>670</v>
      </c>
      <c r="B19" s="1391" t="s">
        <v>668</v>
      </c>
      <c r="C19" s="1396" t="s">
        <v>2092</v>
      </c>
      <c r="D19" s="1387" t="s">
        <v>2093</v>
      </c>
      <c r="E19" s="1397"/>
      <c r="F19" s="1394"/>
      <c r="G19" s="1394"/>
      <c r="H19" s="1398">
        <v>1</v>
      </c>
      <c r="I19" s="1399"/>
      <c r="J19" s="1395">
        <f>E19*I19</f>
        <v>0</v>
      </c>
    </row>
    <row r="20" spans="1:10" s="1390" customFormat="1" ht="30" customHeight="1">
      <c r="A20" s="1379" t="s">
        <v>672</v>
      </c>
      <c r="B20" s="1391" t="s">
        <v>693</v>
      </c>
      <c r="C20" s="1396" t="s">
        <v>2094</v>
      </c>
      <c r="D20" s="1387" t="s">
        <v>2095</v>
      </c>
      <c r="E20" s="1393">
        <f>SUM(E21,E22)</f>
        <v>0</v>
      </c>
      <c r="F20" s="1394"/>
      <c r="G20" s="1394"/>
      <c r="H20" s="1400"/>
      <c r="I20" s="1400"/>
      <c r="J20" s="1395">
        <f>SUM(J21,J22)</f>
        <v>0</v>
      </c>
    </row>
    <row r="21" spans="1:10" s="1390" customFormat="1" ht="30" customHeight="1">
      <c r="A21" s="1379" t="s">
        <v>675</v>
      </c>
      <c r="B21" s="1391" t="s">
        <v>696</v>
      </c>
      <c r="C21" s="1401" t="s">
        <v>2096</v>
      </c>
      <c r="D21" s="1387" t="s">
        <v>2097</v>
      </c>
      <c r="E21" s="1402"/>
      <c r="F21" s="1394"/>
      <c r="G21" s="1394"/>
      <c r="H21" s="1403">
        <v>0.15</v>
      </c>
      <c r="I21" s="1404"/>
      <c r="J21" s="1395">
        <f t="shared" ref="J21:J23" si="0">E21*I21</f>
        <v>0</v>
      </c>
    </row>
    <row r="22" spans="1:10" s="1390" customFormat="1" ht="30" customHeight="1">
      <c r="A22" s="1379" t="s">
        <v>677</v>
      </c>
      <c r="B22" s="1391" t="s">
        <v>699</v>
      </c>
      <c r="C22" s="1401" t="s">
        <v>2098</v>
      </c>
      <c r="D22" s="1387" t="s">
        <v>2099</v>
      </c>
      <c r="E22" s="1402"/>
      <c r="F22" s="1394"/>
      <c r="G22" s="1394"/>
      <c r="H22" s="1403">
        <v>0.2</v>
      </c>
      <c r="I22" s="1404"/>
      <c r="J22" s="1395">
        <f t="shared" si="0"/>
        <v>0</v>
      </c>
    </row>
    <row r="23" spans="1:10" s="1390" customFormat="1" ht="30" customHeight="1">
      <c r="A23" s="1379" t="s">
        <v>680</v>
      </c>
      <c r="B23" s="1391" t="s">
        <v>705</v>
      </c>
      <c r="C23" s="1396" t="s">
        <v>2100</v>
      </c>
      <c r="D23" s="1387" t="s">
        <v>2101</v>
      </c>
      <c r="E23" s="1402"/>
      <c r="F23" s="1394"/>
      <c r="G23" s="1394"/>
      <c r="H23" s="1398">
        <v>0.05</v>
      </c>
      <c r="I23" s="1399"/>
      <c r="J23" s="1395">
        <f t="shared" si="0"/>
        <v>0</v>
      </c>
    </row>
    <row r="24" spans="1:10" s="1390" customFormat="1" ht="30" customHeight="1">
      <c r="A24" s="1379" t="s">
        <v>683</v>
      </c>
      <c r="B24" s="1391" t="s">
        <v>707</v>
      </c>
      <c r="C24" s="1396" t="s">
        <v>2102</v>
      </c>
      <c r="D24" s="1387" t="s">
        <v>2103</v>
      </c>
      <c r="E24" s="1405"/>
      <c r="F24" s="1394"/>
      <c r="G24" s="1394"/>
      <c r="H24" s="1406"/>
      <c r="I24" s="1404"/>
      <c r="J24" s="1395">
        <f>E24*I24</f>
        <v>0</v>
      </c>
    </row>
    <row r="25" spans="1:10" s="1390" customFormat="1" ht="30" customHeight="1">
      <c r="A25" s="1379" t="s">
        <v>1207</v>
      </c>
      <c r="B25" s="1391" t="s">
        <v>710</v>
      </c>
      <c r="C25" s="1396" t="s">
        <v>2104</v>
      </c>
      <c r="D25" s="1387" t="s">
        <v>2105</v>
      </c>
      <c r="E25" s="1402"/>
      <c r="F25" s="1394"/>
      <c r="G25" s="1394"/>
      <c r="H25" s="1398">
        <v>0.1</v>
      </c>
      <c r="I25" s="1399"/>
      <c r="J25" s="1395">
        <f>E25*I25</f>
        <v>0</v>
      </c>
    </row>
    <row r="26" spans="1:10" s="1390" customFormat="1" ht="30" customHeight="1">
      <c r="A26" s="1379" t="s">
        <v>1210</v>
      </c>
      <c r="B26" s="1391" t="s">
        <v>793</v>
      </c>
      <c r="C26" s="1392" t="s">
        <v>2106</v>
      </c>
      <c r="D26" s="1387" t="s">
        <v>2107</v>
      </c>
      <c r="E26" s="1393">
        <f>SUM(E27,E30)</f>
        <v>0</v>
      </c>
      <c r="F26" s="1394"/>
      <c r="G26" s="1394"/>
      <c r="H26" s="1394"/>
      <c r="I26" s="1394"/>
      <c r="J26" s="1395">
        <f>SUM(J27,J30)</f>
        <v>0</v>
      </c>
    </row>
    <row r="27" spans="1:10" s="1390" customFormat="1" ht="42.75">
      <c r="A27" s="1379" t="s">
        <v>1213</v>
      </c>
      <c r="B27" s="1391" t="s">
        <v>796</v>
      </c>
      <c r="C27" s="1396" t="s">
        <v>2108</v>
      </c>
      <c r="D27" s="1387"/>
      <c r="E27" s="1393">
        <f>SUM(E28,E29)</f>
        <v>0</v>
      </c>
      <c r="F27" s="1394"/>
      <c r="G27" s="1394"/>
      <c r="H27" s="1407"/>
      <c r="I27" s="1408"/>
      <c r="J27" s="1395">
        <f>SUM(J28,J29)</f>
        <v>0</v>
      </c>
    </row>
    <row r="28" spans="1:10" s="1390" customFormat="1" ht="30" customHeight="1">
      <c r="A28" s="1409" t="s">
        <v>692</v>
      </c>
      <c r="B28" s="1391" t="s">
        <v>799</v>
      </c>
      <c r="C28" s="1410" t="s">
        <v>2109</v>
      </c>
      <c r="D28" s="1387" t="s">
        <v>2110</v>
      </c>
      <c r="E28" s="1402"/>
      <c r="F28" s="1394"/>
      <c r="G28" s="1394"/>
      <c r="H28" s="1398">
        <v>0.05</v>
      </c>
      <c r="I28" s="1399"/>
      <c r="J28" s="1395">
        <f t="shared" ref="J28:J30" si="1">E28*I28</f>
        <v>0</v>
      </c>
    </row>
    <row r="29" spans="1:10" s="1390" customFormat="1" ht="30" customHeight="1">
      <c r="A29" s="1409" t="s">
        <v>695</v>
      </c>
      <c r="B29" s="1391" t="s">
        <v>802</v>
      </c>
      <c r="C29" s="1410" t="s">
        <v>2111</v>
      </c>
      <c r="D29" s="1387" t="s">
        <v>2112</v>
      </c>
      <c r="E29" s="1402"/>
      <c r="F29" s="1394"/>
      <c r="G29" s="1394"/>
      <c r="H29" s="1398">
        <v>0.25</v>
      </c>
      <c r="I29" s="1411"/>
      <c r="J29" s="1395">
        <f t="shared" si="1"/>
        <v>0</v>
      </c>
    </row>
    <row r="30" spans="1:10" s="1390" customFormat="1" ht="47.25" customHeight="1">
      <c r="A30" s="1379" t="s">
        <v>698</v>
      </c>
      <c r="B30" s="1391" t="s">
        <v>823</v>
      </c>
      <c r="C30" s="1412" t="s">
        <v>2113</v>
      </c>
      <c r="D30" s="1387" t="s">
        <v>2114</v>
      </c>
      <c r="E30" s="1402"/>
      <c r="F30" s="1394"/>
      <c r="G30" s="1394"/>
      <c r="H30" s="1398">
        <v>0.25</v>
      </c>
      <c r="I30" s="1404"/>
      <c r="J30" s="1395">
        <f t="shared" si="1"/>
        <v>0</v>
      </c>
    </row>
    <row r="31" spans="1:10" s="1390" customFormat="1" ht="30" customHeight="1">
      <c r="A31" s="1379" t="s">
        <v>701</v>
      </c>
      <c r="B31" s="1391" t="s">
        <v>1204</v>
      </c>
      <c r="C31" s="1392" t="s">
        <v>2115</v>
      </c>
      <c r="D31" s="1387"/>
      <c r="E31" s="1393">
        <f>SUM(E32,E33,E34)</f>
        <v>0</v>
      </c>
      <c r="F31" s="1394"/>
      <c r="G31" s="1394"/>
      <c r="H31" s="1408"/>
      <c r="I31" s="1400"/>
      <c r="J31" s="1395">
        <f>SUM(J32,J33,J34)</f>
        <v>0</v>
      </c>
    </row>
    <row r="32" spans="1:10" s="1390" customFormat="1" ht="30" customHeight="1">
      <c r="A32" s="1409" t="s">
        <v>1224</v>
      </c>
      <c r="B32" s="1391" t="s">
        <v>2116</v>
      </c>
      <c r="C32" s="1412" t="s">
        <v>2117</v>
      </c>
      <c r="D32" s="1387" t="s">
        <v>2118</v>
      </c>
      <c r="E32" s="1402"/>
      <c r="F32" s="1394"/>
      <c r="G32" s="1394"/>
      <c r="H32" s="1398">
        <v>1</v>
      </c>
      <c r="I32" s="1404"/>
      <c r="J32" s="1395">
        <f t="shared" ref="J32:J33" si="2">E32*I32</f>
        <v>0</v>
      </c>
    </row>
    <row r="33" spans="1:10" s="1390" customFormat="1" ht="30" customHeight="1">
      <c r="A33" s="1409" t="s">
        <v>1227</v>
      </c>
      <c r="B33" s="1391" t="s">
        <v>2119</v>
      </c>
      <c r="C33" s="1396" t="s">
        <v>2120</v>
      </c>
      <c r="D33" s="1387" t="s">
        <v>2121</v>
      </c>
      <c r="E33" s="1402"/>
      <c r="F33" s="1394"/>
      <c r="G33" s="1394"/>
      <c r="H33" s="1398">
        <v>1</v>
      </c>
      <c r="I33" s="1404"/>
      <c r="J33" s="1395">
        <f t="shared" si="2"/>
        <v>0</v>
      </c>
    </row>
    <row r="34" spans="1:10" s="1390" customFormat="1" ht="30" customHeight="1">
      <c r="A34" s="1409" t="s">
        <v>1230</v>
      </c>
      <c r="B34" s="1391" t="s">
        <v>2122</v>
      </c>
      <c r="C34" s="1396" t="s">
        <v>2123</v>
      </c>
      <c r="D34" s="1387"/>
      <c r="E34" s="1393">
        <f>SUM(E35,E36)</f>
        <v>0</v>
      </c>
      <c r="F34" s="1394"/>
      <c r="G34" s="1394"/>
      <c r="H34" s="1408"/>
      <c r="I34" s="1400"/>
      <c r="J34" s="1395">
        <f>SUM(J35,J36)</f>
        <v>0</v>
      </c>
    </row>
    <row r="35" spans="1:10" s="1390" customFormat="1" ht="30" customHeight="1">
      <c r="A35" s="1409" t="s">
        <v>704</v>
      </c>
      <c r="B35" s="1391" t="s">
        <v>2124</v>
      </c>
      <c r="C35" s="1410" t="s">
        <v>2109</v>
      </c>
      <c r="D35" s="1387" t="s">
        <v>2125</v>
      </c>
      <c r="E35" s="1402"/>
      <c r="F35" s="1394"/>
      <c r="G35" s="1394"/>
      <c r="H35" s="1398">
        <v>0.2</v>
      </c>
      <c r="I35" s="1404"/>
      <c r="J35" s="1395">
        <f t="shared" ref="J35:J36" si="3">E35*I35</f>
        <v>0</v>
      </c>
    </row>
    <row r="36" spans="1:10" s="1390" customFormat="1" ht="30" customHeight="1">
      <c r="A36" s="1409" t="s">
        <v>1237</v>
      </c>
      <c r="B36" s="1391" t="s">
        <v>2126</v>
      </c>
      <c r="C36" s="1410" t="s">
        <v>2111</v>
      </c>
      <c r="D36" s="1387" t="s">
        <v>2127</v>
      </c>
      <c r="E36" s="1402"/>
      <c r="F36" s="1394"/>
      <c r="G36" s="1394"/>
      <c r="H36" s="1398">
        <v>0.4</v>
      </c>
      <c r="I36" s="1404"/>
      <c r="J36" s="1395">
        <f t="shared" si="3"/>
        <v>0</v>
      </c>
    </row>
    <row r="37" spans="1:10" s="1390" customFormat="1" ht="30" customHeight="1">
      <c r="A37" s="1409" t="s">
        <v>1240</v>
      </c>
      <c r="B37" s="1391" t="s">
        <v>1205</v>
      </c>
      <c r="C37" s="1392" t="s">
        <v>2128</v>
      </c>
      <c r="D37" s="1387"/>
      <c r="E37" s="1393">
        <f>SUM(E38,E39,E40,E41,E42,E45,E46,E47,E48)</f>
        <v>0</v>
      </c>
      <c r="F37" s="1394"/>
      <c r="G37" s="1394"/>
      <c r="H37" s="1408"/>
      <c r="I37" s="1400"/>
      <c r="J37" s="1395">
        <f>SUM(J38,J39,J40,J41,J42,J45,J46,J47,J48)</f>
        <v>0</v>
      </c>
    </row>
    <row r="38" spans="1:10" s="1390" customFormat="1" ht="30" customHeight="1">
      <c r="A38" s="1409" t="s">
        <v>1242</v>
      </c>
      <c r="B38" s="1391" t="s">
        <v>2129</v>
      </c>
      <c r="C38" s="1396" t="s">
        <v>2130</v>
      </c>
      <c r="D38" s="1387" t="s">
        <v>2131</v>
      </c>
      <c r="E38" s="1402"/>
      <c r="F38" s="1394"/>
      <c r="G38" s="1394"/>
      <c r="H38" s="1398">
        <v>0.2</v>
      </c>
      <c r="I38" s="1404"/>
      <c r="J38" s="1395">
        <f t="shared" ref="J38:J40" si="4">E38*I38</f>
        <v>0</v>
      </c>
    </row>
    <row r="39" spans="1:10" s="1390" customFormat="1" ht="30" customHeight="1">
      <c r="A39" s="1409" t="s">
        <v>1245</v>
      </c>
      <c r="B39" s="1391" t="s">
        <v>2132</v>
      </c>
      <c r="C39" s="1396" t="s">
        <v>2133</v>
      </c>
      <c r="D39" s="1387" t="s">
        <v>2134</v>
      </c>
      <c r="E39" s="1402"/>
      <c r="F39" s="1394"/>
      <c r="G39" s="1394"/>
      <c r="H39" s="1398">
        <v>1</v>
      </c>
      <c r="I39" s="1399"/>
      <c r="J39" s="1395">
        <f t="shared" si="4"/>
        <v>0</v>
      </c>
    </row>
    <row r="40" spans="1:10" s="1390" customFormat="1" ht="42.75">
      <c r="A40" s="1409" t="s">
        <v>709</v>
      </c>
      <c r="B40" s="1391" t="s">
        <v>2135</v>
      </c>
      <c r="C40" s="1396" t="s">
        <v>2136</v>
      </c>
      <c r="D40" s="1387" t="s">
        <v>2137</v>
      </c>
      <c r="E40" s="1402"/>
      <c r="F40" s="1394"/>
      <c r="G40" s="1394"/>
      <c r="H40" s="1398">
        <v>1</v>
      </c>
      <c r="I40" s="1399"/>
      <c r="J40" s="1395">
        <f t="shared" si="4"/>
        <v>0</v>
      </c>
    </row>
    <row r="41" spans="1:10" s="1390" customFormat="1" ht="30" customHeight="1">
      <c r="A41" s="1409" t="s">
        <v>712</v>
      </c>
      <c r="B41" s="1391" t="s">
        <v>2138</v>
      </c>
      <c r="C41" s="1412" t="s">
        <v>2139</v>
      </c>
      <c r="D41" s="1387" t="s">
        <v>2140</v>
      </c>
      <c r="E41" s="1402"/>
      <c r="F41" s="1394"/>
      <c r="G41" s="1394"/>
      <c r="H41" s="1398">
        <v>1</v>
      </c>
      <c r="I41" s="1399"/>
      <c r="J41" s="1395">
        <f>E41*I41</f>
        <v>0</v>
      </c>
    </row>
    <row r="42" spans="1:10" s="1390" customFormat="1" ht="30" customHeight="1">
      <c r="A42" s="1409" t="s">
        <v>715</v>
      </c>
      <c r="B42" s="1391" t="s">
        <v>2141</v>
      </c>
      <c r="C42" s="1412" t="s">
        <v>2142</v>
      </c>
      <c r="D42" s="2792" t="s">
        <v>2143</v>
      </c>
      <c r="E42" s="1393">
        <f>SUM(E43,E44)</f>
        <v>0</v>
      </c>
      <c r="F42" s="1394"/>
      <c r="G42" s="1394"/>
      <c r="H42" s="1408"/>
      <c r="I42" s="1408"/>
      <c r="J42" s="1395">
        <f>SUM(J43,J44)</f>
        <v>0</v>
      </c>
    </row>
    <row r="43" spans="1:10" s="1390" customFormat="1" ht="30" customHeight="1">
      <c r="A43" s="1409" t="s">
        <v>718</v>
      </c>
      <c r="B43" s="1391" t="s">
        <v>2144</v>
      </c>
      <c r="C43" s="1401" t="s">
        <v>2145</v>
      </c>
      <c r="D43" s="2792"/>
      <c r="E43" s="1402"/>
      <c r="F43" s="1394"/>
      <c r="G43" s="1394"/>
      <c r="H43" s="1398">
        <v>0</v>
      </c>
      <c r="I43" s="1399"/>
      <c r="J43" s="1395">
        <f t="shared" ref="J43:J48" si="5">E43*I43</f>
        <v>0</v>
      </c>
    </row>
    <row r="44" spans="1:10" s="1390" customFormat="1" ht="30" customHeight="1">
      <c r="A44" s="1409" t="s">
        <v>724</v>
      </c>
      <c r="B44" s="1391" t="s">
        <v>2146</v>
      </c>
      <c r="C44" s="1410" t="s">
        <v>2147</v>
      </c>
      <c r="D44" s="2792"/>
      <c r="E44" s="1402"/>
      <c r="F44" s="1394"/>
      <c r="G44" s="1394"/>
      <c r="H44" s="1398">
        <v>1</v>
      </c>
      <c r="I44" s="1399"/>
      <c r="J44" s="1395">
        <f t="shared" si="5"/>
        <v>0</v>
      </c>
    </row>
    <row r="45" spans="1:10" s="1390" customFormat="1" ht="30" customHeight="1">
      <c r="A45" s="1409" t="s">
        <v>727</v>
      </c>
      <c r="B45" s="1391" t="s">
        <v>2148</v>
      </c>
      <c r="C45" s="1412" t="s">
        <v>2149</v>
      </c>
      <c r="D45" s="1387" t="s">
        <v>2150</v>
      </c>
      <c r="E45" s="1402"/>
      <c r="F45" s="1394"/>
      <c r="G45" s="1394"/>
      <c r="H45" s="1398">
        <v>1</v>
      </c>
      <c r="I45" s="1399"/>
      <c r="J45" s="1395">
        <f t="shared" si="5"/>
        <v>0</v>
      </c>
    </row>
    <row r="46" spans="1:10" s="1390" customFormat="1" ht="30" customHeight="1">
      <c r="A46" s="1409" t="s">
        <v>730</v>
      </c>
      <c r="B46" s="1391" t="s">
        <v>2151</v>
      </c>
      <c r="C46" s="1412" t="s">
        <v>2152</v>
      </c>
      <c r="D46" s="1387" t="s">
        <v>2153</v>
      </c>
      <c r="E46" s="1402"/>
      <c r="F46" s="1394"/>
      <c r="G46" s="1394"/>
      <c r="H46" s="1398">
        <v>1</v>
      </c>
      <c r="I46" s="1399"/>
      <c r="J46" s="1395">
        <f t="shared" si="5"/>
        <v>0</v>
      </c>
    </row>
    <row r="47" spans="1:10" s="1390" customFormat="1" ht="41.25" customHeight="1">
      <c r="A47" s="1409" t="s">
        <v>733</v>
      </c>
      <c r="B47" s="1391" t="s">
        <v>2154</v>
      </c>
      <c r="C47" s="1396" t="s">
        <v>2155</v>
      </c>
      <c r="D47" s="1387" t="s">
        <v>2156</v>
      </c>
      <c r="E47" s="1402"/>
      <c r="F47" s="1394"/>
      <c r="G47" s="1394"/>
      <c r="H47" s="1398">
        <v>1</v>
      </c>
      <c r="I47" s="1399"/>
      <c r="J47" s="1395">
        <f t="shared" si="5"/>
        <v>0</v>
      </c>
    </row>
    <row r="48" spans="1:10" s="1390" customFormat="1" ht="30" customHeight="1">
      <c r="A48" s="1409" t="s">
        <v>736</v>
      </c>
      <c r="B48" s="1391" t="s">
        <v>2157</v>
      </c>
      <c r="C48" s="1396" t="s">
        <v>2158</v>
      </c>
      <c r="D48" s="1387" t="s">
        <v>2159</v>
      </c>
      <c r="E48" s="1402"/>
      <c r="F48" s="1394"/>
      <c r="G48" s="1394"/>
      <c r="H48" s="1398">
        <v>1</v>
      </c>
      <c r="I48" s="1399"/>
      <c r="J48" s="1395">
        <f t="shared" si="5"/>
        <v>0</v>
      </c>
    </row>
    <row r="49" spans="1:10" s="1390" customFormat="1" ht="30" customHeight="1">
      <c r="A49" s="1409" t="s">
        <v>739</v>
      </c>
      <c r="B49" s="1391" t="s">
        <v>1208</v>
      </c>
      <c r="C49" s="1392" t="s">
        <v>2160</v>
      </c>
      <c r="D49" s="1387"/>
      <c r="E49" s="1413">
        <f>SUM(E50,E56)</f>
        <v>0</v>
      </c>
      <c r="F49" s="1394"/>
      <c r="G49" s="1394"/>
      <c r="H49" s="1408"/>
      <c r="I49" s="1394"/>
      <c r="J49" s="1395">
        <f>SUM(J50,J56)</f>
        <v>0</v>
      </c>
    </row>
    <row r="50" spans="1:10" s="1390" customFormat="1" ht="30" customHeight="1">
      <c r="A50" s="1409" t="s">
        <v>742</v>
      </c>
      <c r="B50" s="1391" t="s">
        <v>2161</v>
      </c>
      <c r="C50" s="1396" t="s">
        <v>2162</v>
      </c>
      <c r="D50" s="1387"/>
      <c r="E50" s="1413">
        <f>SUM(E51,E52,E53,E54,E55)</f>
        <v>0</v>
      </c>
      <c r="F50" s="1394"/>
      <c r="G50" s="1394"/>
      <c r="H50" s="1408"/>
      <c r="I50" s="1408"/>
      <c r="J50" s="1395">
        <f>SUM(J51,J52,J53,J54,J55)</f>
        <v>0</v>
      </c>
    </row>
    <row r="51" spans="1:10" s="1390" customFormat="1" ht="30" customHeight="1">
      <c r="A51" s="1409" t="s">
        <v>745</v>
      </c>
      <c r="B51" s="1391" t="s">
        <v>2163</v>
      </c>
      <c r="C51" s="1410" t="s">
        <v>2164</v>
      </c>
      <c r="D51" s="1387" t="s">
        <v>2165</v>
      </c>
      <c r="E51" s="1402"/>
      <c r="F51" s="1394"/>
      <c r="G51" s="1394"/>
      <c r="H51" s="1398">
        <v>0.05</v>
      </c>
      <c r="I51" s="1399"/>
      <c r="J51" s="1395">
        <f t="shared" ref="J51:J55" si="6">E51*I51</f>
        <v>0</v>
      </c>
    </row>
    <row r="52" spans="1:10" s="1390" customFormat="1" ht="30" customHeight="1">
      <c r="A52" s="1409" t="s">
        <v>748</v>
      </c>
      <c r="B52" s="1391" t="s">
        <v>2166</v>
      </c>
      <c r="C52" s="1410" t="s">
        <v>2167</v>
      </c>
      <c r="D52" s="1414" t="s">
        <v>2168</v>
      </c>
      <c r="E52" s="1415"/>
      <c r="F52" s="1394"/>
      <c r="G52" s="1394"/>
      <c r="H52" s="1398">
        <v>0.1</v>
      </c>
      <c r="I52" s="1399"/>
      <c r="J52" s="1395">
        <f t="shared" si="6"/>
        <v>0</v>
      </c>
    </row>
    <row r="53" spans="1:10" s="1390" customFormat="1" ht="30" customHeight="1">
      <c r="A53" s="1409" t="s">
        <v>2169</v>
      </c>
      <c r="B53" s="1391" t="s">
        <v>2170</v>
      </c>
      <c r="C53" s="1401" t="s">
        <v>2171</v>
      </c>
      <c r="D53" s="1387" t="s">
        <v>2172</v>
      </c>
      <c r="E53" s="1402"/>
      <c r="F53" s="1394"/>
      <c r="G53" s="1394"/>
      <c r="H53" s="1398">
        <v>0.4</v>
      </c>
      <c r="I53" s="1399"/>
      <c r="J53" s="1395">
        <f t="shared" si="6"/>
        <v>0</v>
      </c>
    </row>
    <row r="54" spans="1:10" s="1390" customFormat="1" ht="33.75" customHeight="1">
      <c r="A54" s="1409" t="s">
        <v>751</v>
      </c>
      <c r="B54" s="1391" t="s">
        <v>2173</v>
      </c>
      <c r="C54" s="1401" t="s">
        <v>2174</v>
      </c>
      <c r="D54" s="1387" t="s">
        <v>2172</v>
      </c>
      <c r="E54" s="1402"/>
      <c r="F54" s="1394"/>
      <c r="G54" s="1394"/>
      <c r="H54" s="1398">
        <v>0.4</v>
      </c>
      <c r="I54" s="1399"/>
      <c r="J54" s="1395">
        <f t="shared" si="6"/>
        <v>0</v>
      </c>
    </row>
    <row r="55" spans="1:10" s="1390" customFormat="1" ht="30" customHeight="1">
      <c r="A55" s="1409" t="s">
        <v>754</v>
      </c>
      <c r="B55" s="1391" t="s">
        <v>2175</v>
      </c>
      <c r="C55" s="1401" t="s">
        <v>2176</v>
      </c>
      <c r="D55" s="1387" t="s">
        <v>2177</v>
      </c>
      <c r="E55" s="1402"/>
      <c r="F55" s="1394"/>
      <c r="G55" s="1394"/>
      <c r="H55" s="1398">
        <v>1</v>
      </c>
      <c r="I55" s="1399"/>
      <c r="J55" s="1395">
        <f t="shared" si="6"/>
        <v>0</v>
      </c>
    </row>
    <row r="56" spans="1:10" s="1390" customFormat="1" ht="30" customHeight="1">
      <c r="A56" s="1409" t="s">
        <v>757</v>
      </c>
      <c r="B56" s="1391" t="s">
        <v>2178</v>
      </c>
      <c r="C56" s="1396" t="s">
        <v>2179</v>
      </c>
      <c r="D56" s="1387"/>
      <c r="E56" s="1413">
        <f>SUM(E57,E58,E59,E60)</f>
        <v>0</v>
      </c>
      <c r="F56" s="1394"/>
      <c r="G56" s="1394"/>
      <c r="H56" s="1408"/>
      <c r="I56" s="1408"/>
      <c r="J56" s="1395">
        <f>SUM(J57,J58,J59,J60)</f>
        <v>0</v>
      </c>
    </row>
    <row r="57" spans="1:10" s="1390" customFormat="1" ht="30" customHeight="1">
      <c r="A57" s="1409" t="s">
        <v>760</v>
      </c>
      <c r="B57" s="1391" t="s">
        <v>2180</v>
      </c>
      <c r="C57" s="1410" t="s">
        <v>2164</v>
      </c>
      <c r="D57" s="1387" t="s">
        <v>2165</v>
      </c>
      <c r="E57" s="1402"/>
      <c r="F57" s="1394"/>
      <c r="G57" s="1394"/>
      <c r="H57" s="1398">
        <v>0.05</v>
      </c>
      <c r="I57" s="1399"/>
      <c r="J57" s="1395">
        <f t="shared" ref="J57:J58" si="7">E57*I57</f>
        <v>0</v>
      </c>
    </row>
    <row r="58" spans="1:10" s="1390" customFormat="1" ht="30" customHeight="1">
      <c r="A58" s="1409" t="s">
        <v>763</v>
      </c>
      <c r="B58" s="1391" t="s">
        <v>2181</v>
      </c>
      <c r="C58" s="1410" t="s">
        <v>2167</v>
      </c>
      <c r="D58" s="1414" t="s">
        <v>2182</v>
      </c>
      <c r="E58" s="1415"/>
      <c r="F58" s="1394"/>
      <c r="G58" s="1394"/>
      <c r="H58" s="1398">
        <v>0.3</v>
      </c>
      <c r="I58" s="1399"/>
      <c r="J58" s="1395">
        <f t="shared" si="7"/>
        <v>0</v>
      </c>
    </row>
    <row r="59" spans="1:10" s="1390" customFormat="1" ht="30" customHeight="1">
      <c r="A59" s="1409" t="s">
        <v>766</v>
      </c>
      <c r="B59" s="1391" t="s">
        <v>2183</v>
      </c>
      <c r="C59" s="1401" t="s">
        <v>2171</v>
      </c>
      <c r="D59" s="1387" t="s">
        <v>2172</v>
      </c>
      <c r="E59" s="1402"/>
      <c r="F59" s="1394"/>
      <c r="G59" s="1394"/>
      <c r="H59" s="1398">
        <v>0.4</v>
      </c>
      <c r="I59" s="1399"/>
      <c r="J59" s="1395">
        <f>E59*I59</f>
        <v>0</v>
      </c>
    </row>
    <row r="60" spans="1:10" s="1390" customFormat="1" ht="30" customHeight="1">
      <c r="A60" s="1409" t="s">
        <v>769</v>
      </c>
      <c r="B60" s="1391" t="s">
        <v>2184</v>
      </c>
      <c r="C60" s="1401" t="s">
        <v>2176</v>
      </c>
      <c r="D60" s="1387" t="s">
        <v>2185</v>
      </c>
      <c r="E60" s="1402"/>
      <c r="F60" s="1394"/>
      <c r="G60" s="1394"/>
      <c r="H60" s="1398">
        <v>1</v>
      </c>
      <c r="I60" s="1399"/>
      <c r="J60" s="1395">
        <f>E60*I60</f>
        <v>0</v>
      </c>
    </row>
    <row r="61" spans="1:10" s="1390" customFormat="1" ht="30" customHeight="1">
      <c r="A61" s="1409" t="s">
        <v>772</v>
      </c>
      <c r="B61" s="1391" t="s">
        <v>1211</v>
      </c>
      <c r="C61" s="1392" t="s">
        <v>2186</v>
      </c>
      <c r="D61" s="1387" t="s">
        <v>2187</v>
      </c>
      <c r="E61" s="1413">
        <f>SUM(E62,E63,E64,E65,E66,E67,E74,E75,E76)</f>
        <v>0</v>
      </c>
      <c r="F61" s="1394" t="s">
        <v>1856</v>
      </c>
      <c r="G61" s="1394"/>
      <c r="H61" s="1394"/>
      <c r="I61" s="1394"/>
      <c r="J61" s="1395">
        <f>SUM(J62,J63,J64,J65,J66,J67,J74,J75,J76)</f>
        <v>0</v>
      </c>
    </row>
    <row r="62" spans="1:10" s="1390" customFormat="1" ht="30" customHeight="1">
      <c r="A62" s="1409" t="s">
        <v>775</v>
      </c>
      <c r="B62" s="1391" t="s">
        <v>2188</v>
      </c>
      <c r="C62" s="1396" t="s">
        <v>2189</v>
      </c>
      <c r="D62" s="1387" t="s">
        <v>2190</v>
      </c>
      <c r="E62" s="1402"/>
      <c r="F62" s="1394"/>
      <c r="G62" s="1394"/>
      <c r="H62" s="1398">
        <v>0.1</v>
      </c>
      <c r="I62" s="1399"/>
      <c r="J62" s="1395">
        <f t="shared" ref="J62:J66" si="8">E62*I62</f>
        <v>0</v>
      </c>
    </row>
    <row r="63" spans="1:10" s="1390" customFormat="1" ht="30" customHeight="1">
      <c r="A63" s="1409" t="s">
        <v>778</v>
      </c>
      <c r="B63" s="1391" t="s">
        <v>2191</v>
      </c>
      <c r="C63" s="1396" t="s">
        <v>2192</v>
      </c>
      <c r="D63" s="1387" t="s">
        <v>2193</v>
      </c>
      <c r="E63" s="1402"/>
      <c r="F63" s="1394"/>
      <c r="G63" s="1394"/>
      <c r="H63" s="1398">
        <v>0.1</v>
      </c>
      <c r="I63" s="1399"/>
      <c r="J63" s="1395">
        <f t="shared" si="8"/>
        <v>0</v>
      </c>
    </row>
    <row r="64" spans="1:10" s="1390" customFormat="1" ht="30" customHeight="1">
      <c r="A64" s="1409" t="s">
        <v>781</v>
      </c>
      <c r="B64" s="1391" t="s">
        <v>2194</v>
      </c>
      <c r="C64" s="1396" t="s">
        <v>2195</v>
      </c>
      <c r="D64" s="1387" t="s">
        <v>2196</v>
      </c>
      <c r="E64" s="1402"/>
      <c r="F64" s="1394"/>
      <c r="G64" s="1394"/>
      <c r="H64" s="1398">
        <v>0.05</v>
      </c>
      <c r="I64" s="1399"/>
      <c r="J64" s="1395">
        <f t="shared" si="8"/>
        <v>0</v>
      </c>
    </row>
    <row r="65" spans="1:10" s="1390" customFormat="1" ht="30" customHeight="1">
      <c r="A65" s="1409" t="s">
        <v>784</v>
      </c>
      <c r="B65" s="1391" t="s">
        <v>2197</v>
      </c>
      <c r="C65" s="1396" t="s">
        <v>2198</v>
      </c>
      <c r="D65" s="1387" t="s">
        <v>2199</v>
      </c>
      <c r="E65" s="1402"/>
      <c r="F65" s="1394"/>
      <c r="G65" s="1394"/>
      <c r="H65" s="1398">
        <v>7.0000000000000007E-2</v>
      </c>
      <c r="I65" s="1399"/>
      <c r="J65" s="1395">
        <f t="shared" si="8"/>
        <v>0</v>
      </c>
    </row>
    <row r="66" spans="1:10" s="1390" customFormat="1" ht="30" customHeight="1">
      <c r="A66" s="1409" t="s">
        <v>787</v>
      </c>
      <c r="B66" s="1391" t="s">
        <v>2200</v>
      </c>
      <c r="C66" s="1396" t="s">
        <v>2201</v>
      </c>
      <c r="D66" s="1387" t="s">
        <v>2202</v>
      </c>
      <c r="E66" s="1402"/>
      <c r="F66" s="1394"/>
      <c r="G66" s="1394"/>
      <c r="H66" s="1398">
        <v>1</v>
      </c>
      <c r="I66" s="1399"/>
      <c r="J66" s="1395">
        <f t="shared" si="8"/>
        <v>0</v>
      </c>
    </row>
    <row r="67" spans="1:10" s="1390" customFormat="1" ht="48" customHeight="1">
      <c r="A67" s="1409" t="s">
        <v>790</v>
      </c>
      <c r="B67" s="1391" t="s">
        <v>2203</v>
      </c>
      <c r="C67" s="1396" t="s">
        <v>2204</v>
      </c>
      <c r="D67" s="1387" t="s">
        <v>2205</v>
      </c>
      <c r="E67" s="1413">
        <f>SUM(E68,E73)</f>
        <v>0</v>
      </c>
      <c r="F67" s="1394"/>
      <c r="G67" s="1394"/>
      <c r="H67" s="1416"/>
      <c r="I67" s="1408"/>
      <c r="J67" s="1395">
        <f>SUM(J68,J73)</f>
        <v>0</v>
      </c>
    </row>
    <row r="68" spans="1:10" s="1390" customFormat="1" ht="30" customHeight="1">
      <c r="A68" s="1409" t="s">
        <v>792</v>
      </c>
      <c r="B68" s="1391" t="s">
        <v>2206</v>
      </c>
      <c r="C68" s="1410" t="s">
        <v>2207</v>
      </c>
      <c r="D68" s="1387"/>
      <c r="E68" s="1413">
        <f>SUM(E69,E70,E71,E72)</f>
        <v>0</v>
      </c>
      <c r="F68" s="1394"/>
      <c r="G68" s="1394"/>
      <c r="H68" s="1408"/>
      <c r="I68" s="1408"/>
      <c r="J68" s="1395">
        <f>SUM(J69,J70,J71,J72)</f>
        <v>0</v>
      </c>
    </row>
    <row r="69" spans="1:10" s="1390" customFormat="1" ht="30" customHeight="1">
      <c r="A69" s="1409" t="s">
        <v>795</v>
      </c>
      <c r="B69" s="1391" t="s">
        <v>2208</v>
      </c>
      <c r="C69" s="1417" t="s">
        <v>2209</v>
      </c>
      <c r="D69" s="1387"/>
      <c r="E69" s="1402"/>
      <c r="F69" s="1394"/>
      <c r="G69" s="1394"/>
      <c r="H69" s="1398">
        <v>1</v>
      </c>
      <c r="I69" s="1399"/>
      <c r="J69" s="1395">
        <f t="shared" ref="J69:J76" si="9">E69*I69</f>
        <v>0</v>
      </c>
    </row>
    <row r="70" spans="1:10" s="1390" customFormat="1" ht="30" customHeight="1">
      <c r="A70" s="1409" t="s">
        <v>798</v>
      </c>
      <c r="B70" s="1391" t="s">
        <v>2210</v>
      </c>
      <c r="C70" s="1417" t="s">
        <v>2211</v>
      </c>
      <c r="D70" s="1387"/>
      <c r="E70" s="1402"/>
      <c r="F70" s="1394"/>
      <c r="G70" s="1394"/>
      <c r="H70" s="1398">
        <v>1</v>
      </c>
      <c r="I70" s="1399"/>
      <c r="J70" s="1395">
        <f t="shared" si="9"/>
        <v>0</v>
      </c>
    </row>
    <row r="71" spans="1:10" s="1390" customFormat="1" ht="30" customHeight="1">
      <c r="A71" s="1409" t="s">
        <v>801</v>
      </c>
      <c r="B71" s="1391" t="s">
        <v>2212</v>
      </c>
      <c r="C71" s="1417" t="s">
        <v>2213</v>
      </c>
      <c r="D71" s="1387"/>
      <c r="E71" s="1402"/>
      <c r="F71" s="1394"/>
      <c r="G71" s="1394"/>
      <c r="H71" s="1398">
        <v>1</v>
      </c>
      <c r="I71" s="1399"/>
      <c r="J71" s="1395">
        <f t="shared" si="9"/>
        <v>0</v>
      </c>
    </row>
    <row r="72" spans="1:10" s="1390" customFormat="1" ht="30" customHeight="1">
      <c r="A72" s="1409" t="s">
        <v>804</v>
      </c>
      <c r="B72" s="1391" t="s">
        <v>2214</v>
      </c>
      <c r="C72" s="1417" t="s">
        <v>2215</v>
      </c>
      <c r="D72" s="1387"/>
      <c r="E72" s="1402"/>
      <c r="F72" s="1394"/>
      <c r="G72" s="1394"/>
      <c r="H72" s="1398">
        <v>1</v>
      </c>
      <c r="I72" s="1399"/>
      <c r="J72" s="1395">
        <f t="shared" si="9"/>
        <v>0</v>
      </c>
    </row>
    <row r="73" spans="1:10" s="1390" customFormat="1" ht="30" customHeight="1">
      <c r="A73" s="1409" t="s">
        <v>807</v>
      </c>
      <c r="B73" s="1391" t="s">
        <v>2216</v>
      </c>
      <c r="C73" s="1410" t="s">
        <v>2217</v>
      </c>
      <c r="D73" s="1387"/>
      <c r="E73" s="1402"/>
      <c r="F73" s="1394"/>
      <c r="G73" s="1394"/>
      <c r="H73" s="1398">
        <v>1</v>
      </c>
      <c r="I73" s="1399"/>
      <c r="J73" s="1395">
        <f t="shared" si="9"/>
        <v>0</v>
      </c>
    </row>
    <row r="74" spans="1:10" s="1390" customFormat="1" ht="30" customHeight="1">
      <c r="A74" s="1409" t="s">
        <v>810</v>
      </c>
      <c r="B74" s="1391" t="s">
        <v>2218</v>
      </c>
      <c r="C74" s="1396" t="s">
        <v>2219</v>
      </c>
      <c r="D74" s="1387" t="s">
        <v>2220</v>
      </c>
      <c r="E74" s="1402"/>
      <c r="F74" s="1394"/>
      <c r="G74" s="1394"/>
      <c r="H74" s="1398">
        <v>1</v>
      </c>
      <c r="I74" s="1399"/>
      <c r="J74" s="1395">
        <f t="shared" si="9"/>
        <v>0</v>
      </c>
    </row>
    <row r="75" spans="1:10" s="1390" customFormat="1" ht="30" customHeight="1">
      <c r="A75" s="1409" t="s">
        <v>2221</v>
      </c>
      <c r="B75" s="1391" t="s">
        <v>2222</v>
      </c>
      <c r="C75" s="1396" t="s">
        <v>2223</v>
      </c>
      <c r="D75" s="1387" t="s">
        <v>2224</v>
      </c>
      <c r="E75" s="1402"/>
      <c r="F75" s="1394"/>
      <c r="G75" s="1394"/>
      <c r="H75" s="1398">
        <v>0.05</v>
      </c>
      <c r="I75" s="1399"/>
      <c r="J75" s="1395">
        <f t="shared" si="9"/>
        <v>0</v>
      </c>
    </row>
    <row r="76" spans="1:10" s="1390" customFormat="1" ht="30" customHeight="1">
      <c r="A76" s="1409" t="s">
        <v>2225</v>
      </c>
      <c r="B76" s="1391" t="s">
        <v>2226</v>
      </c>
      <c r="C76" s="1396" t="s">
        <v>2227</v>
      </c>
      <c r="D76" s="1387" t="s">
        <v>2187</v>
      </c>
      <c r="E76" s="1402"/>
      <c r="F76" s="1394"/>
      <c r="G76" s="1394"/>
      <c r="H76" s="1408"/>
      <c r="I76" s="1399"/>
      <c r="J76" s="1395">
        <f t="shared" si="9"/>
        <v>0</v>
      </c>
    </row>
    <row r="77" spans="1:10" s="1390" customFormat="1" ht="30" customHeight="1">
      <c r="A77" s="1409" t="s">
        <v>813</v>
      </c>
      <c r="B77" s="1391" t="s">
        <v>1214</v>
      </c>
      <c r="C77" s="1418" t="s">
        <v>1097</v>
      </c>
      <c r="D77" s="1387"/>
      <c r="E77" s="1413">
        <f>SUM(E78,E79,E80)</f>
        <v>0</v>
      </c>
      <c r="F77" s="1394"/>
      <c r="G77" s="1394"/>
      <c r="H77" s="1407"/>
      <c r="I77" s="1408"/>
      <c r="J77" s="1395">
        <f>SUM(J78,J79,J80)</f>
        <v>0</v>
      </c>
    </row>
    <row r="78" spans="1:10" s="1390" customFormat="1" ht="30" customHeight="1">
      <c r="A78" s="1409" t="s">
        <v>2228</v>
      </c>
      <c r="B78" s="1391" t="s">
        <v>2229</v>
      </c>
      <c r="C78" s="1396" t="s">
        <v>2230</v>
      </c>
      <c r="D78" s="1387" t="s">
        <v>2231</v>
      </c>
      <c r="E78" s="1402"/>
      <c r="F78" s="1394"/>
      <c r="G78" s="1394"/>
      <c r="H78" s="1398">
        <v>0</v>
      </c>
      <c r="I78" s="1404"/>
      <c r="J78" s="1395">
        <f t="shared" ref="J78:J80" si="10">E78*I78</f>
        <v>0</v>
      </c>
    </row>
    <row r="79" spans="1:10" s="1390" customFormat="1" ht="30" customHeight="1">
      <c r="A79" s="1409" t="s">
        <v>2232</v>
      </c>
      <c r="B79" s="1391" t="s">
        <v>2233</v>
      </c>
      <c r="C79" s="1412" t="s">
        <v>2234</v>
      </c>
      <c r="D79" s="1387" t="s">
        <v>2235</v>
      </c>
      <c r="E79" s="1402"/>
      <c r="F79" s="1394"/>
      <c r="G79" s="1394"/>
      <c r="H79" s="1398">
        <v>1</v>
      </c>
      <c r="I79" s="1404"/>
      <c r="J79" s="1395">
        <f t="shared" si="10"/>
        <v>0</v>
      </c>
    </row>
    <row r="80" spans="1:10" s="1390" customFormat="1" ht="30" customHeight="1">
      <c r="A80" s="1409" t="s">
        <v>2236</v>
      </c>
      <c r="B80" s="1391" t="s">
        <v>2237</v>
      </c>
      <c r="C80" s="1412" t="s">
        <v>2238</v>
      </c>
      <c r="D80" s="1387" t="s">
        <v>2121</v>
      </c>
      <c r="E80" s="1402"/>
      <c r="F80" s="1394"/>
      <c r="G80" s="1394"/>
      <c r="H80" s="1398">
        <v>1</v>
      </c>
      <c r="I80" s="1404"/>
      <c r="J80" s="1395">
        <f t="shared" si="10"/>
        <v>0</v>
      </c>
    </row>
    <row r="81" spans="1:10" s="1390" customFormat="1" ht="28.5">
      <c r="A81" s="1409" t="s">
        <v>2239</v>
      </c>
      <c r="B81" s="1380" t="s">
        <v>844</v>
      </c>
      <c r="C81" s="1419" t="s">
        <v>2240</v>
      </c>
      <c r="D81" s="1420"/>
      <c r="E81" s="1388">
        <f>SUM(E82,E87)</f>
        <v>0</v>
      </c>
      <c r="F81" s="1394"/>
      <c r="G81" s="1394"/>
      <c r="H81" s="1407"/>
      <c r="I81" s="1407"/>
      <c r="J81" s="1385">
        <f>SUM(J82,J87)</f>
        <v>0</v>
      </c>
    </row>
    <row r="82" spans="1:10" s="1390" customFormat="1" ht="30" customHeight="1">
      <c r="A82" s="1409" t="s">
        <v>2241</v>
      </c>
      <c r="B82" s="1421" t="s">
        <v>847</v>
      </c>
      <c r="C82" s="1422" t="s">
        <v>2242</v>
      </c>
      <c r="D82" s="1423"/>
      <c r="E82" s="1413">
        <f>SUM(E83,E84,E85,E86)</f>
        <v>0</v>
      </c>
      <c r="F82" s="1424">
        <f>F83+F84+F85+F86</f>
        <v>0</v>
      </c>
      <c r="G82" s="1424">
        <f>G83+G84+G85</f>
        <v>0</v>
      </c>
      <c r="H82" s="1407"/>
      <c r="I82" s="1407"/>
      <c r="J82" s="1395">
        <f>SUM(J83,J84,J85,J86)</f>
        <v>0</v>
      </c>
    </row>
    <row r="83" spans="1:10" s="1390" customFormat="1" ht="30" customHeight="1">
      <c r="A83" s="1409" t="s">
        <v>2243</v>
      </c>
      <c r="B83" s="1391" t="s">
        <v>850</v>
      </c>
      <c r="C83" s="1316" t="s">
        <v>2244</v>
      </c>
      <c r="D83" s="1425" t="s">
        <v>2245</v>
      </c>
      <c r="E83" s="1426"/>
      <c r="F83" s="1404"/>
      <c r="G83" s="1404"/>
      <c r="H83" s="1398">
        <v>0</v>
      </c>
      <c r="I83" s="1404"/>
      <c r="J83" s="1395">
        <f t="shared" ref="J83:J86" si="11">E83*I83</f>
        <v>0</v>
      </c>
    </row>
    <row r="84" spans="1:10" s="1390" customFormat="1" ht="30" customHeight="1">
      <c r="A84" s="1409" t="s">
        <v>822</v>
      </c>
      <c r="B84" s="1421" t="s">
        <v>853</v>
      </c>
      <c r="C84" s="1316" t="s">
        <v>2246</v>
      </c>
      <c r="D84" s="1425" t="s">
        <v>2245</v>
      </c>
      <c r="E84" s="1426"/>
      <c r="F84" s="1404"/>
      <c r="G84" s="1404"/>
      <c r="H84" s="1398">
        <v>0</v>
      </c>
      <c r="I84" s="1404"/>
      <c r="J84" s="1395">
        <f t="shared" si="11"/>
        <v>0</v>
      </c>
    </row>
    <row r="85" spans="1:10" s="1390" customFormat="1" ht="30" customHeight="1">
      <c r="A85" s="1409" t="s">
        <v>825</v>
      </c>
      <c r="B85" s="1421" t="s">
        <v>856</v>
      </c>
      <c r="C85" s="1316" t="s">
        <v>2247</v>
      </c>
      <c r="D85" s="1425" t="s">
        <v>2248</v>
      </c>
      <c r="E85" s="1426"/>
      <c r="F85" s="1404"/>
      <c r="G85" s="1404"/>
      <c r="H85" s="1398">
        <v>0</v>
      </c>
      <c r="I85" s="1404"/>
      <c r="J85" s="1395">
        <f t="shared" si="11"/>
        <v>0</v>
      </c>
    </row>
    <row r="86" spans="1:10" s="1390" customFormat="1" ht="30" customHeight="1">
      <c r="A86" s="1409" t="s">
        <v>828</v>
      </c>
      <c r="B86" s="1421" t="s">
        <v>858</v>
      </c>
      <c r="C86" s="1316" t="s">
        <v>2249</v>
      </c>
      <c r="D86" s="1425" t="s">
        <v>2245</v>
      </c>
      <c r="E86" s="1426"/>
      <c r="F86" s="1404"/>
      <c r="G86" s="1394"/>
      <c r="H86" s="1398">
        <v>0</v>
      </c>
      <c r="I86" s="1404"/>
      <c r="J86" s="1395">
        <f t="shared" si="11"/>
        <v>0</v>
      </c>
    </row>
    <row r="87" spans="1:10" s="1390" customFormat="1" ht="30" customHeight="1">
      <c r="A87" s="1409" t="s">
        <v>831</v>
      </c>
      <c r="B87" s="1421" t="s">
        <v>873</v>
      </c>
      <c r="C87" s="1422" t="s">
        <v>2250</v>
      </c>
      <c r="D87" s="1423"/>
      <c r="E87" s="1413">
        <f>SUM(E88,E89,E90,E91)</f>
        <v>0</v>
      </c>
      <c r="F87" s="1424">
        <f>F88+F89+F90+F91</f>
        <v>0</v>
      </c>
      <c r="G87" s="1424">
        <f>G88+G89+G90</f>
        <v>0</v>
      </c>
      <c r="H87" s="1394"/>
      <c r="I87" s="1407"/>
      <c r="J87" s="1395">
        <f>SUM(J88,J89,J90,J91)</f>
        <v>0</v>
      </c>
    </row>
    <row r="88" spans="1:10" s="1390" customFormat="1" ht="30" customHeight="1">
      <c r="A88" s="1409" t="s">
        <v>2251</v>
      </c>
      <c r="B88" s="1391" t="s">
        <v>2057</v>
      </c>
      <c r="C88" s="1316" t="s">
        <v>2244</v>
      </c>
      <c r="D88" s="1425" t="s">
        <v>2245</v>
      </c>
      <c r="E88" s="1426"/>
      <c r="F88" s="1404"/>
      <c r="G88" s="1404"/>
      <c r="H88" s="1398">
        <v>0</v>
      </c>
      <c r="I88" s="1427"/>
      <c r="J88" s="1395">
        <f t="shared" ref="J88:J90" si="12">E88*I88</f>
        <v>0</v>
      </c>
    </row>
    <row r="89" spans="1:10" s="1390" customFormat="1" ht="30" customHeight="1">
      <c r="A89" s="1409" t="s">
        <v>834</v>
      </c>
      <c r="B89" s="1391" t="s">
        <v>2060</v>
      </c>
      <c r="C89" s="1316" t="s">
        <v>2246</v>
      </c>
      <c r="D89" s="1425" t="s">
        <v>2252</v>
      </c>
      <c r="E89" s="1426"/>
      <c r="F89" s="1404"/>
      <c r="G89" s="1404"/>
      <c r="H89" s="1398">
        <v>0.15</v>
      </c>
      <c r="I89" s="1427"/>
      <c r="J89" s="1395">
        <f t="shared" si="12"/>
        <v>0</v>
      </c>
    </row>
    <row r="90" spans="1:10" s="1390" customFormat="1" ht="30" customHeight="1">
      <c r="A90" s="1409" t="s">
        <v>843</v>
      </c>
      <c r="B90" s="1421" t="s">
        <v>2253</v>
      </c>
      <c r="C90" s="1316" t="s">
        <v>2247</v>
      </c>
      <c r="D90" s="1425" t="s">
        <v>2254</v>
      </c>
      <c r="E90" s="1426"/>
      <c r="F90" s="1404"/>
      <c r="G90" s="1404"/>
      <c r="H90" s="1398">
        <v>0.5</v>
      </c>
      <c r="I90" s="1404"/>
      <c r="J90" s="1395">
        <f t="shared" si="12"/>
        <v>0</v>
      </c>
    </row>
    <row r="91" spans="1:10" s="1390" customFormat="1" ht="30" customHeight="1">
      <c r="A91" s="1409" t="s">
        <v>846</v>
      </c>
      <c r="B91" s="1421" t="s">
        <v>2255</v>
      </c>
      <c r="C91" s="1316" t="s">
        <v>2249</v>
      </c>
      <c r="D91" s="1425"/>
      <c r="E91" s="1413">
        <f>SUM(E92,E93)</f>
        <v>0</v>
      </c>
      <c r="F91" s="1424">
        <f>F92+F93</f>
        <v>0</v>
      </c>
      <c r="G91" s="1394"/>
      <c r="H91" s="1408"/>
      <c r="I91" s="1394"/>
      <c r="J91" s="1395">
        <f>SUM(J92,J93)</f>
        <v>0</v>
      </c>
    </row>
    <row r="92" spans="1:10" s="1390" customFormat="1" ht="30" customHeight="1">
      <c r="A92" s="1409" t="s">
        <v>849</v>
      </c>
      <c r="B92" s="1391" t="s">
        <v>2256</v>
      </c>
      <c r="C92" s="1428" t="s">
        <v>2257</v>
      </c>
      <c r="D92" s="1425" t="s">
        <v>2258</v>
      </c>
      <c r="E92" s="1402"/>
      <c r="F92" s="1404"/>
      <c r="G92" s="1394"/>
      <c r="H92" s="1398">
        <v>0.25</v>
      </c>
      <c r="I92" s="1404"/>
      <c r="J92" s="1395">
        <f t="shared" ref="J92:J93" si="13">E92*I92</f>
        <v>0</v>
      </c>
    </row>
    <row r="93" spans="1:10" s="1390" customFormat="1" ht="30" customHeight="1">
      <c r="A93" s="1409" t="s">
        <v>852</v>
      </c>
      <c r="B93" s="1391" t="s">
        <v>2259</v>
      </c>
      <c r="C93" s="1428" t="s">
        <v>2260</v>
      </c>
      <c r="D93" s="1425" t="s">
        <v>2261</v>
      </c>
      <c r="E93" s="1426"/>
      <c r="F93" s="1404"/>
      <c r="G93" s="1394"/>
      <c r="H93" s="1398">
        <v>1</v>
      </c>
      <c r="I93" s="1404"/>
      <c r="J93" s="1395">
        <f t="shared" si="13"/>
        <v>0</v>
      </c>
    </row>
    <row r="94" spans="1:10" s="1390" customFormat="1" ht="30" customHeight="1">
      <c r="A94" s="1429" t="s">
        <v>855</v>
      </c>
      <c r="B94" s="1430" t="s">
        <v>902</v>
      </c>
      <c r="C94" s="1431" t="s">
        <v>2262</v>
      </c>
      <c r="D94" s="1432"/>
      <c r="E94" s="1433"/>
      <c r="F94" s="1434"/>
      <c r="G94" s="1434"/>
      <c r="H94" s="1435"/>
      <c r="I94" s="1435"/>
      <c r="J94" s="1436">
        <f>'F4 LCR TOTAL'!I16</f>
        <v>0</v>
      </c>
    </row>
    <row r="95" spans="1:10" s="1390" customFormat="1" ht="30" customHeight="1">
      <c r="A95" s="2793" t="s">
        <v>1775</v>
      </c>
      <c r="B95" s="2794"/>
      <c r="C95" s="2794"/>
      <c r="D95" s="2794"/>
      <c r="E95" s="2794"/>
      <c r="F95" s="2794"/>
      <c r="G95" s="2794"/>
      <c r="H95" s="2794"/>
      <c r="I95" s="2794"/>
      <c r="J95" s="2795"/>
    </row>
    <row r="96" spans="1:10" s="1390" customFormat="1" ht="30" customHeight="1">
      <c r="A96" s="1437" t="s">
        <v>857</v>
      </c>
      <c r="B96" s="1438" t="s">
        <v>1762</v>
      </c>
      <c r="C96" s="1439" t="s">
        <v>2263</v>
      </c>
      <c r="D96" s="1440" t="s">
        <v>2235</v>
      </c>
      <c r="E96" s="1441"/>
      <c r="F96" s="1442"/>
      <c r="G96" s="1442"/>
      <c r="H96" s="1443"/>
      <c r="I96" s="1444"/>
      <c r="J96" s="1445"/>
    </row>
    <row r="97" spans="1:10" s="1390" customFormat="1" ht="30" customHeight="1">
      <c r="A97" s="1409" t="s">
        <v>860</v>
      </c>
      <c r="B97" s="1380" t="s">
        <v>1735</v>
      </c>
      <c r="C97" s="1446" t="s">
        <v>2264</v>
      </c>
      <c r="D97" s="1447" t="s">
        <v>2265</v>
      </c>
      <c r="E97" s="1426"/>
      <c r="F97" s="1394"/>
      <c r="G97" s="1394"/>
      <c r="H97" s="1407"/>
      <c r="I97" s="1407"/>
      <c r="J97" s="1448"/>
    </row>
    <row r="98" spans="1:10" s="1390" customFormat="1" ht="68.25" customHeight="1">
      <c r="A98" s="1409" t="s">
        <v>2266</v>
      </c>
      <c r="B98" s="1449" t="s">
        <v>1415</v>
      </c>
      <c r="C98" s="1446" t="s">
        <v>2267</v>
      </c>
      <c r="D98" s="1450"/>
      <c r="E98" s="1451"/>
      <c r="F98" s="1394"/>
      <c r="G98" s="1394"/>
      <c r="H98" s="1394"/>
      <c r="I98" s="1394"/>
      <c r="J98" s="1452"/>
    </row>
    <row r="99" spans="1:10" s="1390" customFormat="1" ht="30" customHeight="1">
      <c r="A99" s="1409" t="s">
        <v>2268</v>
      </c>
      <c r="B99" s="1391" t="s">
        <v>2269</v>
      </c>
      <c r="C99" s="1453" t="s">
        <v>2270</v>
      </c>
      <c r="D99" s="1425"/>
      <c r="E99" s="1402"/>
      <c r="F99" s="1394"/>
      <c r="G99" s="1394"/>
      <c r="H99" s="1394"/>
      <c r="I99" s="1404"/>
      <c r="J99" s="1454"/>
    </row>
    <row r="100" spans="1:10" s="1390" customFormat="1" ht="30" customHeight="1">
      <c r="A100" s="1409" t="s">
        <v>863</v>
      </c>
      <c r="B100" s="1391" t="s">
        <v>2271</v>
      </c>
      <c r="C100" s="1453" t="s">
        <v>2272</v>
      </c>
      <c r="D100" s="1425"/>
      <c r="E100" s="1402"/>
      <c r="F100" s="1394"/>
      <c r="G100" s="1394"/>
      <c r="H100" s="1394"/>
      <c r="I100" s="1404"/>
      <c r="J100" s="1454"/>
    </row>
    <row r="101" spans="1:10" s="1390" customFormat="1" ht="30" customHeight="1">
      <c r="A101" s="1409" t="s">
        <v>2273</v>
      </c>
      <c r="B101" s="1391" t="s">
        <v>2274</v>
      </c>
      <c r="C101" s="1453" t="s">
        <v>2275</v>
      </c>
      <c r="D101" s="1425"/>
      <c r="E101" s="1402"/>
      <c r="F101" s="1394"/>
      <c r="G101" s="1394"/>
      <c r="H101" s="1394"/>
      <c r="I101" s="1404"/>
      <c r="J101" s="1454"/>
    </row>
    <row r="102" spans="1:10" s="1390" customFormat="1" ht="30" customHeight="1">
      <c r="A102" s="1409" t="s">
        <v>2276</v>
      </c>
      <c r="B102" s="1391" t="s">
        <v>2277</v>
      </c>
      <c r="C102" s="1453" t="s">
        <v>2278</v>
      </c>
      <c r="D102" s="1425"/>
      <c r="E102" s="1402"/>
      <c r="F102" s="1394"/>
      <c r="G102" s="1394"/>
      <c r="H102" s="1394"/>
      <c r="I102" s="1404"/>
      <c r="J102" s="1454"/>
    </row>
    <row r="103" spans="1:10" s="1390" customFormat="1" ht="30" customHeight="1">
      <c r="A103" s="1409" t="s">
        <v>2279</v>
      </c>
      <c r="B103" s="1449" t="s">
        <v>1742</v>
      </c>
      <c r="C103" s="1446" t="s">
        <v>2280</v>
      </c>
      <c r="D103" s="1450"/>
      <c r="E103" s="1451"/>
      <c r="F103" s="1394"/>
      <c r="G103" s="1394"/>
      <c r="H103" s="1394"/>
      <c r="I103" s="1394"/>
      <c r="J103" s="1452"/>
    </row>
    <row r="104" spans="1:10" s="1390" customFormat="1" ht="30" customHeight="1">
      <c r="A104" s="1409" t="s">
        <v>2281</v>
      </c>
      <c r="B104" s="1391" t="s">
        <v>2282</v>
      </c>
      <c r="C104" s="1453" t="s">
        <v>2270</v>
      </c>
      <c r="D104" s="1425"/>
      <c r="E104" s="1402"/>
      <c r="F104" s="1394"/>
      <c r="G104" s="1394"/>
      <c r="H104" s="1394"/>
      <c r="I104" s="1404"/>
      <c r="J104" s="1454"/>
    </row>
    <row r="105" spans="1:10" s="1390" customFormat="1" ht="30" customHeight="1">
      <c r="A105" s="1409" t="s">
        <v>2283</v>
      </c>
      <c r="B105" s="1391" t="s">
        <v>2284</v>
      </c>
      <c r="C105" s="1453" t="s">
        <v>2272</v>
      </c>
      <c r="D105" s="1425"/>
      <c r="E105" s="1402"/>
      <c r="F105" s="1394"/>
      <c r="G105" s="1394"/>
      <c r="H105" s="1394"/>
      <c r="I105" s="1404"/>
      <c r="J105" s="1454"/>
    </row>
    <row r="106" spans="1:10" s="1390" customFormat="1" ht="30" customHeight="1">
      <c r="A106" s="1409" t="s">
        <v>2285</v>
      </c>
      <c r="B106" s="1391" t="s">
        <v>2286</v>
      </c>
      <c r="C106" s="1453" t="s">
        <v>2275</v>
      </c>
      <c r="D106" s="1425"/>
      <c r="E106" s="1402"/>
      <c r="F106" s="1394"/>
      <c r="G106" s="1394"/>
      <c r="H106" s="1394"/>
      <c r="I106" s="1404"/>
      <c r="J106" s="1454"/>
    </row>
    <row r="107" spans="1:10" s="1390" customFormat="1" ht="30" customHeight="1">
      <c r="A107" s="1409" t="s">
        <v>2287</v>
      </c>
      <c r="B107" s="1391" t="s">
        <v>2288</v>
      </c>
      <c r="C107" s="1453" t="s">
        <v>2278</v>
      </c>
      <c r="D107" s="1425"/>
      <c r="E107" s="1402"/>
      <c r="F107" s="1394"/>
      <c r="G107" s="1394"/>
      <c r="H107" s="1394"/>
      <c r="I107" s="1404"/>
      <c r="J107" s="1454"/>
    </row>
    <row r="108" spans="1:10" s="1390" customFormat="1" ht="30" customHeight="1">
      <c r="A108" s="1409" t="s">
        <v>872</v>
      </c>
      <c r="B108" s="1380" t="s">
        <v>1746</v>
      </c>
      <c r="C108" s="1446" t="s">
        <v>2289</v>
      </c>
      <c r="D108" s="1450" t="s">
        <v>2290</v>
      </c>
      <c r="E108" s="1402"/>
      <c r="F108" s="1394"/>
      <c r="G108" s="1394"/>
      <c r="H108" s="1407"/>
      <c r="I108" s="1407"/>
      <c r="J108" s="1448"/>
    </row>
    <row r="109" spans="1:10" s="1390" customFormat="1" ht="30" customHeight="1">
      <c r="A109" s="1409" t="s">
        <v>875</v>
      </c>
      <c r="B109" s="1455" t="s">
        <v>1752</v>
      </c>
      <c r="C109" s="1446" t="s">
        <v>2291</v>
      </c>
      <c r="D109" s="1450"/>
      <c r="E109" s="1402"/>
      <c r="F109" s="1394"/>
      <c r="G109" s="1394"/>
      <c r="H109" s="1407"/>
      <c r="I109" s="1407"/>
      <c r="J109" s="1448"/>
    </row>
    <row r="110" spans="1:10" s="1390" customFormat="1" ht="30" customHeight="1">
      <c r="A110" s="1409" t="s">
        <v>878</v>
      </c>
      <c r="B110" s="1455" t="s">
        <v>1756</v>
      </c>
      <c r="C110" s="1446" t="s">
        <v>2292</v>
      </c>
      <c r="D110" s="1450"/>
      <c r="E110" s="1426"/>
      <c r="F110" s="1394"/>
      <c r="G110" s="1394"/>
      <c r="H110" s="1407"/>
      <c r="I110" s="1407"/>
      <c r="J110" s="1448"/>
    </row>
    <row r="111" spans="1:10" s="1390" customFormat="1" ht="30" customHeight="1">
      <c r="A111" s="1409" t="s">
        <v>881</v>
      </c>
      <c r="B111" s="1455" t="s">
        <v>1806</v>
      </c>
      <c r="C111" s="1446" t="s">
        <v>2293</v>
      </c>
      <c r="D111" s="1450"/>
      <c r="E111" s="1426"/>
      <c r="F111" s="1394"/>
      <c r="G111" s="1394"/>
      <c r="H111" s="1407"/>
      <c r="I111" s="1427"/>
      <c r="J111" s="1456"/>
    </row>
    <row r="112" spans="1:10" s="1390" customFormat="1" ht="44.25" customHeight="1" thickBot="1">
      <c r="A112" s="1457" t="s">
        <v>2294</v>
      </c>
      <c r="B112" s="1458" t="s">
        <v>1808</v>
      </c>
      <c r="C112" s="1459" t="s">
        <v>2295</v>
      </c>
      <c r="D112" s="1460"/>
      <c r="E112" s="1461"/>
      <c r="F112" s="1462"/>
      <c r="G112" s="1462"/>
      <c r="H112" s="1463"/>
      <c r="I112" s="1464"/>
      <c r="J112" s="1465"/>
    </row>
    <row r="113" spans="1:10" s="1390" customFormat="1" ht="14.25">
      <c r="A113" s="1362"/>
      <c r="B113" s="1363"/>
      <c r="C113" s="1466"/>
      <c r="D113" s="1467"/>
      <c r="E113" s="1468"/>
      <c r="F113" s="1468"/>
      <c r="G113" s="1468"/>
      <c r="H113" s="1468"/>
      <c r="I113" s="1468"/>
      <c r="J113" s="1466"/>
    </row>
    <row r="114" spans="1:10" s="1390" customFormat="1" ht="14.25">
      <c r="A114" s="1362"/>
      <c r="B114" s="1363"/>
      <c r="C114" s="1466"/>
      <c r="D114" s="1467"/>
      <c r="E114" s="1468"/>
      <c r="F114" s="1468"/>
      <c r="G114" s="1468"/>
      <c r="H114" s="1468"/>
      <c r="I114" s="1468"/>
      <c r="J114" s="1466"/>
    </row>
    <row r="115" spans="1:10" s="1390" customFormat="1" ht="14.25">
      <c r="A115" s="1362"/>
      <c r="B115" s="1363"/>
      <c r="C115" s="1466"/>
      <c r="D115" s="1467"/>
      <c r="E115" s="1468"/>
      <c r="F115" s="1468"/>
      <c r="G115" s="1468"/>
      <c r="H115" s="1468"/>
      <c r="I115" s="1468"/>
      <c r="J115" s="1466"/>
    </row>
    <row r="116" spans="1:10" s="1390" customFormat="1" ht="14.25">
      <c r="A116" s="1362"/>
      <c r="B116" s="1363"/>
      <c r="C116" s="1466"/>
      <c r="D116" s="1467"/>
      <c r="E116" s="1468"/>
      <c r="F116" s="1468"/>
      <c r="G116" s="1468"/>
      <c r="H116" s="1468"/>
      <c r="I116" s="1468"/>
      <c r="J116" s="1466"/>
    </row>
    <row r="117" spans="1:10" s="1390" customFormat="1" ht="14.25">
      <c r="A117" s="1362"/>
      <c r="B117" s="1363"/>
      <c r="C117" s="1466"/>
      <c r="D117" s="1467"/>
      <c r="E117" s="1468"/>
      <c r="F117" s="1468"/>
      <c r="G117" s="1468"/>
      <c r="H117" s="1468"/>
      <c r="I117" s="1468"/>
      <c r="J117" s="1466"/>
    </row>
    <row r="118" spans="1:10" s="1390" customFormat="1" ht="14.25">
      <c r="A118" s="1362"/>
      <c r="B118" s="1363"/>
      <c r="C118" s="1466"/>
      <c r="D118" s="1467"/>
      <c r="E118" s="1468"/>
      <c r="F118" s="1468"/>
      <c r="G118" s="1468"/>
      <c r="H118" s="1468"/>
      <c r="I118" s="1468"/>
      <c r="J118" s="1466"/>
    </row>
    <row r="119" spans="1:10" s="1390" customFormat="1" ht="14.25">
      <c r="A119" s="1362"/>
      <c r="B119" s="1363"/>
      <c r="C119" s="1466"/>
      <c r="D119" s="1467"/>
      <c r="E119" s="1468"/>
      <c r="F119" s="1468"/>
      <c r="G119" s="1468"/>
      <c r="H119" s="1468"/>
      <c r="I119" s="1468"/>
      <c r="J119" s="1466"/>
    </row>
    <row r="120" spans="1:10" s="1390" customFormat="1" ht="14.25">
      <c r="A120" s="1362"/>
      <c r="B120" s="1363"/>
      <c r="C120" s="1466"/>
      <c r="D120" s="1467"/>
      <c r="E120" s="1468"/>
      <c r="F120" s="1468"/>
      <c r="G120" s="1468"/>
      <c r="H120" s="1468"/>
      <c r="I120" s="1468"/>
      <c r="J120" s="1466"/>
    </row>
    <row r="121" spans="1:10" s="1390" customFormat="1" ht="14.25">
      <c r="A121" s="1362"/>
      <c r="B121" s="1363"/>
      <c r="C121" s="1466"/>
      <c r="D121" s="1467"/>
      <c r="E121" s="1468"/>
      <c r="F121" s="1468"/>
      <c r="G121" s="1468"/>
      <c r="H121" s="1468"/>
      <c r="I121" s="1468"/>
      <c r="J121" s="1466"/>
    </row>
    <row r="122" spans="1:10" s="1390" customFormat="1" ht="14.25">
      <c r="A122" s="1362"/>
      <c r="B122" s="1363"/>
      <c r="C122" s="1466"/>
      <c r="D122" s="1467"/>
      <c r="E122" s="1468"/>
      <c r="F122" s="1468"/>
      <c r="G122" s="1468"/>
      <c r="H122" s="1468"/>
      <c r="I122" s="1468"/>
      <c r="J122" s="1466"/>
    </row>
    <row r="123" spans="1:10" s="1390" customFormat="1" ht="14.25">
      <c r="A123" s="1362"/>
      <c r="B123" s="1363"/>
      <c r="C123" s="1466"/>
      <c r="D123" s="1467"/>
      <c r="E123" s="1468"/>
      <c r="F123" s="1468"/>
      <c r="G123" s="1468"/>
      <c r="H123" s="1468"/>
      <c r="I123" s="1468"/>
      <c r="J123" s="1466"/>
    </row>
    <row r="124" spans="1:10" s="1390" customFormat="1" ht="14.25">
      <c r="A124" s="1362"/>
      <c r="B124" s="1363"/>
      <c r="C124" s="1466"/>
      <c r="D124" s="1467"/>
      <c r="E124" s="1468"/>
      <c r="F124" s="1468"/>
      <c r="G124" s="1468"/>
      <c r="H124" s="1468"/>
      <c r="I124" s="1468"/>
      <c r="J124" s="1466"/>
    </row>
    <row r="125" spans="1:10" s="1390" customFormat="1" ht="14.25">
      <c r="A125" s="1367"/>
      <c r="B125" s="1469"/>
      <c r="C125" s="1466"/>
      <c r="D125" s="1467"/>
      <c r="E125" s="1468"/>
      <c r="F125" s="1468"/>
      <c r="G125" s="1468"/>
      <c r="H125" s="1468"/>
      <c r="I125" s="1468"/>
      <c r="J125" s="1466"/>
    </row>
    <row r="126" spans="1:10" s="1390" customFormat="1" ht="14.25">
      <c r="A126" s="1367"/>
      <c r="B126" s="1469"/>
      <c r="C126" s="1466"/>
      <c r="D126" s="1467"/>
      <c r="E126" s="1468"/>
      <c r="F126" s="1468"/>
      <c r="G126" s="1468"/>
      <c r="H126" s="1468"/>
      <c r="I126" s="1468"/>
      <c r="J126" s="1466"/>
    </row>
    <row r="127" spans="1:10" s="1390" customFormat="1" ht="14.25">
      <c r="A127" s="1367"/>
      <c r="B127" s="1469"/>
      <c r="C127" s="1466"/>
      <c r="D127" s="1467"/>
      <c r="E127" s="1468"/>
      <c r="F127" s="1468"/>
      <c r="G127" s="1468"/>
      <c r="H127" s="1468"/>
      <c r="I127" s="1468"/>
      <c r="J127" s="1466"/>
    </row>
  </sheetData>
  <mergeCells count="13">
    <mergeCell ref="A14:A15"/>
    <mergeCell ref="D42:D44"/>
    <mergeCell ref="A95:J95"/>
    <mergeCell ref="A9:J9"/>
    <mergeCell ref="B13:B15"/>
    <mergeCell ref="C13:C15"/>
    <mergeCell ref="D13:D14"/>
    <mergeCell ref="E13:E14"/>
    <mergeCell ref="F13:F14"/>
    <mergeCell ref="G13:G14"/>
    <mergeCell ref="H13:H14"/>
    <mergeCell ref="I13:I14"/>
    <mergeCell ref="J13:J14"/>
  </mergeCells>
  <pageMargins left="0.70866141732283472" right="0.70866141732283472" top="0.74803149606299213" bottom="0.74803149606299213" header="0.31496062992125984" footer="0.31496062992125984"/>
  <pageSetup paperSize="9" scale="46"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7"/>
  <sheetViews>
    <sheetView zoomScale="70" zoomScaleNormal="70" workbookViewId="0">
      <selection activeCell="C98" sqref="C98"/>
    </sheetView>
  </sheetViews>
  <sheetFormatPr defaultColWidth="9.140625" defaultRowHeight="12.75"/>
  <cols>
    <col min="1" max="1" width="11.7109375" style="1362" customWidth="1"/>
    <col min="2" max="2" width="17.5703125" style="1363" customWidth="1"/>
    <col min="3" max="3" width="76.140625" style="1365" customWidth="1"/>
    <col min="4" max="4" width="17.42578125" style="1470" customWidth="1"/>
    <col min="5" max="5" width="23.140625" style="1364" customWidth="1"/>
    <col min="6" max="6" width="19.5703125" style="1364" customWidth="1"/>
    <col min="7" max="7" width="24.5703125" style="1364" customWidth="1"/>
    <col min="8" max="8" width="17.28515625" style="1364" customWidth="1"/>
    <col min="9" max="9" width="18.42578125" style="1364" customWidth="1"/>
    <col min="10" max="10" width="16" style="1365" customWidth="1"/>
    <col min="11" max="14" width="9.140625" style="1366"/>
    <col min="15" max="15" width="28.5703125" style="1366" bestFit="1" customWidth="1"/>
    <col min="16" max="16" width="94" style="1366" customWidth="1"/>
    <col min="17" max="16384" width="9.140625" style="1366"/>
  </cols>
  <sheetData>
    <row r="1" spans="1:16" ht="15">
      <c r="C1" s="5" t="s">
        <v>2</v>
      </c>
      <c r="D1" s="103" t="s">
        <v>2296</v>
      </c>
    </row>
    <row r="2" spans="1:16" ht="15">
      <c r="C2" s="49" t="s">
        <v>4</v>
      </c>
      <c r="D2" s="49" t="s">
        <v>2297</v>
      </c>
    </row>
    <row r="3" spans="1:16" ht="15">
      <c r="C3" s="49" t="s">
        <v>6</v>
      </c>
      <c r="D3" s="49" t="s">
        <v>2012</v>
      </c>
      <c r="E3" s="49"/>
    </row>
    <row r="4" spans="1:16" ht="15">
      <c r="C4" s="49" t="s">
        <v>8</v>
      </c>
      <c r="D4" s="49" t="s">
        <v>9</v>
      </c>
      <c r="E4" s="49"/>
    </row>
    <row r="5" spans="1:16" ht="15">
      <c r="C5" s="5" t="s">
        <v>2015</v>
      </c>
      <c r="D5" s="5" t="s">
        <v>2016</v>
      </c>
      <c r="E5" s="5"/>
    </row>
    <row r="8" spans="1:16" ht="15" thickBot="1">
      <c r="A8" s="1367"/>
      <c r="B8" s="1368"/>
      <c r="C8" s="199"/>
      <c r="D8" s="198"/>
      <c r="E8" s="1369"/>
      <c r="F8" s="1369"/>
      <c r="G8" s="1369"/>
      <c r="H8" s="1369"/>
      <c r="I8" s="1369"/>
      <c r="J8" s="199"/>
    </row>
    <row r="9" spans="1:16" s="1370" customFormat="1" ht="27.75" thickBot="1">
      <c r="A9" s="2796" t="s">
        <v>2298</v>
      </c>
      <c r="B9" s="2797"/>
      <c r="C9" s="2797"/>
      <c r="D9" s="2797"/>
      <c r="E9" s="2797"/>
      <c r="F9" s="2797"/>
      <c r="G9" s="2797"/>
      <c r="H9" s="2797"/>
      <c r="I9" s="2797"/>
      <c r="J9" s="2798"/>
      <c r="N9" s="1282"/>
      <c r="O9" s="1282"/>
      <c r="P9" s="1282"/>
    </row>
    <row r="10" spans="1:16" s="1374" customFormat="1" ht="15">
      <c r="A10" s="1371"/>
      <c r="B10" s="1372"/>
      <c r="C10" s="1373"/>
      <c r="D10" s="1373"/>
      <c r="E10" s="1373"/>
      <c r="F10" s="1373"/>
      <c r="G10" s="1373"/>
      <c r="H10" s="1373"/>
      <c r="I10" s="1373"/>
      <c r="J10" s="1373"/>
      <c r="N10" s="1284"/>
      <c r="O10" s="1284"/>
      <c r="P10" s="1284"/>
    </row>
    <row r="11" spans="1:16" s="1374" customFormat="1" ht="15">
      <c r="A11" s="1371"/>
      <c r="B11" s="1372"/>
      <c r="C11" s="1286"/>
      <c r="D11" s="1286"/>
      <c r="E11" s="1287"/>
      <c r="F11" s="1373"/>
      <c r="G11" s="1373"/>
      <c r="H11" s="1373"/>
      <c r="I11" s="1373"/>
      <c r="J11" s="1373"/>
      <c r="N11" s="1284"/>
      <c r="O11" s="1284"/>
      <c r="P11" s="1284"/>
    </row>
    <row r="12" spans="1:16" s="1374" customFormat="1" ht="15.75" thickBot="1">
      <c r="A12" s="1371"/>
      <c r="B12" s="1372"/>
      <c r="C12" s="1373"/>
      <c r="D12" s="1373"/>
      <c r="E12" s="1373"/>
      <c r="F12" s="1373"/>
      <c r="G12" s="1373"/>
      <c r="H12" s="1373"/>
      <c r="I12" s="1373"/>
      <c r="J12" s="1373"/>
      <c r="N12" s="1284"/>
      <c r="O12" s="1284"/>
      <c r="P12" s="1284"/>
    </row>
    <row r="13" spans="1:16" ht="15" customHeight="1">
      <c r="A13" s="1375"/>
      <c r="B13" s="1471"/>
      <c r="C13" s="1472"/>
      <c r="D13" s="2805" t="s">
        <v>2020</v>
      </c>
      <c r="E13" s="2805" t="s">
        <v>658</v>
      </c>
      <c r="F13" s="2805" t="s">
        <v>2081</v>
      </c>
      <c r="G13" s="2805" t="s">
        <v>2082</v>
      </c>
      <c r="H13" s="2807" t="s">
        <v>2083</v>
      </c>
      <c r="I13" s="2805" t="s">
        <v>2084</v>
      </c>
      <c r="J13" s="2809" t="s">
        <v>2085</v>
      </c>
      <c r="N13" s="1292"/>
      <c r="O13" s="1293"/>
      <c r="P13" s="1294"/>
    </row>
    <row r="14" spans="1:16" ht="45.75" customHeight="1">
      <c r="A14" s="1473"/>
      <c r="B14" s="1474"/>
      <c r="C14" s="1475"/>
      <c r="D14" s="2806" t="s">
        <v>2086</v>
      </c>
      <c r="E14" s="2806"/>
      <c r="F14" s="2806"/>
      <c r="G14" s="2806"/>
      <c r="H14" s="2808"/>
      <c r="I14" s="2806"/>
      <c r="J14" s="2810"/>
      <c r="N14" s="1281"/>
      <c r="O14" s="1281"/>
      <c r="P14" s="1281"/>
    </row>
    <row r="15" spans="1:16" ht="25.5">
      <c r="A15" s="1476" t="s">
        <v>1678</v>
      </c>
      <c r="B15" s="1477" t="s">
        <v>13</v>
      </c>
      <c r="C15" s="1478" t="s">
        <v>657</v>
      </c>
      <c r="D15" s="1376"/>
      <c r="E15" s="1377" t="s">
        <v>659</v>
      </c>
      <c r="F15" s="1377" t="s">
        <v>664</v>
      </c>
      <c r="G15" s="1377" t="s">
        <v>667</v>
      </c>
      <c r="H15" s="1377" t="s">
        <v>670</v>
      </c>
      <c r="I15" s="1377" t="s">
        <v>672</v>
      </c>
      <c r="J15" s="1378" t="s">
        <v>2087</v>
      </c>
    </row>
    <row r="16" spans="1:16" ht="30" customHeight="1">
      <c r="A16" s="1379" t="s">
        <v>659</v>
      </c>
      <c r="B16" s="1380" t="s">
        <v>1728</v>
      </c>
      <c r="C16" s="1381" t="s">
        <v>2088</v>
      </c>
      <c r="D16" s="1382"/>
      <c r="E16" s="1383">
        <f>SUM(E17,E81)</f>
        <v>0</v>
      </c>
      <c r="F16" s="1384"/>
      <c r="G16" s="1384"/>
      <c r="H16" s="1384"/>
      <c r="I16" s="1384"/>
      <c r="J16" s="1385">
        <f>SUM(J17,J81,J94)</f>
        <v>0</v>
      </c>
    </row>
    <row r="17" spans="1:11" s="1390" customFormat="1" ht="30" customHeight="1">
      <c r="A17" s="1379" t="s">
        <v>664</v>
      </c>
      <c r="B17" s="1380" t="s">
        <v>662</v>
      </c>
      <c r="C17" s="1386" t="s">
        <v>2089</v>
      </c>
      <c r="D17" s="1387"/>
      <c r="E17" s="1479">
        <f>SUM(E18,E26,E31,E37,E49,E61,E77)</f>
        <v>0</v>
      </c>
      <c r="F17" s="1389"/>
      <c r="G17" s="1389"/>
      <c r="H17" s="1389"/>
      <c r="I17" s="1389"/>
      <c r="J17" s="1385">
        <f>SUM(J18,J26,J31,J37,J49,J61,J77)</f>
        <v>0</v>
      </c>
    </row>
    <row r="18" spans="1:11" s="1390" customFormat="1" ht="30" customHeight="1">
      <c r="A18" s="1379" t="s">
        <v>667</v>
      </c>
      <c r="B18" s="1391" t="s">
        <v>665</v>
      </c>
      <c r="C18" s="1392" t="s">
        <v>2090</v>
      </c>
      <c r="D18" s="1387" t="s">
        <v>2091</v>
      </c>
      <c r="E18" s="1393">
        <f>SUM(E19,E20,E23,E24,E25)</f>
        <v>0</v>
      </c>
      <c r="F18" s="1394"/>
      <c r="G18" s="1394"/>
      <c r="H18" s="1394"/>
      <c r="I18" s="1394"/>
      <c r="J18" s="1395">
        <f>SUM(J19,J20,J23,J24,J25)</f>
        <v>0</v>
      </c>
    </row>
    <row r="19" spans="1:11" s="1390" customFormat="1" ht="35.25" customHeight="1">
      <c r="A19" s="1379" t="s">
        <v>670</v>
      </c>
      <c r="B19" s="1391" t="s">
        <v>668</v>
      </c>
      <c r="C19" s="1396" t="s">
        <v>2092</v>
      </c>
      <c r="D19" s="1387" t="s">
        <v>2093</v>
      </c>
      <c r="E19" s="1397"/>
      <c r="F19" s="1394"/>
      <c r="G19" s="1394"/>
      <c r="H19" s="1398">
        <v>1</v>
      </c>
      <c r="I19" s="1399"/>
      <c r="J19" s="1395">
        <f>E19*I19</f>
        <v>0</v>
      </c>
    </row>
    <row r="20" spans="1:11" s="1390" customFormat="1" ht="30" customHeight="1">
      <c r="A20" s="1379" t="s">
        <v>672</v>
      </c>
      <c r="B20" s="1391" t="s">
        <v>693</v>
      </c>
      <c r="C20" s="1396" t="s">
        <v>2094</v>
      </c>
      <c r="D20" s="1387" t="s">
        <v>2095</v>
      </c>
      <c r="E20" s="1393">
        <f>SUM(E21,E22)</f>
        <v>0</v>
      </c>
      <c r="F20" s="1394"/>
      <c r="G20" s="1394"/>
      <c r="H20" s="1400"/>
      <c r="I20" s="1400"/>
      <c r="J20" s="1395">
        <f>SUM(J21,J22)</f>
        <v>0</v>
      </c>
    </row>
    <row r="21" spans="1:11" s="1390" customFormat="1" ht="30" customHeight="1">
      <c r="A21" s="1379" t="s">
        <v>675</v>
      </c>
      <c r="B21" s="1391" t="s">
        <v>696</v>
      </c>
      <c r="C21" s="1401" t="s">
        <v>2096</v>
      </c>
      <c r="D21" s="1387" t="s">
        <v>2097</v>
      </c>
      <c r="E21" s="1402"/>
      <c r="F21" s="1394"/>
      <c r="G21" s="1394"/>
      <c r="H21" s="1403">
        <v>0.15</v>
      </c>
      <c r="I21" s="1404"/>
      <c r="J21" s="1395">
        <f t="shared" ref="J21:J23" si="0">E21*I21</f>
        <v>0</v>
      </c>
    </row>
    <row r="22" spans="1:11" s="1390" customFormat="1" ht="30" customHeight="1">
      <c r="A22" s="1379" t="s">
        <v>677</v>
      </c>
      <c r="B22" s="1391" t="s">
        <v>699</v>
      </c>
      <c r="C22" s="1401" t="s">
        <v>2098</v>
      </c>
      <c r="D22" s="1387" t="s">
        <v>2099</v>
      </c>
      <c r="E22" s="1402"/>
      <c r="F22" s="1394"/>
      <c r="G22" s="1394"/>
      <c r="H22" s="1403">
        <v>0.2</v>
      </c>
      <c r="I22" s="1404"/>
      <c r="J22" s="1395">
        <f t="shared" si="0"/>
        <v>0</v>
      </c>
    </row>
    <row r="23" spans="1:11" s="1390" customFormat="1" ht="30" customHeight="1">
      <c r="A23" s="1379" t="s">
        <v>680</v>
      </c>
      <c r="B23" s="1391" t="s">
        <v>705</v>
      </c>
      <c r="C23" s="1396" t="s">
        <v>2100</v>
      </c>
      <c r="D23" s="1387" t="s">
        <v>2101</v>
      </c>
      <c r="E23" s="1402"/>
      <c r="F23" s="1394"/>
      <c r="G23" s="1394"/>
      <c r="H23" s="1398">
        <v>0.05</v>
      </c>
      <c r="I23" s="1399"/>
      <c r="J23" s="1395">
        <f t="shared" si="0"/>
        <v>0</v>
      </c>
    </row>
    <row r="24" spans="1:11" s="1390" customFormat="1" ht="30" customHeight="1">
      <c r="A24" s="1379" t="s">
        <v>683</v>
      </c>
      <c r="B24" s="1391" t="s">
        <v>707</v>
      </c>
      <c r="C24" s="1396" t="s">
        <v>2102</v>
      </c>
      <c r="D24" s="1387" t="s">
        <v>2103</v>
      </c>
      <c r="E24" s="1405"/>
      <c r="F24" s="1394"/>
      <c r="G24" s="1394"/>
      <c r="H24" s="1406"/>
      <c r="I24" s="1404"/>
      <c r="J24" s="1395">
        <f>E24*I24</f>
        <v>0</v>
      </c>
    </row>
    <row r="25" spans="1:11" s="1390" customFormat="1" ht="30" customHeight="1">
      <c r="A25" s="1379" t="s">
        <v>1207</v>
      </c>
      <c r="B25" s="1391" t="s">
        <v>710</v>
      </c>
      <c r="C25" s="1396" t="s">
        <v>2104</v>
      </c>
      <c r="D25" s="1387" t="s">
        <v>2105</v>
      </c>
      <c r="E25" s="1402"/>
      <c r="F25" s="1394"/>
      <c r="G25" s="1394"/>
      <c r="H25" s="1398">
        <v>0.1</v>
      </c>
      <c r="I25" s="1399"/>
      <c r="J25" s="1395">
        <f>E25*I25</f>
        <v>0</v>
      </c>
    </row>
    <row r="26" spans="1:11" s="1390" customFormat="1" ht="30" customHeight="1">
      <c r="A26" s="1379" t="s">
        <v>1210</v>
      </c>
      <c r="B26" s="1391" t="s">
        <v>793</v>
      </c>
      <c r="C26" s="1392" t="s">
        <v>2106</v>
      </c>
      <c r="D26" s="1387" t="s">
        <v>2107</v>
      </c>
      <c r="E26" s="1393">
        <f>SUM(E27,E30)</f>
        <v>0</v>
      </c>
      <c r="F26" s="1394"/>
      <c r="G26" s="1394"/>
      <c r="H26" s="1394"/>
      <c r="I26" s="1394"/>
      <c r="J26" s="1395">
        <f>SUM(J27,J30)</f>
        <v>0</v>
      </c>
    </row>
    <row r="27" spans="1:11" s="1390" customFormat="1" ht="42.75">
      <c r="A27" s="1379" t="s">
        <v>1213</v>
      </c>
      <c r="B27" s="1391" t="s">
        <v>796</v>
      </c>
      <c r="C27" s="1396" t="s">
        <v>2108</v>
      </c>
      <c r="D27" s="1387"/>
      <c r="E27" s="1393">
        <f>SUM(E28,E29)</f>
        <v>0</v>
      </c>
      <c r="F27" s="1394"/>
      <c r="G27" s="1394"/>
      <c r="H27" s="1407"/>
      <c r="I27" s="1408"/>
      <c r="J27" s="1395">
        <f>SUM(J28,J29)</f>
        <v>0</v>
      </c>
    </row>
    <row r="28" spans="1:11" s="1390" customFormat="1" ht="30" customHeight="1">
      <c r="A28" s="1409" t="s">
        <v>692</v>
      </c>
      <c r="B28" s="1391" t="s">
        <v>799</v>
      </c>
      <c r="C28" s="1410" t="s">
        <v>2109</v>
      </c>
      <c r="D28" s="1387" t="s">
        <v>2110</v>
      </c>
      <c r="E28" s="1402"/>
      <c r="F28" s="1394"/>
      <c r="G28" s="1394"/>
      <c r="H28" s="1398">
        <v>0.05</v>
      </c>
      <c r="I28" s="1399"/>
      <c r="J28" s="1395">
        <f t="shared" ref="J28:J30" si="1">E28*I28</f>
        <v>0</v>
      </c>
    </row>
    <row r="29" spans="1:11" s="1390" customFormat="1" ht="30" customHeight="1">
      <c r="A29" s="1409" t="s">
        <v>695</v>
      </c>
      <c r="B29" s="1391" t="s">
        <v>802</v>
      </c>
      <c r="C29" s="1410" t="s">
        <v>2111</v>
      </c>
      <c r="D29" s="1387" t="s">
        <v>2112</v>
      </c>
      <c r="E29" s="1402"/>
      <c r="F29" s="1394"/>
      <c r="G29" s="1394"/>
      <c r="H29" s="1398">
        <v>0.25</v>
      </c>
      <c r="I29" s="1411"/>
      <c r="J29" s="1395">
        <f t="shared" si="1"/>
        <v>0</v>
      </c>
    </row>
    <row r="30" spans="1:11" s="1390" customFormat="1" ht="47.25" customHeight="1">
      <c r="A30" s="1379" t="s">
        <v>698</v>
      </c>
      <c r="B30" s="1391" t="s">
        <v>823</v>
      </c>
      <c r="C30" s="1412" t="s">
        <v>2113</v>
      </c>
      <c r="D30" s="1387" t="s">
        <v>2114</v>
      </c>
      <c r="E30" s="1402"/>
      <c r="F30" s="1394"/>
      <c r="G30" s="1394"/>
      <c r="H30" s="1398">
        <v>0.25</v>
      </c>
      <c r="I30" s="1404"/>
      <c r="J30" s="1395">
        <f t="shared" si="1"/>
        <v>0</v>
      </c>
      <c r="K30" s="1480"/>
    </row>
    <row r="31" spans="1:11" s="1390" customFormat="1" ht="30" customHeight="1">
      <c r="A31" s="1379" t="s">
        <v>701</v>
      </c>
      <c r="B31" s="1391" t="s">
        <v>1204</v>
      </c>
      <c r="C31" s="1392" t="s">
        <v>2115</v>
      </c>
      <c r="D31" s="1387"/>
      <c r="E31" s="1393">
        <f>SUM(E32,E33,E34)</f>
        <v>0</v>
      </c>
      <c r="F31" s="1394"/>
      <c r="G31" s="1394"/>
      <c r="H31" s="1408"/>
      <c r="I31" s="1400"/>
      <c r="J31" s="1395">
        <f>SUM(J32,J33,J34)</f>
        <v>0</v>
      </c>
      <c r="K31" s="1480"/>
    </row>
    <row r="32" spans="1:11" s="1390" customFormat="1" ht="30" customHeight="1">
      <c r="A32" s="1409" t="s">
        <v>1224</v>
      </c>
      <c r="B32" s="1391" t="s">
        <v>2116</v>
      </c>
      <c r="C32" s="1412" t="s">
        <v>2117</v>
      </c>
      <c r="D32" s="1387" t="s">
        <v>2118</v>
      </c>
      <c r="E32" s="1402"/>
      <c r="F32" s="1394"/>
      <c r="G32" s="1394"/>
      <c r="H32" s="1398">
        <v>1</v>
      </c>
      <c r="I32" s="1404"/>
      <c r="J32" s="1395">
        <f t="shared" ref="J32:J33" si="2">E32*I32</f>
        <v>0</v>
      </c>
    </row>
    <row r="33" spans="1:10" s="1390" customFormat="1" ht="30" customHeight="1">
      <c r="A33" s="1409" t="s">
        <v>1227</v>
      </c>
      <c r="B33" s="1391" t="s">
        <v>2119</v>
      </c>
      <c r="C33" s="1396" t="s">
        <v>2120</v>
      </c>
      <c r="D33" s="1387" t="s">
        <v>2121</v>
      </c>
      <c r="E33" s="1402"/>
      <c r="F33" s="1394"/>
      <c r="G33" s="1394"/>
      <c r="H33" s="1398">
        <v>1</v>
      </c>
      <c r="I33" s="1404"/>
      <c r="J33" s="1395">
        <f t="shared" si="2"/>
        <v>0</v>
      </c>
    </row>
    <row r="34" spans="1:10" s="1390" customFormat="1" ht="30" customHeight="1">
      <c r="A34" s="1409" t="s">
        <v>1230</v>
      </c>
      <c r="B34" s="1391" t="s">
        <v>2122</v>
      </c>
      <c r="C34" s="1396" t="s">
        <v>2123</v>
      </c>
      <c r="D34" s="1387"/>
      <c r="E34" s="1393">
        <f>SUM(E35,E36)</f>
        <v>0</v>
      </c>
      <c r="F34" s="1394"/>
      <c r="G34" s="1394"/>
      <c r="H34" s="1408"/>
      <c r="I34" s="1400"/>
      <c r="J34" s="1395">
        <f>SUM(J35,J36)</f>
        <v>0</v>
      </c>
    </row>
    <row r="35" spans="1:10" s="1390" customFormat="1" ht="30" customHeight="1">
      <c r="A35" s="1409" t="s">
        <v>704</v>
      </c>
      <c r="B35" s="1391" t="s">
        <v>2124</v>
      </c>
      <c r="C35" s="1410" t="s">
        <v>2109</v>
      </c>
      <c r="D35" s="1387" t="s">
        <v>2125</v>
      </c>
      <c r="E35" s="1402"/>
      <c r="F35" s="1394"/>
      <c r="G35" s="1394"/>
      <c r="H35" s="1398">
        <v>0.2</v>
      </c>
      <c r="I35" s="1404"/>
      <c r="J35" s="1395">
        <f t="shared" ref="J35:J36" si="3">E35*I35</f>
        <v>0</v>
      </c>
    </row>
    <row r="36" spans="1:10" s="1390" customFormat="1" ht="30" customHeight="1">
      <c r="A36" s="1409" t="s">
        <v>1237</v>
      </c>
      <c r="B36" s="1391" t="s">
        <v>2126</v>
      </c>
      <c r="C36" s="1410" t="s">
        <v>2111</v>
      </c>
      <c r="D36" s="1387" t="s">
        <v>2127</v>
      </c>
      <c r="E36" s="1402"/>
      <c r="F36" s="1394"/>
      <c r="G36" s="1394"/>
      <c r="H36" s="1398">
        <v>0.4</v>
      </c>
      <c r="I36" s="1404"/>
      <c r="J36" s="1395">
        <f t="shared" si="3"/>
        <v>0</v>
      </c>
    </row>
    <row r="37" spans="1:10" s="1390" customFormat="1" ht="30" customHeight="1">
      <c r="A37" s="1409" t="s">
        <v>1240</v>
      </c>
      <c r="B37" s="1391" t="s">
        <v>1205</v>
      </c>
      <c r="C37" s="1392" t="s">
        <v>2128</v>
      </c>
      <c r="D37" s="1387"/>
      <c r="E37" s="1393">
        <f>SUM(E38,E39,E40,E41,E42,E45,E46,E47,E48)</f>
        <v>0</v>
      </c>
      <c r="F37" s="1394"/>
      <c r="G37" s="1394"/>
      <c r="H37" s="1408"/>
      <c r="I37" s="1400"/>
      <c r="J37" s="1395">
        <f>SUM(J38,J39,J40,J41,J42,J45,J46,J47,J48)</f>
        <v>0</v>
      </c>
    </row>
    <row r="38" spans="1:10" s="1390" customFormat="1" ht="30" customHeight="1">
      <c r="A38" s="1409" t="s">
        <v>1242</v>
      </c>
      <c r="B38" s="1391" t="s">
        <v>2129</v>
      </c>
      <c r="C38" s="1396" t="s">
        <v>2130</v>
      </c>
      <c r="D38" s="1387" t="s">
        <v>2131</v>
      </c>
      <c r="E38" s="1402"/>
      <c r="F38" s="1394"/>
      <c r="G38" s="1394"/>
      <c r="H38" s="1398">
        <v>0.2</v>
      </c>
      <c r="I38" s="1404"/>
      <c r="J38" s="1395">
        <f t="shared" ref="J38:J40" si="4">E38*I38</f>
        <v>0</v>
      </c>
    </row>
    <row r="39" spans="1:10" s="1390" customFormat="1" ht="30" customHeight="1">
      <c r="A39" s="1409" t="s">
        <v>1245</v>
      </c>
      <c r="B39" s="1391" t="s">
        <v>2132</v>
      </c>
      <c r="C39" s="1396" t="s">
        <v>2133</v>
      </c>
      <c r="D39" s="1387" t="s">
        <v>2134</v>
      </c>
      <c r="E39" s="1402"/>
      <c r="F39" s="1394"/>
      <c r="G39" s="1394"/>
      <c r="H39" s="1398">
        <v>1</v>
      </c>
      <c r="I39" s="1399"/>
      <c r="J39" s="1395">
        <f t="shared" si="4"/>
        <v>0</v>
      </c>
    </row>
    <row r="40" spans="1:10" s="1390" customFormat="1" ht="42.75">
      <c r="A40" s="1409" t="s">
        <v>709</v>
      </c>
      <c r="B40" s="1391" t="s">
        <v>2135</v>
      </c>
      <c r="C40" s="1396" t="s">
        <v>2136</v>
      </c>
      <c r="D40" s="1387" t="s">
        <v>2137</v>
      </c>
      <c r="E40" s="1402"/>
      <c r="F40" s="1394"/>
      <c r="G40" s="1394"/>
      <c r="H40" s="1398">
        <v>1</v>
      </c>
      <c r="I40" s="1399"/>
      <c r="J40" s="1395">
        <f t="shared" si="4"/>
        <v>0</v>
      </c>
    </row>
    <row r="41" spans="1:10" s="1390" customFormat="1" ht="30" customHeight="1">
      <c r="A41" s="1409" t="s">
        <v>712</v>
      </c>
      <c r="B41" s="1391" t="s">
        <v>2138</v>
      </c>
      <c r="C41" s="1412" t="s">
        <v>2139</v>
      </c>
      <c r="D41" s="1387" t="s">
        <v>2140</v>
      </c>
      <c r="E41" s="1402"/>
      <c r="F41" s="1394"/>
      <c r="G41" s="1394"/>
      <c r="H41" s="1398">
        <v>1</v>
      </c>
      <c r="I41" s="1399"/>
      <c r="J41" s="1395">
        <f>E41*I41</f>
        <v>0</v>
      </c>
    </row>
    <row r="42" spans="1:10" s="1390" customFormat="1" ht="30" customHeight="1">
      <c r="A42" s="1409" t="s">
        <v>715</v>
      </c>
      <c r="B42" s="1391" t="s">
        <v>2141</v>
      </c>
      <c r="C42" s="1412" t="s">
        <v>2142</v>
      </c>
      <c r="D42" s="2792" t="s">
        <v>2143</v>
      </c>
      <c r="E42" s="1393">
        <f>SUM(E43,E44)</f>
        <v>0</v>
      </c>
      <c r="F42" s="1394"/>
      <c r="G42" s="1394"/>
      <c r="H42" s="1408"/>
      <c r="I42" s="1408"/>
      <c r="J42" s="1395">
        <f>SUM(J43,J44)</f>
        <v>0</v>
      </c>
    </row>
    <row r="43" spans="1:10" s="1390" customFormat="1" ht="30" customHeight="1">
      <c r="A43" s="1409" t="s">
        <v>718</v>
      </c>
      <c r="B43" s="1391" t="s">
        <v>2144</v>
      </c>
      <c r="C43" s="1401" t="s">
        <v>2145</v>
      </c>
      <c r="D43" s="2792"/>
      <c r="E43" s="1402"/>
      <c r="F43" s="1394"/>
      <c r="G43" s="1394"/>
      <c r="H43" s="1398">
        <v>0</v>
      </c>
      <c r="I43" s="1399"/>
      <c r="J43" s="1395">
        <f t="shared" ref="J43:J48" si="5">E43*I43</f>
        <v>0</v>
      </c>
    </row>
    <row r="44" spans="1:10" s="1390" customFormat="1" ht="30" customHeight="1">
      <c r="A44" s="1409" t="s">
        <v>724</v>
      </c>
      <c r="B44" s="1391" t="s">
        <v>2146</v>
      </c>
      <c r="C44" s="1410" t="s">
        <v>2147</v>
      </c>
      <c r="D44" s="2792"/>
      <c r="E44" s="1402"/>
      <c r="F44" s="1394"/>
      <c r="G44" s="1394"/>
      <c r="H44" s="1398">
        <v>1</v>
      </c>
      <c r="I44" s="1399"/>
      <c r="J44" s="1395">
        <f t="shared" si="5"/>
        <v>0</v>
      </c>
    </row>
    <row r="45" spans="1:10" s="1390" customFormat="1" ht="30" customHeight="1">
      <c r="A45" s="1409" t="s">
        <v>727</v>
      </c>
      <c r="B45" s="1391" t="s">
        <v>2148</v>
      </c>
      <c r="C45" s="1412" t="s">
        <v>2149</v>
      </c>
      <c r="D45" s="1387" t="s">
        <v>2150</v>
      </c>
      <c r="E45" s="1402"/>
      <c r="F45" s="1394"/>
      <c r="G45" s="1394"/>
      <c r="H45" s="1398">
        <v>1</v>
      </c>
      <c r="I45" s="1399"/>
      <c r="J45" s="1395">
        <f t="shared" si="5"/>
        <v>0</v>
      </c>
    </row>
    <row r="46" spans="1:10" s="1390" customFormat="1" ht="30" customHeight="1">
      <c r="A46" s="1409" t="s">
        <v>730</v>
      </c>
      <c r="B46" s="1391" t="s">
        <v>2151</v>
      </c>
      <c r="C46" s="1412" t="s">
        <v>2152</v>
      </c>
      <c r="D46" s="1387" t="s">
        <v>2153</v>
      </c>
      <c r="E46" s="1402"/>
      <c r="F46" s="1394"/>
      <c r="G46" s="1394"/>
      <c r="H46" s="1398">
        <v>1</v>
      </c>
      <c r="I46" s="1399"/>
      <c r="J46" s="1395">
        <f t="shared" si="5"/>
        <v>0</v>
      </c>
    </row>
    <row r="47" spans="1:10" s="1390" customFormat="1" ht="41.25" customHeight="1">
      <c r="A47" s="1409" t="s">
        <v>733</v>
      </c>
      <c r="B47" s="1391" t="s">
        <v>2154</v>
      </c>
      <c r="C47" s="1396" t="s">
        <v>2155</v>
      </c>
      <c r="D47" s="1387" t="s">
        <v>2156</v>
      </c>
      <c r="E47" s="1402"/>
      <c r="F47" s="1394"/>
      <c r="G47" s="1394"/>
      <c r="H47" s="1398">
        <v>1</v>
      </c>
      <c r="I47" s="1399"/>
      <c r="J47" s="1395">
        <f t="shared" si="5"/>
        <v>0</v>
      </c>
    </row>
    <row r="48" spans="1:10" s="1390" customFormat="1" ht="30" customHeight="1">
      <c r="A48" s="1409" t="s">
        <v>736</v>
      </c>
      <c r="B48" s="1391" t="s">
        <v>2157</v>
      </c>
      <c r="C48" s="1396" t="s">
        <v>2158</v>
      </c>
      <c r="D48" s="1387" t="s">
        <v>2159</v>
      </c>
      <c r="E48" s="1402"/>
      <c r="F48" s="1394"/>
      <c r="G48" s="1394"/>
      <c r="H48" s="1398">
        <v>1</v>
      </c>
      <c r="I48" s="1399"/>
      <c r="J48" s="1395">
        <f t="shared" si="5"/>
        <v>0</v>
      </c>
    </row>
    <row r="49" spans="1:10" s="1390" customFormat="1" ht="30" customHeight="1">
      <c r="A49" s="1409" t="s">
        <v>739</v>
      </c>
      <c r="B49" s="1391" t="s">
        <v>1208</v>
      </c>
      <c r="C49" s="1392" t="s">
        <v>2160</v>
      </c>
      <c r="D49" s="1387"/>
      <c r="E49" s="1393">
        <f>SUM(E50,E56)</f>
        <v>0</v>
      </c>
      <c r="F49" s="1394"/>
      <c r="G49" s="1394"/>
      <c r="H49" s="1408"/>
      <c r="I49" s="1394"/>
      <c r="J49" s="1395">
        <f>SUM(J50,J56)</f>
        <v>0</v>
      </c>
    </row>
    <row r="50" spans="1:10" s="1390" customFormat="1" ht="30" customHeight="1">
      <c r="A50" s="1409" t="s">
        <v>742</v>
      </c>
      <c r="B50" s="1391" t="s">
        <v>2161</v>
      </c>
      <c r="C50" s="1396" t="s">
        <v>2162</v>
      </c>
      <c r="D50" s="1387"/>
      <c r="E50" s="1413">
        <f>SUM(E51,E52,E53,E54,E55)</f>
        <v>0</v>
      </c>
      <c r="F50" s="1394"/>
      <c r="G50" s="1394"/>
      <c r="H50" s="1408"/>
      <c r="I50" s="1408"/>
      <c r="J50" s="1395">
        <f>SUM(J51,J52,J53,J54,J55)</f>
        <v>0</v>
      </c>
    </row>
    <row r="51" spans="1:10" s="1390" customFormat="1" ht="30" customHeight="1">
      <c r="A51" s="1409" t="s">
        <v>745</v>
      </c>
      <c r="B51" s="1391" t="s">
        <v>2163</v>
      </c>
      <c r="C51" s="1410" t="s">
        <v>2164</v>
      </c>
      <c r="D51" s="1387" t="s">
        <v>2165</v>
      </c>
      <c r="E51" s="1402"/>
      <c r="F51" s="1394"/>
      <c r="G51" s="1394"/>
      <c r="H51" s="1398">
        <v>0.05</v>
      </c>
      <c r="I51" s="1399"/>
      <c r="J51" s="1395">
        <f t="shared" ref="J51:J55" si="6">E51*I51</f>
        <v>0</v>
      </c>
    </row>
    <row r="52" spans="1:10" s="1390" customFormat="1" ht="30" customHeight="1">
      <c r="A52" s="1409" t="s">
        <v>748</v>
      </c>
      <c r="B52" s="1391" t="s">
        <v>2166</v>
      </c>
      <c r="C52" s="1410" t="s">
        <v>2167</v>
      </c>
      <c r="D52" s="1414" t="s">
        <v>2168</v>
      </c>
      <c r="E52" s="1415"/>
      <c r="F52" s="1394"/>
      <c r="G52" s="1394"/>
      <c r="H52" s="1398">
        <v>0.1</v>
      </c>
      <c r="I52" s="1399"/>
      <c r="J52" s="1395">
        <f t="shared" si="6"/>
        <v>0</v>
      </c>
    </row>
    <row r="53" spans="1:10" s="1390" customFormat="1" ht="30" customHeight="1">
      <c r="A53" s="1409" t="s">
        <v>2169</v>
      </c>
      <c r="B53" s="1391" t="s">
        <v>2170</v>
      </c>
      <c r="C53" s="1401" t="s">
        <v>2171</v>
      </c>
      <c r="D53" s="1387" t="s">
        <v>2172</v>
      </c>
      <c r="E53" s="1402"/>
      <c r="F53" s="1394"/>
      <c r="G53" s="1394"/>
      <c r="H53" s="1398">
        <v>0.4</v>
      </c>
      <c r="I53" s="1399"/>
      <c r="J53" s="1395">
        <f t="shared" si="6"/>
        <v>0</v>
      </c>
    </row>
    <row r="54" spans="1:10" s="1390" customFormat="1" ht="33.75" customHeight="1">
      <c r="A54" s="1409" t="s">
        <v>751</v>
      </c>
      <c r="B54" s="1391" t="s">
        <v>2173</v>
      </c>
      <c r="C54" s="1401" t="s">
        <v>2174</v>
      </c>
      <c r="D54" s="1387" t="s">
        <v>2172</v>
      </c>
      <c r="E54" s="1402"/>
      <c r="F54" s="1394"/>
      <c r="G54" s="1394"/>
      <c r="H54" s="1398">
        <v>0.4</v>
      </c>
      <c r="I54" s="1399"/>
      <c r="J54" s="1395">
        <f t="shared" si="6"/>
        <v>0</v>
      </c>
    </row>
    <row r="55" spans="1:10" s="1390" customFormat="1" ht="30" customHeight="1">
      <c r="A55" s="1409" t="s">
        <v>754</v>
      </c>
      <c r="B55" s="1391" t="s">
        <v>2175</v>
      </c>
      <c r="C55" s="1401" t="s">
        <v>2176</v>
      </c>
      <c r="D55" s="1387" t="s">
        <v>2177</v>
      </c>
      <c r="E55" s="1402"/>
      <c r="F55" s="1394"/>
      <c r="G55" s="1394"/>
      <c r="H55" s="1398">
        <v>1</v>
      </c>
      <c r="I55" s="1399"/>
      <c r="J55" s="1395">
        <f t="shared" si="6"/>
        <v>0</v>
      </c>
    </row>
    <row r="56" spans="1:10" s="1390" customFormat="1" ht="30" customHeight="1">
      <c r="A56" s="1409" t="s">
        <v>757</v>
      </c>
      <c r="B56" s="1391" t="s">
        <v>2178</v>
      </c>
      <c r="C56" s="1396" t="s">
        <v>2179</v>
      </c>
      <c r="D56" s="1387"/>
      <c r="E56" s="1413">
        <f>SUM(E57,E58,E59,E60)</f>
        <v>0</v>
      </c>
      <c r="F56" s="1394"/>
      <c r="G56" s="1394"/>
      <c r="H56" s="1408"/>
      <c r="I56" s="1408"/>
      <c r="J56" s="1395">
        <f>SUM(J57,J58,J59,J60)</f>
        <v>0</v>
      </c>
    </row>
    <row r="57" spans="1:10" s="1390" customFormat="1" ht="30" customHeight="1">
      <c r="A57" s="1409" t="s">
        <v>760</v>
      </c>
      <c r="B57" s="1391" t="s">
        <v>2180</v>
      </c>
      <c r="C57" s="1410" t="s">
        <v>2164</v>
      </c>
      <c r="D57" s="1387" t="s">
        <v>2165</v>
      </c>
      <c r="E57" s="1402"/>
      <c r="F57" s="1394"/>
      <c r="G57" s="1394"/>
      <c r="H57" s="1398">
        <v>0.05</v>
      </c>
      <c r="I57" s="1399"/>
      <c r="J57" s="1395">
        <f t="shared" ref="J57:J58" si="7">E57*I57</f>
        <v>0</v>
      </c>
    </row>
    <row r="58" spans="1:10" s="1390" customFormat="1" ht="30" customHeight="1">
      <c r="A58" s="1409" t="s">
        <v>763</v>
      </c>
      <c r="B58" s="1391" t="s">
        <v>2181</v>
      </c>
      <c r="C58" s="1410" t="s">
        <v>2167</v>
      </c>
      <c r="D58" s="1414" t="s">
        <v>2182</v>
      </c>
      <c r="E58" s="1415"/>
      <c r="F58" s="1394"/>
      <c r="G58" s="1394"/>
      <c r="H58" s="1398">
        <v>0.3</v>
      </c>
      <c r="I58" s="1399"/>
      <c r="J58" s="1395">
        <f t="shared" si="7"/>
        <v>0</v>
      </c>
    </row>
    <row r="59" spans="1:10" s="1390" customFormat="1" ht="30" customHeight="1">
      <c r="A59" s="1409" t="s">
        <v>766</v>
      </c>
      <c r="B59" s="1391" t="s">
        <v>2183</v>
      </c>
      <c r="C59" s="1401" t="s">
        <v>2171</v>
      </c>
      <c r="D59" s="1387" t="s">
        <v>2172</v>
      </c>
      <c r="E59" s="1402"/>
      <c r="F59" s="1394"/>
      <c r="G59" s="1394"/>
      <c r="H59" s="1398">
        <v>0.4</v>
      </c>
      <c r="I59" s="1399"/>
      <c r="J59" s="1395">
        <f>E59*I59</f>
        <v>0</v>
      </c>
    </row>
    <row r="60" spans="1:10" s="1390" customFormat="1" ht="30" customHeight="1">
      <c r="A60" s="1409" t="s">
        <v>769</v>
      </c>
      <c r="B60" s="1391" t="s">
        <v>2184</v>
      </c>
      <c r="C60" s="1401" t="s">
        <v>2176</v>
      </c>
      <c r="D60" s="1387" t="s">
        <v>2185</v>
      </c>
      <c r="E60" s="1402"/>
      <c r="F60" s="1394"/>
      <c r="G60" s="1394"/>
      <c r="H60" s="1398">
        <v>1</v>
      </c>
      <c r="I60" s="1399"/>
      <c r="J60" s="1395">
        <f>E60*I60</f>
        <v>0</v>
      </c>
    </row>
    <row r="61" spans="1:10" s="1390" customFormat="1" ht="30" customHeight="1">
      <c r="A61" s="1409" t="s">
        <v>772</v>
      </c>
      <c r="B61" s="1391" t="s">
        <v>1211</v>
      </c>
      <c r="C61" s="1392" t="s">
        <v>2186</v>
      </c>
      <c r="D61" s="1387" t="s">
        <v>2187</v>
      </c>
      <c r="E61" s="1413">
        <f>SUM(E62,E63,E64,E65,E66,E67,E74,E75,E76)</f>
        <v>0</v>
      </c>
      <c r="F61" s="1394" t="s">
        <v>1856</v>
      </c>
      <c r="G61" s="1394"/>
      <c r="H61" s="1394"/>
      <c r="I61" s="1394"/>
      <c r="J61" s="1395">
        <f>SUM(J62,J63,J64,J65,J66,J67,J74,J75,J76)</f>
        <v>0</v>
      </c>
    </row>
    <row r="62" spans="1:10" s="1390" customFormat="1" ht="30" customHeight="1">
      <c r="A62" s="1409" t="s">
        <v>775</v>
      </c>
      <c r="B62" s="1391" t="s">
        <v>2188</v>
      </c>
      <c r="C62" s="1396" t="s">
        <v>2189</v>
      </c>
      <c r="D62" s="1387" t="s">
        <v>2190</v>
      </c>
      <c r="E62" s="1402"/>
      <c r="F62" s="1394"/>
      <c r="G62" s="1394"/>
      <c r="H62" s="1398">
        <v>0.1</v>
      </c>
      <c r="I62" s="1399"/>
      <c r="J62" s="1395">
        <f t="shared" ref="J62:J66" si="8">E62*I62</f>
        <v>0</v>
      </c>
    </row>
    <row r="63" spans="1:10" s="1390" customFormat="1" ht="30" customHeight="1">
      <c r="A63" s="1409" t="s">
        <v>778</v>
      </c>
      <c r="B63" s="1391" t="s">
        <v>2191</v>
      </c>
      <c r="C63" s="1396" t="s">
        <v>2192</v>
      </c>
      <c r="D63" s="1387" t="s">
        <v>2193</v>
      </c>
      <c r="E63" s="1402"/>
      <c r="F63" s="1394"/>
      <c r="G63" s="1394"/>
      <c r="H63" s="1398">
        <v>0.1</v>
      </c>
      <c r="I63" s="1399"/>
      <c r="J63" s="1395">
        <f t="shared" si="8"/>
        <v>0</v>
      </c>
    </row>
    <row r="64" spans="1:10" s="1390" customFormat="1" ht="30" customHeight="1">
      <c r="A64" s="1409" t="s">
        <v>781</v>
      </c>
      <c r="B64" s="1391" t="s">
        <v>2194</v>
      </c>
      <c r="C64" s="1396" t="s">
        <v>2195</v>
      </c>
      <c r="D64" s="1387" t="s">
        <v>2196</v>
      </c>
      <c r="E64" s="1402"/>
      <c r="F64" s="1394"/>
      <c r="G64" s="1394"/>
      <c r="H64" s="1398">
        <v>0.05</v>
      </c>
      <c r="I64" s="1399"/>
      <c r="J64" s="1395">
        <f t="shared" si="8"/>
        <v>0</v>
      </c>
    </row>
    <row r="65" spans="1:10" s="1390" customFormat="1" ht="30" customHeight="1">
      <c r="A65" s="1409" t="s">
        <v>784</v>
      </c>
      <c r="B65" s="1391" t="s">
        <v>2197</v>
      </c>
      <c r="C65" s="1396" t="s">
        <v>2198</v>
      </c>
      <c r="D65" s="1387" t="s">
        <v>2199</v>
      </c>
      <c r="E65" s="1402"/>
      <c r="F65" s="1394"/>
      <c r="G65" s="1394"/>
      <c r="H65" s="1398">
        <v>7.0000000000000007E-2</v>
      </c>
      <c r="I65" s="1399"/>
      <c r="J65" s="1395">
        <f t="shared" si="8"/>
        <v>0</v>
      </c>
    </row>
    <row r="66" spans="1:10" s="1390" customFormat="1" ht="30" customHeight="1">
      <c r="A66" s="1409" t="s">
        <v>787</v>
      </c>
      <c r="B66" s="1391" t="s">
        <v>2200</v>
      </c>
      <c r="C66" s="1396" t="s">
        <v>2201</v>
      </c>
      <c r="D66" s="1387" t="s">
        <v>2202</v>
      </c>
      <c r="E66" s="1402"/>
      <c r="F66" s="1394"/>
      <c r="G66" s="1394"/>
      <c r="H66" s="1398">
        <v>1</v>
      </c>
      <c r="I66" s="1399"/>
      <c r="J66" s="1395">
        <f t="shared" si="8"/>
        <v>0</v>
      </c>
    </row>
    <row r="67" spans="1:10" s="1390" customFormat="1" ht="48" customHeight="1">
      <c r="A67" s="1409" t="s">
        <v>790</v>
      </c>
      <c r="B67" s="1391" t="s">
        <v>2203</v>
      </c>
      <c r="C67" s="1396" t="s">
        <v>2204</v>
      </c>
      <c r="D67" s="1387" t="s">
        <v>2205</v>
      </c>
      <c r="E67" s="1413">
        <f>SUM(E68,E73)</f>
        <v>0</v>
      </c>
      <c r="F67" s="1394"/>
      <c r="G67" s="1394"/>
      <c r="H67" s="1416"/>
      <c r="I67" s="1408"/>
      <c r="J67" s="1395">
        <f>SUM(J68,J73)</f>
        <v>0</v>
      </c>
    </row>
    <row r="68" spans="1:10" s="1390" customFormat="1" ht="30" customHeight="1">
      <c r="A68" s="1409" t="s">
        <v>792</v>
      </c>
      <c r="B68" s="1391" t="s">
        <v>2206</v>
      </c>
      <c r="C68" s="1410" t="s">
        <v>2207</v>
      </c>
      <c r="D68" s="1387"/>
      <c r="E68" s="1413">
        <f>SUM(E69,E70,E71,E72)</f>
        <v>0</v>
      </c>
      <c r="F68" s="1394"/>
      <c r="G68" s="1394"/>
      <c r="H68" s="1408"/>
      <c r="I68" s="1408"/>
      <c r="J68" s="1395">
        <f>SUM(J69,J70,J71,J72)</f>
        <v>0</v>
      </c>
    </row>
    <row r="69" spans="1:10" s="1390" customFormat="1" ht="30" customHeight="1">
      <c r="A69" s="1409" t="s">
        <v>795</v>
      </c>
      <c r="B69" s="1391" t="s">
        <v>2208</v>
      </c>
      <c r="C69" s="1417" t="s">
        <v>2209</v>
      </c>
      <c r="D69" s="1387"/>
      <c r="E69" s="1402"/>
      <c r="F69" s="1394"/>
      <c r="G69" s="1394"/>
      <c r="H69" s="1398">
        <v>1</v>
      </c>
      <c r="I69" s="1399"/>
      <c r="J69" s="1395">
        <f t="shared" ref="J69:J76" si="9">E69*I69</f>
        <v>0</v>
      </c>
    </row>
    <row r="70" spans="1:10" s="1390" customFormat="1" ht="30" customHeight="1">
      <c r="A70" s="1409" t="s">
        <v>798</v>
      </c>
      <c r="B70" s="1391" t="s">
        <v>2210</v>
      </c>
      <c r="C70" s="1417" t="s">
        <v>2211</v>
      </c>
      <c r="D70" s="1387"/>
      <c r="E70" s="1402"/>
      <c r="F70" s="1394"/>
      <c r="G70" s="1394"/>
      <c r="H70" s="1398">
        <v>1</v>
      </c>
      <c r="I70" s="1399"/>
      <c r="J70" s="1395">
        <f t="shared" si="9"/>
        <v>0</v>
      </c>
    </row>
    <row r="71" spans="1:10" s="1390" customFormat="1" ht="30" customHeight="1">
      <c r="A71" s="1409" t="s">
        <v>801</v>
      </c>
      <c r="B71" s="1391" t="s">
        <v>2212</v>
      </c>
      <c r="C71" s="1417" t="s">
        <v>2213</v>
      </c>
      <c r="D71" s="1387"/>
      <c r="E71" s="1402"/>
      <c r="F71" s="1394"/>
      <c r="G71" s="1394"/>
      <c r="H71" s="1398">
        <v>1</v>
      </c>
      <c r="I71" s="1399"/>
      <c r="J71" s="1395">
        <f t="shared" si="9"/>
        <v>0</v>
      </c>
    </row>
    <row r="72" spans="1:10" s="1390" customFormat="1" ht="30" customHeight="1">
      <c r="A72" s="1409" t="s">
        <v>804</v>
      </c>
      <c r="B72" s="1391" t="s">
        <v>2214</v>
      </c>
      <c r="C72" s="1417" t="s">
        <v>2215</v>
      </c>
      <c r="D72" s="1387"/>
      <c r="E72" s="1402"/>
      <c r="F72" s="1394"/>
      <c r="G72" s="1394"/>
      <c r="H72" s="1398">
        <v>1</v>
      </c>
      <c r="I72" s="1399"/>
      <c r="J72" s="1395">
        <f t="shared" si="9"/>
        <v>0</v>
      </c>
    </row>
    <row r="73" spans="1:10" s="1390" customFormat="1" ht="30" customHeight="1">
      <c r="A73" s="1409" t="s">
        <v>807</v>
      </c>
      <c r="B73" s="1391" t="s">
        <v>2216</v>
      </c>
      <c r="C73" s="1410" t="s">
        <v>2217</v>
      </c>
      <c r="D73" s="1387"/>
      <c r="E73" s="1402"/>
      <c r="F73" s="1394"/>
      <c r="G73" s="1394"/>
      <c r="H73" s="1398">
        <v>1</v>
      </c>
      <c r="I73" s="1399"/>
      <c r="J73" s="1395">
        <f t="shared" si="9"/>
        <v>0</v>
      </c>
    </row>
    <row r="74" spans="1:10" s="1390" customFormat="1" ht="30" customHeight="1">
      <c r="A74" s="1409" t="s">
        <v>810</v>
      </c>
      <c r="B74" s="1391" t="s">
        <v>2218</v>
      </c>
      <c r="C74" s="1396" t="s">
        <v>2219</v>
      </c>
      <c r="D74" s="1387" t="s">
        <v>2220</v>
      </c>
      <c r="E74" s="1402"/>
      <c r="F74" s="1394"/>
      <c r="G74" s="1394"/>
      <c r="H74" s="1398">
        <v>1</v>
      </c>
      <c r="I74" s="1399"/>
      <c r="J74" s="1395">
        <f t="shared" si="9"/>
        <v>0</v>
      </c>
    </row>
    <row r="75" spans="1:10" s="1390" customFormat="1" ht="30" customHeight="1">
      <c r="A75" s="1409" t="s">
        <v>2221</v>
      </c>
      <c r="B75" s="1391" t="s">
        <v>2222</v>
      </c>
      <c r="C75" s="1396" t="s">
        <v>2223</v>
      </c>
      <c r="D75" s="1387" t="s">
        <v>2224</v>
      </c>
      <c r="E75" s="1402"/>
      <c r="F75" s="1394"/>
      <c r="G75" s="1394"/>
      <c r="H75" s="1398">
        <v>0.05</v>
      </c>
      <c r="I75" s="1399"/>
      <c r="J75" s="1395">
        <f t="shared" si="9"/>
        <v>0</v>
      </c>
    </row>
    <row r="76" spans="1:10" s="1390" customFormat="1" ht="30" customHeight="1">
      <c r="A76" s="1409" t="s">
        <v>2225</v>
      </c>
      <c r="B76" s="1391" t="s">
        <v>2226</v>
      </c>
      <c r="C76" s="1396" t="s">
        <v>2227</v>
      </c>
      <c r="D76" s="1387" t="s">
        <v>2187</v>
      </c>
      <c r="E76" s="1402"/>
      <c r="F76" s="1394"/>
      <c r="G76" s="1394"/>
      <c r="H76" s="1408"/>
      <c r="I76" s="1399"/>
      <c r="J76" s="1395">
        <f t="shared" si="9"/>
        <v>0</v>
      </c>
    </row>
    <row r="77" spans="1:10" s="1390" customFormat="1" ht="30" customHeight="1">
      <c r="A77" s="1409" t="s">
        <v>813</v>
      </c>
      <c r="B77" s="1391" t="s">
        <v>1214</v>
      </c>
      <c r="C77" s="1418" t="s">
        <v>1097</v>
      </c>
      <c r="D77" s="1387"/>
      <c r="E77" s="1413">
        <f>SUM(E78,E79,E80)</f>
        <v>0</v>
      </c>
      <c r="F77" s="1394"/>
      <c r="G77" s="1394"/>
      <c r="H77" s="1407"/>
      <c r="I77" s="1408"/>
      <c r="J77" s="1395">
        <f>SUM(J78,J79,J80)</f>
        <v>0</v>
      </c>
    </row>
    <row r="78" spans="1:10" s="1390" customFormat="1" ht="30" customHeight="1">
      <c r="A78" s="1409" t="s">
        <v>2228</v>
      </c>
      <c r="B78" s="1391" t="s">
        <v>2229</v>
      </c>
      <c r="C78" s="1396" t="s">
        <v>2230</v>
      </c>
      <c r="D78" s="1387" t="s">
        <v>2231</v>
      </c>
      <c r="E78" s="1402"/>
      <c r="F78" s="1394"/>
      <c r="G78" s="1394"/>
      <c r="H78" s="1398">
        <v>0</v>
      </c>
      <c r="I78" s="1404"/>
      <c r="J78" s="1395">
        <f t="shared" ref="J78:J80" si="10">E78*I78</f>
        <v>0</v>
      </c>
    </row>
    <row r="79" spans="1:10" s="1390" customFormat="1" ht="30" customHeight="1">
      <c r="A79" s="1409" t="s">
        <v>2232</v>
      </c>
      <c r="B79" s="1391" t="s">
        <v>2233</v>
      </c>
      <c r="C79" s="1412" t="s">
        <v>2234</v>
      </c>
      <c r="D79" s="1387" t="s">
        <v>2235</v>
      </c>
      <c r="E79" s="1402"/>
      <c r="F79" s="1394"/>
      <c r="G79" s="1394"/>
      <c r="H79" s="1398">
        <v>1</v>
      </c>
      <c r="I79" s="1404"/>
      <c r="J79" s="1395">
        <f t="shared" si="10"/>
        <v>0</v>
      </c>
    </row>
    <row r="80" spans="1:10" s="1390" customFormat="1" ht="30" customHeight="1">
      <c r="A80" s="1409" t="s">
        <v>2236</v>
      </c>
      <c r="B80" s="1391" t="s">
        <v>2237</v>
      </c>
      <c r="C80" s="1412" t="s">
        <v>2238</v>
      </c>
      <c r="D80" s="1387" t="s">
        <v>2121</v>
      </c>
      <c r="E80" s="1402"/>
      <c r="F80" s="1394"/>
      <c r="G80" s="1394"/>
      <c r="H80" s="1398">
        <v>1</v>
      </c>
      <c r="I80" s="1404"/>
      <c r="J80" s="1395">
        <f t="shared" si="10"/>
        <v>0</v>
      </c>
    </row>
    <row r="81" spans="1:14" s="1390" customFormat="1" ht="28.5">
      <c r="A81" s="1409" t="s">
        <v>2239</v>
      </c>
      <c r="B81" s="1380" t="s">
        <v>844</v>
      </c>
      <c r="C81" s="1419" t="s">
        <v>2240</v>
      </c>
      <c r="D81" s="1420"/>
      <c r="E81" s="1388">
        <f>SUM(E82,E87)</f>
        <v>0</v>
      </c>
      <c r="F81" s="1394"/>
      <c r="G81" s="1394"/>
      <c r="H81" s="1407"/>
      <c r="I81" s="1407"/>
      <c r="J81" s="1385">
        <f>SUM(J82,J87)</f>
        <v>0</v>
      </c>
    </row>
    <row r="82" spans="1:14" s="1390" customFormat="1" ht="30" customHeight="1">
      <c r="A82" s="1409" t="s">
        <v>2241</v>
      </c>
      <c r="B82" s="1421" t="s">
        <v>847</v>
      </c>
      <c r="C82" s="1422" t="s">
        <v>2242</v>
      </c>
      <c r="D82" s="1423"/>
      <c r="E82" s="1413">
        <f>SUM(E83,E84,E85,E86)</f>
        <v>0</v>
      </c>
      <c r="F82" s="1424">
        <f>F83+F84+F85+F86</f>
        <v>0</v>
      </c>
      <c r="G82" s="1424">
        <f>G83+G84+G85</f>
        <v>0</v>
      </c>
      <c r="H82" s="1407"/>
      <c r="I82" s="1407"/>
      <c r="J82" s="1395">
        <f>SUM(J83,J84,J85,J86)</f>
        <v>0</v>
      </c>
    </row>
    <row r="83" spans="1:14" s="1390" customFormat="1" ht="30" customHeight="1">
      <c r="A83" s="1409" t="s">
        <v>2243</v>
      </c>
      <c r="B83" s="1391" t="s">
        <v>850</v>
      </c>
      <c r="C83" s="1316" t="s">
        <v>2244</v>
      </c>
      <c r="D83" s="1425" t="s">
        <v>2245</v>
      </c>
      <c r="E83" s="1426"/>
      <c r="F83" s="1404"/>
      <c r="G83" s="1404"/>
      <c r="H83" s="1398">
        <v>0</v>
      </c>
      <c r="I83" s="1404"/>
      <c r="J83" s="1395">
        <f t="shared" ref="J83:J86" si="11">E83*I83</f>
        <v>0</v>
      </c>
    </row>
    <row r="84" spans="1:14" s="1390" customFormat="1" ht="30" customHeight="1">
      <c r="A84" s="1409" t="s">
        <v>822</v>
      </c>
      <c r="B84" s="1421" t="s">
        <v>853</v>
      </c>
      <c r="C84" s="1316" t="s">
        <v>2246</v>
      </c>
      <c r="D84" s="1425" t="s">
        <v>2245</v>
      </c>
      <c r="E84" s="1426"/>
      <c r="F84" s="1404"/>
      <c r="G84" s="1404"/>
      <c r="H84" s="1398">
        <v>0</v>
      </c>
      <c r="I84" s="1404"/>
      <c r="J84" s="1395">
        <f t="shared" si="11"/>
        <v>0</v>
      </c>
    </row>
    <row r="85" spans="1:14" s="1390" customFormat="1" ht="30" customHeight="1">
      <c r="A85" s="1409" t="s">
        <v>825</v>
      </c>
      <c r="B85" s="1421" t="s">
        <v>856</v>
      </c>
      <c r="C85" s="1316" t="s">
        <v>2247</v>
      </c>
      <c r="D85" s="1425" t="s">
        <v>2248</v>
      </c>
      <c r="E85" s="1426"/>
      <c r="F85" s="1404"/>
      <c r="G85" s="1404"/>
      <c r="H85" s="1398">
        <v>0</v>
      </c>
      <c r="I85" s="1404"/>
      <c r="J85" s="1395">
        <f t="shared" si="11"/>
        <v>0</v>
      </c>
    </row>
    <row r="86" spans="1:14" s="1390" customFormat="1" ht="30" customHeight="1">
      <c r="A86" s="1409" t="s">
        <v>828</v>
      </c>
      <c r="B86" s="1421" t="s">
        <v>858</v>
      </c>
      <c r="C86" s="1316" t="s">
        <v>2249</v>
      </c>
      <c r="D86" s="1425" t="s">
        <v>2245</v>
      </c>
      <c r="E86" s="1426"/>
      <c r="F86" s="1404"/>
      <c r="G86" s="1394"/>
      <c r="H86" s="1398">
        <v>0</v>
      </c>
      <c r="I86" s="1404"/>
      <c r="J86" s="1395">
        <f t="shared" si="11"/>
        <v>0</v>
      </c>
    </row>
    <row r="87" spans="1:14" s="1390" customFormat="1" ht="30" customHeight="1">
      <c r="A87" s="1409" t="s">
        <v>831</v>
      </c>
      <c r="B87" s="1421" t="s">
        <v>873</v>
      </c>
      <c r="C87" s="1422" t="s">
        <v>2250</v>
      </c>
      <c r="D87" s="1423"/>
      <c r="E87" s="1413">
        <f>SUM(E88,E89,E90,E91)</f>
        <v>0</v>
      </c>
      <c r="F87" s="1424">
        <f>F88+F89+F90+F91</f>
        <v>0</v>
      </c>
      <c r="G87" s="1424">
        <f>G88+G89+G90</f>
        <v>0</v>
      </c>
      <c r="H87" s="1394"/>
      <c r="I87" s="1407"/>
      <c r="J87" s="1395">
        <f>SUM(J88,J89,J90,J91)</f>
        <v>0</v>
      </c>
      <c r="L87" s="1480"/>
      <c r="M87" s="1480"/>
      <c r="N87" s="1480"/>
    </row>
    <row r="88" spans="1:14" s="1390" customFormat="1" ht="30" customHeight="1">
      <c r="A88" s="1409" t="s">
        <v>2251</v>
      </c>
      <c r="B88" s="1391" t="s">
        <v>2057</v>
      </c>
      <c r="C88" s="1316" t="s">
        <v>2244</v>
      </c>
      <c r="D88" s="1425" t="s">
        <v>2245</v>
      </c>
      <c r="E88" s="1426"/>
      <c r="F88" s="1404"/>
      <c r="G88" s="1404"/>
      <c r="H88" s="1398">
        <v>0</v>
      </c>
      <c r="I88" s="1427"/>
      <c r="J88" s="1395">
        <f t="shared" ref="J88:J90" si="12">E88*I88</f>
        <v>0</v>
      </c>
      <c r="L88" s="1481"/>
      <c r="M88" s="1480"/>
      <c r="N88" s="1480"/>
    </row>
    <row r="89" spans="1:14" s="1390" customFormat="1" ht="30" customHeight="1">
      <c r="A89" s="1409" t="s">
        <v>834</v>
      </c>
      <c r="B89" s="1391" t="s">
        <v>2060</v>
      </c>
      <c r="C89" s="1316" t="s">
        <v>2246</v>
      </c>
      <c r="D89" s="1425" t="s">
        <v>2252</v>
      </c>
      <c r="E89" s="1426"/>
      <c r="F89" s="1404"/>
      <c r="G89" s="1404"/>
      <c r="H89" s="1398">
        <v>0.15</v>
      </c>
      <c r="I89" s="1427"/>
      <c r="J89" s="1395">
        <f t="shared" si="12"/>
        <v>0</v>
      </c>
      <c r="L89" s="1481"/>
      <c r="M89" s="1480"/>
      <c r="N89" s="1480"/>
    </row>
    <row r="90" spans="1:14" s="1390" customFormat="1" ht="30" customHeight="1">
      <c r="A90" s="1409" t="s">
        <v>843</v>
      </c>
      <c r="B90" s="1421" t="s">
        <v>2253</v>
      </c>
      <c r="C90" s="1316" t="s">
        <v>2247</v>
      </c>
      <c r="D90" s="1425" t="s">
        <v>2254</v>
      </c>
      <c r="E90" s="1426"/>
      <c r="F90" s="1404"/>
      <c r="G90" s="1404"/>
      <c r="H90" s="1398">
        <v>0.5</v>
      </c>
      <c r="I90" s="1404"/>
      <c r="J90" s="1395">
        <f t="shared" si="12"/>
        <v>0</v>
      </c>
      <c r="L90" s="1481"/>
      <c r="M90" s="1480"/>
      <c r="N90" s="1480"/>
    </row>
    <row r="91" spans="1:14" s="1390" customFormat="1" ht="30" customHeight="1">
      <c r="A91" s="1409" t="s">
        <v>846</v>
      </c>
      <c r="B91" s="1421" t="s">
        <v>2255</v>
      </c>
      <c r="C91" s="1316" t="s">
        <v>2249</v>
      </c>
      <c r="D91" s="1425"/>
      <c r="E91" s="1413">
        <f>SUM(E92,E93)</f>
        <v>0</v>
      </c>
      <c r="F91" s="1424">
        <f>F92+F93</f>
        <v>0</v>
      </c>
      <c r="G91" s="1394"/>
      <c r="H91" s="1408"/>
      <c r="I91" s="1394"/>
      <c r="J91" s="1395">
        <f>SUM(J92,J93)</f>
        <v>0</v>
      </c>
      <c r="L91" s="1482"/>
      <c r="M91" s="1480"/>
      <c r="N91" s="1480"/>
    </row>
    <row r="92" spans="1:14" s="1390" customFormat="1" ht="30" customHeight="1">
      <c r="A92" s="1409" t="s">
        <v>849</v>
      </c>
      <c r="B92" s="1391" t="s">
        <v>2256</v>
      </c>
      <c r="C92" s="1428" t="s">
        <v>2257</v>
      </c>
      <c r="D92" s="1425" t="s">
        <v>2258</v>
      </c>
      <c r="E92" s="1402"/>
      <c r="F92" s="1404"/>
      <c r="G92" s="1394"/>
      <c r="H92" s="1398">
        <v>0.25</v>
      </c>
      <c r="I92" s="1404"/>
      <c r="J92" s="1395">
        <f t="shared" ref="J92:J93" si="13">E92*I92</f>
        <v>0</v>
      </c>
      <c r="L92" s="1481"/>
      <c r="M92" s="1480"/>
      <c r="N92" s="1480"/>
    </row>
    <row r="93" spans="1:14" s="1390" customFormat="1" ht="30" customHeight="1">
      <c r="A93" s="1409" t="s">
        <v>852</v>
      </c>
      <c r="B93" s="1391" t="s">
        <v>2259</v>
      </c>
      <c r="C93" s="1428" t="s">
        <v>2260</v>
      </c>
      <c r="D93" s="1425" t="s">
        <v>2261</v>
      </c>
      <c r="E93" s="1426"/>
      <c r="F93" s="1404"/>
      <c r="G93" s="1394"/>
      <c r="H93" s="1398">
        <v>1</v>
      </c>
      <c r="I93" s="1404"/>
      <c r="J93" s="1395">
        <f t="shared" si="13"/>
        <v>0</v>
      </c>
      <c r="L93" s="1481"/>
      <c r="M93" s="1480"/>
      <c r="N93" s="1480"/>
    </row>
    <row r="94" spans="1:14" s="1390" customFormat="1" ht="30" customHeight="1">
      <c r="A94" s="1429" t="s">
        <v>855</v>
      </c>
      <c r="B94" s="1430" t="s">
        <v>902</v>
      </c>
      <c r="C94" s="1431" t="s">
        <v>2262</v>
      </c>
      <c r="D94" s="1432"/>
      <c r="E94" s="1433"/>
      <c r="F94" s="1434"/>
      <c r="G94" s="1434"/>
      <c r="H94" s="1435"/>
      <c r="I94" s="1435"/>
      <c r="J94" s="1483">
        <f>'F4 LCR TOTAL'!I16</f>
        <v>0</v>
      </c>
      <c r="L94" s="1481"/>
      <c r="M94" s="1480"/>
      <c r="N94" s="1480"/>
    </row>
    <row r="95" spans="1:14" s="1390" customFormat="1" ht="30" customHeight="1">
      <c r="A95" s="2793" t="s">
        <v>1775</v>
      </c>
      <c r="B95" s="2794"/>
      <c r="C95" s="2794"/>
      <c r="D95" s="2794"/>
      <c r="E95" s="2794"/>
      <c r="F95" s="2794"/>
      <c r="G95" s="2794"/>
      <c r="H95" s="2794"/>
      <c r="I95" s="2794"/>
      <c r="J95" s="2795"/>
      <c r="L95" s="1480"/>
      <c r="M95" s="1480"/>
      <c r="N95" s="1480"/>
    </row>
    <row r="96" spans="1:14" s="1390" customFormat="1" ht="30" customHeight="1">
      <c r="A96" s="1437" t="s">
        <v>857</v>
      </c>
      <c r="B96" s="1438" t="s">
        <v>1762</v>
      </c>
      <c r="C96" s="1439" t="s">
        <v>2263</v>
      </c>
      <c r="D96" s="1440" t="s">
        <v>2235</v>
      </c>
      <c r="E96" s="1441"/>
      <c r="F96" s="1442"/>
      <c r="G96" s="1442"/>
      <c r="H96" s="1443"/>
      <c r="I96" s="1444"/>
      <c r="J96" s="1445"/>
    </row>
    <row r="97" spans="1:10" s="1390" customFormat="1" ht="30" customHeight="1">
      <c r="A97" s="1409" t="s">
        <v>860</v>
      </c>
      <c r="B97" s="1380" t="s">
        <v>1735</v>
      </c>
      <c r="C97" s="1446" t="s">
        <v>2264</v>
      </c>
      <c r="D97" s="1447" t="s">
        <v>2265</v>
      </c>
      <c r="E97" s="1426"/>
      <c r="F97" s="1394"/>
      <c r="G97" s="1394"/>
      <c r="H97" s="1407"/>
      <c r="I97" s="1407"/>
      <c r="J97" s="1448"/>
    </row>
    <row r="98" spans="1:10" s="1390" customFormat="1" ht="68.25" customHeight="1">
      <c r="A98" s="1409" t="s">
        <v>2266</v>
      </c>
      <c r="B98" s="1449" t="s">
        <v>1415</v>
      </c>
      <c r="C98" s="1446" t="s">
        <v>2267</v>
      </c>
      <c r="D98" s="1450"/>
      <c r="E98" s="1451"/>
      <c r="F98" s="1394"/>
      <c r="G98" s="1394"/>
      <c r="H98" s="1394"/>
      <c r="I98" s="1394"/>
      <c r="J98" s="1452"/>
    </row>
    <row r="99" spans="1:10" s="1390" customFormat="1" ht="30" customHeight="1">
      <c r="A99" s="1409" t="s">
        <v>2268</v>
      </c>
      <c r="B99" s="1391" t="s">
        <v>2269</v>
      </c>
      <c r="C99" s="1453" t="s">
        <v>2270</v>
      </c>
      <c r="D99" s="1425"/>
      <c r="E99" s="1402"/>
      <c r="F99" s="1394"/>
      <c r="G99" s="1394"/>
      <c r="H99" s="1394"/>
      <c r="I99" s="1404"/>
      <c r="J99" s="1454"/>
    </row>
    <row r="100" spans="1:10" s="1390" customFormat="1" ht="30" customHeight="1">
      <c r="A100" s="1409" t="s">
        <v>863</v>
      </c>
      <c r="B100" s="1391" t="s">
        <v>2271</v>
      </c>
      <c r="C100" s="1453" t="s">
        <v>2272</v>
      </c>
      <c r="D100" s="1425"/>
      <c r="E100" s="1402"/>
      <c r="F100" s="1394"/>
      <c r="G100" s="1394"/>
      <c r="H100" s="1394"/>
      <c r="I100" s="1404"/>
      <c r="J100" s="1454"/>
    </row>
    <row r="101" spans="1:10" s="1390" customFormat="1" ht="30" customHeight="1">
      <c r="A101" s="1409" t="s">
        <v>2273</v>
      </c>
      <c r="B101" s="1391" t="s">
        <v>2274</v>
      </c>
      <c r="C101" s="1453" t="s">
        <v>2275</v>
      </c>
      <c r="D101" s="1425"/>
      <c r="E101" s="1402"/>
      <c r="F101" s="1394"/>
      <c r="G101" s="1394"/>
      <c r="H101" s="1394"/>
      <c r="I101" s="1404"/>
      <c r="J101" s="1454"/>
    </row>
    <row r="102" spans="1:10" s="1390" customFormat="1" ht="30" customHeight="1">
      <c r="A102" s="1409" t="s">
        <v>2276</v>
      </c>
      <c r="B102" s="1391" t="s">
        <v>2277</v>
      </c>
      <c r="C102" s="1453" t="s">
        <v>2278</v>
      </c>
      <c r="D102" s="1425"/>
      <c r="E102" s="1402"/>
      <c r="F102" s="1394"/>
      <c r="G102" s="1394"/>
      <c r="H102" s="1394"/>
      <c r="I102" s="1404"/>
      <c r="J102" s="1454"/>
    </row>
    <row r="103" spans="1:10" s="1390" customFormat="1" ht="30" customHeight="1">
      <c r="A103" s="1409" t="s">
        <v>2279</v>
      </c>
      <c r="B103" s="1449" t="s">
        <v>1742</v>
      </c>
      <c r="C103" s="1446" t="s">
        <v>2280</v>
      </c>
      <c r="D103" s="1450"/>
      <c r="E103" s="1451"/>
      <c r="F103" s="1394"/>
      <c r="G103" s="1394"/>
      <c r="H103" s="1394"/>
      <c r="I103" s="1394"/>
      <c r="J103" s="1452"/>
    </row>
    <row r="104" spans="1:10" s="1390" customFormat="1" ht="30" customHeight="1">
      <c r="A104" s="1409" t="s">
        <v>2281</v>
      </c>
      <c r="B104" s="1391" t="s">
        <v>2282</v>
      </c>
      <c r="C104" s="1453" t="s">
        <v>2270</v>
      </c>
      <c r="D104" s="1425"/>
      <c r="E104" s="1402"/>
      <c r="F104" s="1394"/>
      <c r="G104" s="1394"/>
      <c r="H104" s="1394"/>
      <c r="I104" s="1404"/>
      <c r="J104" s="1454"/>
    </row>
    <row r="105" spans="1:10" s="1390" customFormat="1" ht="30" customHeight="1">
      <c r="A105" s="1409" t="s">
        <v>2283</v>
      </c>
      <c r="B105" s="1391" t="s">
        <v>2284</v>
      </c>
      <c r="C105" s="1453" t="s">
        <v>2272</v>
      </c>
      <c r="D105" s="1425"/>
      <c r="E105" s="1402"/>
      <c r="F105" s="1394"/>
      <c r="G105" s="1394"/>
      <c r="H105" s="1394"/>
      <c r="I105" s="1404"/>
      <c r="J105" s="1454"/>
    </row>
    <row r="106" spans="1:10" s="1390" customFormat="1" ht="30" customHeight="1">
      <c r="A106" s="1409" t="s">
        <v>2285</v>
      </c>
      <c r="B106" s="1391" t="s">
        <v>2286</v>
      </c>
      <c r="C106" s="1453" t="s">
        <v>2275</v>
      </c>
      <c r="D106" s="1425"/>
      <c r="E106" s="1402"/>
      <c r="F106" s="1394"/>
      <c r="G106" s="1394"/>
      <c r="H106" s="1394"/>
      <c r="I106" s="1404"/>
      <c r="J106" s="1454"/>
    </row>
    <row r="107" spans="1:10" s="1390" customFormat="1" ht="30" customHeight="1">
      <c r="A107" s="1409" t="s">
        <v>2287</v>
      </c>
      <c r="B107" s="1391" t="s">
        <v>2288</v>
      </c>
      <c r="C107" s="1453" t="s">
        <v>2278</v>
      </c>
      <c r="D107" s="1425"/>
      <c r="E107" s="1402"/>
      <c r="F107" s="1394"/>
      <c r="G107" s="1394"/>
      <c r="H107" s="1394"/>
      <c r="I107" s="1404"/>
      <c r="J107" s="1454"/>
    </row>
    <row r="108" spans="1:10" s="1390" customFormat="1" ht="30" customHeight="1">
      <c r="A108" s="1409" t="s">
        <v>872</v>
      </c>
      <c r="B108" s="1380" t="s">
        <v>1746</v>
      </c>
      <c r="C108" s="1446" t="s">
        <v>2289</v>
      </c>
      <c r="D108" s="1450" t="s">
        <v>2290</v>
      </c>
      <c r="E108" s="1402"/>
      <c r="F108" s="1394"/>
      <c r="G108" s="1394"/>
      <c r="H108" s="1407"/>
      <c r="I108" s="1407"/>
      <c r="J108" s="1448"/>
    </row>
    <row r="109" spans="1:10" s="1390" customFormat="1" ht="30" customHeight="1">
      <c r="A109" s="1409" t="s">
        <v>875</v>
      </c>
      <c r="B109" s="1455" t="s">
        <v>1752</v>
      </c>
      <c r="C109" s="1446" t="s">
        <v>2291</v>
      </c>
      <c r="D109" s="1450"/>
      <c r="E109" s="1402"/>
      <c r="F109" s="1394"/>
      <c r="G109" s="1394"/>
      <c r="H109" s="1407"/>
      <c r="I109" s="1407"/>
      <c r="J109" s="1448"/>
    </row>
    <row r="110" spans="1:10" s="1390" customFormat="1" ht="30" customHeight="1">
      <c r="A110" s="1409" t="s">
        <v>878</v>
      </c>
      <c r="B110" s="1455" t="s">
        <v>1756</v>
      </c>
      <c r="C110" s="1446" t="s">
        <v>2292</v>
      </c>
      <c r="D110" s="1450"/>
      <c r="E110" s="1426"/>
      <c r="F110" s="1394"/>
      <c r="G110" s="1394"/>
      <c r="H110" s="1407"/>
      <c r="I110" s="1407"/>
      <c r="J110" s="1448"/>
    </row>
    <row r="111" spans="1:10" s="1390" customFormat="1" ht="30" customHeight="1">
      <c r="A111" s="1409" t="s">
        <v>881</v>
      </c>
      <c r="B111" s="1455" t="s">
        <v>1806</v>
      </c>
      <c r="C111" s="1446" t="s">
        <v>2293</v>
      </c>
      <c r="D111" s="1450"/>
      <c r="E111" s="1426"/>
      <c r="F111" s="1394"/>
      <c r="G111" s="1394"/>
      <c r="H111" s="1407"/>
      <c r="I111" s="1427"/>
      <c r="J111" s="1456"/>
    </row>
    <row r="112" spans="1:10" s="1390" customFormat="1" ht="44.25" customHeight="1" thickBot="1">
      <c r="A112" s="1457" t="s">
        <v>2294</v>
      </c>
      <c r="B112" s="1458" t="s">
        <v>1808</v>
      </c>
      <c r="C112" s="1459" t="s">
        <v>2295</v>
      </c>
      <c r="D112" s="1460"/>
      <c r="E112" s="1461"/>
      <c r="F112" s="1462"/>
      <c r="G112" s="1462"/>
      <c r="H112" s="1463"/>
      <c r="I112" s="1464"/>
      <c r="J112" s="1465"/>
    </row>
    <row r="113" spans="1:10" s="1390" customFormat="1" ht="14.25">
      <c r="A113" s="1362"/>
      <c r="B113" s="1363"/>
      <c r="C113" s="1466"/>
      <c r="D113" s="1467"/>
      <c r="E113" s="1468"/>
      <c r="F113" s="1468"/>
      <c r="G113" s="1468"/>
      <c r="H113" s="1468"/>
      <c r="I113" s="1468"/>
      <c r="J113" s="1466"/>
    </row>
    <row r="114" spans="1:10" s="1390" customFormat="1" ht="14.25">
      <c r="A114" s="1362"/>
      <c r="B114" s="1363"/>
      <c r="C114" s="1466"/>
      <c r="D114" s="1467"/>
      <c r="E114" s="1468"/>
      <c r="F114" s="1468"/>
      <c r="G114" s="1468"/>
      <c r="H114" s="1468"/>
      <c r="I114" s="1468"/>
      <c r="J114" s="1466"/>
    </row>
    <row r="115" spans="1:10" s="1390" customFormat="1" ht="14.25">
      <c r="A115" s="1362"/>
      <c r="B115" s="1363"/>
      <c r="C115" s="1466"/>
      <c r="D115" s="1467"/>
      <c r="E115" s="1468"/>
      <c r="F115" s="1468"/>
      <c r="G115" s="1468"/>
      <c r="H115" s="1468"/>
      <c r="I115" s="1468"/>
      <c r="J115" s="1466"/>
    </row>
    <row r="116" spans="1:10" s="1390" customFormat="1" ht="14.25">
      <c r="A116" s="1362"/>
      <c r="B116" s="1363"/>
      <c r="C116" s="1466"/>
      <c r="D116" s="1467"/>
      <c r="E116" s="1468"/>
      <c r="F116" s="1468"/>
      <c r="G116" s="1468"/>
      <c r="H116" s="1468"/>
      <c r="I116" s="1468"/>
      <c r="J116" s="1466"/>
    </row>
    <row r="117" spans="1:10" s="1390" customFormat="1" ht="14.25">
      <c r="A117" s="1362"/>
      <c r="B117" s="1363"/>
      <c r="C117" s="1466"/>
      <c r="D117" s="1467"/>
      <c r="E117" s="1468"/>
      <c r="F117" s="1468"/>
      <c r="G117" s="1468"/>
      <c r="H117" s="1468"/>
      <c r="I117" s="1468"/>
      <c r="J117" s="1466"/>
    </row>
    <row r="118" spans="1:10" s="1390" customFormat="1" ht="14.25">
      <c r="A118" s="1362"/>
      <c r="B118" s="1363"/>
      <c r="C118" s="1466"/>
      <c r="D118" s="1467"/>
      <c r="E118" s="1468"/>
      <c r="F118" s="1468"/>
      <c r="G118" s="1468"/>
      <c r="H118" s="1468"/>
      <c r="I118" s="1468"/>
      <c r="J118" s="1466"/>
    </row>
    <row r="119" spans="1:10" s="1390" customFormat="1" ht="14.25">
      <c r="A119" s="1362"/>
      <c r="B119" s="1363"/>
      <c r="C119" s="1466"/>
      <c r="D119" s="1467"/>
      <c r="E119" s="1468"/>
      <c r="F119" s="1468"/>
      <c r="G119" s="1468"/>
      <c r="H119" s="1468"/>
      <c r="I119" s="1468"/>
      <c r="J119" s="1466"/>
    </row>
    <row r="120" spans="1:10" s="1390" customFormat="1" ht="14.25">
      <c r="A120" s="1362"/>
      <c r="B120" s="1363"/>
      <c r="C120" s="1466"/>
      <c r="D120" s="1467"/>
      <c r="E120" s="1468"/>
      <c r="F120" s="1468"/>
      <c r="G120" s="1468"/>
      <c r="H120" s="1468"/>
      <c r="I120" s="1468"/>
      <c r="J120" s="1466"/>
    </row>
    <row r="121" spans="1:10" s="1390" customFormat="1" ht="14.25">
      <c r="A121" s="1362"/>
      <c r="B121" s="1363"/>
      <c r="C121" s="1466"/>
      <c r="D121" s="1467"/>
      <c r="E121" s="1468"/>
      <c r="F121" s="1468"/>
      <c r="G121" s="1468"/>
      <c r="H121" s="1468"/>
      <c r="I121" s="1468"/>
      <c r="J121" s="1466"/>
    </row>
    <row r="122" spans="1:10" s="1390" customFormat="1" ht="14.25">
      <c r="A122" s="1362"/>
      <c r="B122" s="1363"/>
      <c r="C122" s="1466"/>
      <c r="D122" s="1467"/>
      <c r="E122" s="1468"/>
      <c r="F122" s="1468"/>
      <c r="G122" s="1468"/>
      <c r="H122" s="1468"/>
      <c r="I122" s="1468"/>
      <c r="J122" s="1466"/>
    </row>
    <row r="123" spans="1:10" s="1390" customFormat="1" ht="14.25">
      <c r="A123" s="1362"/>
      <c r="B123" s="1363"/>
      <c r="C123" s="1466"/>
      <c r="D123" s="1467"/>
      <c r="E123" s="1468"/>
      <c r="F123" s="1468"/>
      <c r="G123" s="1468"/>
      <c r="H123" s="1468"/>
      <c r="I123" s="1468"/>
      <c r="J123" s="1466"/>
    </row>
    <row r="124" spans="1:10" s="1390" customFormat="1" ht="14.25">
      <c r="A124" s="1362"/>
      <c r="B124" s="1363"/>
      <c r="C124" s="1466"/>
      <c r="D124" s="1467"/>
      <c r="E124" s="1468"/>
      <c r="F124" s="1468"/>
      <c r="G124" s="1468"/>
      <c r="H124" s="1468"/>
      <c r="I124" s="1468"/>
      <c r="J124" s="1466"/>
    </row>
    <row r="125" spans="1:10" s="1390" customFormat="1" ht="14.25">
      <c r="A125" s="1367"/>
      <c r="B125" s="1469"/>
      <c r="C125" s="1466"/>
      <c r="D125" s="1467"/>
      <c r="E125" s="1468"/>
      <c r="F125" s="1468"/>
      <c r="G125" s="1468"/>
      <c r="H125" s="1468"/>
      <c r="I125" s="1468"/>
      <c r="J125" s="1466"/>
    </row>
    <row r="126" spans="1:10" s="1390" customFormat="1" ht="14.25">
      <c r="A126" s="1367"/>
      <c r="B126" s="1469"/>
      <c r="C126" s="1466"/>
      <c r="D126" s="1467"/>
      <c r="E126" s="1468"/>
      <c r="F126" s="1468"/>
      <c r="G126" s="1468"/>
      <c r="H126" s="1468"/>
      <c r="I126" s="1468"/>
      <c r="J126" s="1466"/>
    </row>
    <row r="127" spans="1:10" s="1390" customFormat="1" ht="14.25">
      <c r="A127" s="1367"/>
      <c r="B127" s="1469"/>
      <c r="C127" s="1466"/>
      <c r="D127" s="1467"/>
      <c r="E127" s="1468"/>
      <c r="F127" s="1468"/>
      <c r="G127" s="1468"/>
      <c r="H127" s="1468"/>
      <c r="I127" s="1468"/>
      <c r="J127" s="1466"/>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7"/>
  <sheetViews>
    <sheetView zoomScale="60" zoomScaleNormal="60" workbookViewId="0">
      <selection activeCell="C98" sqref="C98"/>
    </sheetView>
  </sheetViews>
  <sheetFormatPr defaultColWidth="9.140625" defaultRowHeight="12.75"/>
  <cols>
    <col min="1" max="1" width="11.7109375" style="1362" customWidth="1"/>
    <col min="2" max="2" width="17.5703125" style="1363" customWidth="1"/>
    <col min="3" max="3" width="76.140625" style="1365" customWidth="1"/>
    <col min="4" max="4" width="33.28515625" style="1470" customWidth="1"/>
    <col min="5" max="5" width="23.140625" style="1364" customWidth="1"/>
    <col min="6" max="6" width="19.5703125" style="1364" customWidth="1"/>
    <col min="7" max="7" width="24.5703125" style="1364" customWidth="1"/>
    <col min="8" max="8" width="17.28515625" style="1364" customWidth="1"/>
    <col min="9" max="9" width="18.42578125" style="1364" customWidth="1"/>
    <col min="10" max="10" width="16" style="1365" customWidth="1"/>
    <col min="11" max="11" width="9.140625" style="1365"/>
    <col min="12" max="14" width="9.140625" style="1366"/>
    <col min="15" max="15" width="28.5703125" style="1366" bestFit="1" customWidth="1"/>
    <col min="16" max="16" width="94" style="1366" customWidth="1"/>
    <col min="17" max="16384" width="9.140625" style="1366"/>
  </cols>
  <sheetData>
    <row r="1" spans="1:17" ht="15">
      <c r="C1" s="5" t="s">
        <v>2</v>
      </c>
      <c r="D1" s="103" t="s">
        <v>1619</v>
      </c>
    </row>
    <row r="2" spans="1:17" ht="15">
      <c r="C2" s="49" t="s">
        <v>4</v>
      </c>
      <c r="D2" s="49" t="s">
        <v>2299</v>
      </c>
    </row>
    <row r="3" spans="1:17" ht="15">
      <c r="C3" s="49" t="s">
        <v>6</v>
      </c>
      <c r="D3" s="49" t="s">
        <v>2012</v>
      </c>
      <c r="E3" s="49"/>
    </row>
    <row r="4" spans="1:17" ht="15">
      <c r="C4" s="49" t="s">
        <v>8</v>
      </c>
      <c r="D4" s="49" t="s">
        <v>9</v>
      </c>
      <c r="E4" s="49"/>
    </row>
    <row r="5" spans="1:17" ht="15">
      <c r="C5" s="5" t="s">
        <v>2015</v>
      </c>
      <c r="D5" s="5" t="s">
        <v>2016</v>
      </c>
      <c r="E5" s="5"/>
    </row>
    <row r="8" spans="1:17" ht="15" thickBot="1">
      <c r="A8" s="1367"/>
      <c r="B8" s="1368"/>
      <c r="C8" s="199"/>
      <c r="D8" s="198"/>
      <c r="E8" s="1369"/>
      <c r="F8" s="1369"/>
      <c r="G8" s="1369"/>
      <c r="H8" s="1369"/>
      <c r="I8" s="1369"/>
      <c r="J8" s="199"/>
    </row>
    <row r="9" spans="1:17" s="1370" customFormat="1" ht="27.75" thickBot="1">
      <c r="A9" s="2796" t="s">
        <v>2300</v>
      </c>
      <c r="B9" s="2797"/>
      <c r="C9" s="2797"/>
      <c r="D9" s="2797"/>
      <c r="E9" s="2797"/>
      <c r="F9" s="2797"/>
      <c r="G9" s="2797"/>
      <c r="H9" s="2797"/>
      <c r="I9" s="2797"/>
      <c r="J9" s="2798"/>
      <c r="K9" s="1484"/>
      <c r="N9" s="1282"/>
      <c r="O9" s="1282"/>
      <c r="P9" s="1282"/>
      <c r="Q9" s="1485"/>
    </row>
    <row r="10" spans="1:17" s="1374" customFormat="1" ht="15">
      <c r="A10" s="1371"/>
      <c r="B10" s="1372"/>
      <c r="C10" s="1373"/>
      <c r="D10" s="1373"/>
      <c r="E10" s="1373"/>
      <c r="F10" s="1373"/>
      <c r="G10" s="1373"/>
      <c r="H10" s="1373"/>
      <c r="I10" s="1373"/>
      <c r="J10" s="1373"/>
      <c r="N10" s="1284"/>
      <c r="O10" s="1284"/>
      <c r="P10" s="1284"/>
    </row>
    <row r="11" spans="1:17" s="1374" customFormat="1" ht="15">
      <c r="A11" s="1371"/>
      <c r="B11" s="1372"/>
      <c r="C11" s="1286"/>
      <c r="D11" s="1286"/>
      <c r="E11" s="1287"/>
      <c r="F11" s="1373"/>
      <c r="G11" s="1373"/>
      <c r="H11" s="1373"/>
      <c r="I11" s="1373"/>
      <c r="J11" s="1373"/>
      <c r="N11" s="1284"/>
      <c r="O11" s="1284"/>
      <c r="P11" s="1284"/>
    </row>
    <row r="12" spans="1:17" s="1374" customFormat="1" ht="15.75" thickBot="1">
      <c r="A12" s="1371"/>
      <c r="B12" s="1372"/>
      <c r="C12" s="1373"/>
      <c r="D12" s="1373"/>
      <c r="E12" s="1373"/>
      <c r="F12" s="1373"/>
      <c r="G12" s="1373"/>
      <c r="H12" s="1373"/>
      <c r="I12" s="1373"/>
      <c r="J12" s="1373"/>
      <c r="N12" s="1284"/>
      <c r="O12" s="1284"/>
      <c r="P12" s="1284"/>
    </row>
    <row r="13" spans="1:17" ht="15" customHeight="1">
      <c r="A13" s="1375"/>
      <c r="B13" s="1471"/>
      <c r="C13" s="1472"/>
      <c r="D13" s="2805" t="s">
        <v>2020</v>
      </c>
      <c r="E13" s="2805" t="s">
        <v>658</v>
      </c>
      <c r="F13" s="2805" t="s">
        <v>2081</v>
      </c>
      <c r="G13" s="2805" t="s">
        <v>2082</v>
      </c>
      <c r="H13" s="2807" t="s">
        <v>2083</v>
      </c>
      <c r="I13" s="2805" t="s">
        <v>2084</v>
      </c>
      <c r="J13" s="2809" t="s">
        <v>2085</v>
      </c>
      <c r="N13" s="1292"/>
      <c r="O13" s="1293"/>
      <c r="P13" s="1294"/>
      <c r="Q13" s="1374"/>
    </row>
    <row r="14" spans="1:17" ht="45.75" customHeight="1">
      <c r="A14" s="1473"/>
      <c r="B14" s="1474"/>
      <c r="C14" s="1475"/>
      <c r="D14" s="2806" t="s">
        <v>2086</v>
      </c>
      <c r="E14" s="2806"/>
      <c r="F14" s="2806"/>
      <c r="G14" s="2806"/>
      <c r="H14" s="2808"/>
      <c r="I14" s="2806"/>
      <c r="J14" s="2810"/>
      <c r="N14" s="1281"/>
      <c r="O14" s="1281"/>
      <c r="P14" s="1281"/>
      <c r="Q14" s="1374"/>
    </row>
    <row r="15" spans="1:17" ht="25.5">
      <c r="A15" s="1476" t="s">
        <v>1678</v>
      </c>
      <c r="B15" s="1477" t="s">
        <v>13</v>
      </c>
      <c r="C15" s="1478" t="s">
        <v>657</v>
      </c>
      <c r="D15" s="1376"/>
      <c r="E15" s="1377" t="s">
        <v>659</v>
      </c>
      <c r="F15" s="1377" t="s">
        <v>664</v>
      </c>
      <c r="G15" s="1377" t="s">
        <v>667</v>
      </c>
      <c r="H15" s="1377" t="s">
        <v>670</v>
      </c>
      <c r="I15" s="1377" t="s">
        <v>672</v>
      </c>
      <c r="J15" s="1378" t="s">
        <v>2087</v>
      </c>
    </row>
    <row r="16" spans="1:17" ht="30" customHeight="1">
      <c r="A16" s="1379" t="s">
        <v>659</v>
      </c>
      <c r="B16" s="1380" t="s">
        <v>1728</v>
      </c>
      <c r="C16" s="1381" t="s">
        <v>2088</v>
      </c>
      <c r="D16" s="1382"/>
      <c r="E16" s="1383">
        <f>SUM(E17,E81)</f>
        <v>0</v>
      </c>
      <c r="F16" s="1384"/>
      <c r="G16" s="1384"/>
      <c r="H16" s="1384"/>
      <c r="I16" s="1384"/>
      <c r="J16" s="1385">
        <f>SUM(J17,J81,J94)</f>
        <v>0</v>
      </c>
    </row>
    <row r="17" spans="1:11" s="1390" customFormat="1" ht="30" customHeight="1">
      <c r="A17" s="1379" t="s">
        <v>664</v>
      </c>
      <c r="B17" s="1380" t="s">
        <v>662</v>
      </c>
      <c r="C17" s="1386" t="s">
        <v>2089</v>
      </c>
      <c r="D17" s="1387"/>
      <c r="E17" s="1479">
        <f>SUM(E18,E26,E31,E37,E49,E61,E77)</f>
        <v>0</v>
      </c>
      <c r="F17" s="1389"/>
      <c r="G17" s="1389"/>
      <c r="H17" s="1389"/>
      <c r="I17" s="1389"/>
      <c r="J17" s="1385">
        <f>SUM(J18,J26,J31,J37,J49,J61,J77)</f>
        <v>0</v>
      </c>
      <c r="K17" s="1466"/>
    </row>
    <row r="18" spans="1:11" s="1390" customFormat="1" ht="30" customHeight="1">
      <c r="A18" s="1379" t="s">
        <v>667</v>
      </c>
      <c r="B18" s="1391" t="s">
        <v>665</v>
      </c>
      <c r="C18" s="1392" t="s">
        <v>2090</v>
      </c>
      <c r="D18" s="1387" t="s">
        <v>2091</v>
      </c>
      <c r="E18" s="1393">
        <f>SUM(E19,E20,E23,E24,E25)</f>
        <v>0</v>
      </c>
      <c r="F18" s="1394"/>
      <c r="G18" s="1394"/>
      <c r="H18" s="1394"/>
      <c r="I18" s="1394"/>
      <c r="J18" s="1395">
        <f>SUM(J19,J20,J23,J24,J25)</f>
        <v>0</v>
      </c>
      <c r="K18" s="1466"/>
    </row>
    <row r="19" spans="1:11" s="1390" customFormat="1" ht="35.25" customHeight="1">
      <c r="A19" s="1379" t="s">
        <v>670</v>
      </c>
      <c r="B19" s="1391" t="s">
        <v>668</v>
      </c>
      <c r="C19" s="1396" t="s">
        <v>2092</v>
      </c>
      <c r="D19" s="1387" t="s">
        <v>2093</v>
      </c>
      <c r="E19" s="1397"/>
      <c r="F19" s="1394"/>
      <c r="G19" s="1394"/>
      <c r="H19" s="1398">
        <v>1</v>
      </c>
      <c r="I19" s="1399"/>
      <c r="J19" s="1395">
        <f>E19*I19</f>
        <v>0</v>
      </c>
      <c r="K19" s="1466"/>
    </row>
    <row r="20" spans="1:11" s="1390" customFormat="1" ht="30" customHeight="1">
      <c r="A20" s="1379" t="s">
        <v>672</v>
      </c>
      <c r="B20" s="1391" t="s">
        <v>693</v>
      </c>
      <c r="C20" s="1396" t="s">
        <v>2094</v>
      </c>
      <c r="D20" s="1387" t="s">
        <v>2095</v>
      </c>
      <c r="E20" s="1393">
        <f>SUM(E21,E22)</f>
        <v>0</v>
      </c>
      <c r="F20" s="1394"/>
      <c r="G20" s="1394"/>
      <c r="H20" s="1400"/>
      <c r="I20" s="1400"/>
      <c r="J20" s="1395">
        <f>SUM(J21,J22)</f>
        <v>0</v>
      </c>
      <c r="K20" s="1466"/>
    </row>
    <row r="21" spans="1:11" s="1390" customFormat="1" ht="30" customHeight="1">
      <c r="A21" s="1379" t="s">
        <v>675</v>
      </c>
      <c r="B21" s="1391" t="s">
        <v>696</v>
      </c>
      <c r="C21" s="1401" t="s">
        <v>2096</v>
      </c>
      <c r="D21" s="1387" t="s">
        <v>2097</v>
      </c>
      <c r="E21" s="1402"/>
      <c r="F21" s="1394"/>
      <c r="G21" s="1394"/>
      <c r="H21" s="1403">
        <v>0.15</v>
      </c>
      <c r="I21" s="1404"/>
      <c r="J21" s="1395">
        <f t="shared" ref="J21:J23" si="0">E21*I21</f>
        <v>0</v>
      </c>
      <c r="K21" s="1466"/>
    </row>
    <row r="22" spans="1:11" s="1390" customFormat="1" ht="30" customHeight="1">
      <c r="A22" s="1379" t="s">
        <v>677</v>
      </c>
      <c r="B22" s="1391" t="s">
        <v>699</v>
      </c>
      <c r="C22" s="1401" t="s">
        <v>2098</v>
      </c>
      <c r="D22" s="1387" t="s">
        <v>2099</v>
      </c>
      <c r="E22" s="1402"/>
      <c r="F22" s="1394"/>
      <c r="G22" s="1394"/>
      <c r="H22" s="1403">
        <v>0.2</v>
      </c>
      <c r="I22" s="1404"/>
      <c r="J22" s="1395">
        <f t="shared" si="0"/>
        <v>0</v>
      </c>
      <c r="K22" s="1466"/>
    </row>
    <row r="23" spans="1:11" s="1390" customFormat="1" ht="30" customHeight="1">
      <c r="A23" s="1379" t="s">
        <v>680</v>
      </c>
      <c r="B23" s="1391" t="s">
        <v>705</v>
      </c>
      <c r="C23" s="1396" t="s">
        <v>2100</v>
      </c>
      <c r="D23" s="1387" t="s">
        <v>2101</v>
      </c>
      <c r="E23" s="1402"/>
      <c r="F23" s="1394"/>
      <c r="G23" s="1394"/>
      <c r="H23" s="1398">
        <v>0.05</v>
      </c>
      <c r="I23" s="1399"/>
      <c r="J23" s="1395">
        <f t="shared" si="0"/>
        <v>0</v>
      </c>
      <c r="K23" s="1466"/>
    </row>
    <row r="24" spans="1:11" s="1390" customFormat="1" ht="30" customHeight="1">
      <c r="A24" s="1379" t="s">
        <v>683</v>
      </c>
      <c r="B24" s="1391" t="s">
        <v>707</v>
      </c>
      <c r="C24" s="1396" t="s">
        <v>2102</v>
      </c>
      <c r="D24" s="1387" t="s">
        <v>2103</v>
      </c>
      <c r="E24" s="1405"/>
      <c r="F24" s="1394"/>
      <c r="G24" s="1394"/>
      <c r="H24" s="1406"/>
      <c r="I24" s="1404"/>
      <c r="J24" s="1395">
        <f>E24*I24</f>
        <v>0</v>
      </c>
      <c r="K24" s="1466"/>
    </row>
    <row r="25" spans="1:11" s="1390" customFormat="1" ht="30" customHeight="1">
      <c r="A25" s="1379" t="s">
        <v>1207</v>
      </c>
      <c r="B25" s="1391" t="s">
        <v>710</v>
      </c>
      <c r="C25" s="1396" t="s">
        <v>2104</v>
      </c>
      <c r="D25" s="1387" t="s">
        <v>2105</v>
      </c>
      <c r="E25" s="1402"/>
      <c r="F25" s="1394"/>
      <c r="G25" s="1394"/>
      <c r="H25" s="1398">
        <v>0.1</v>
      </c>
      <c r="I25" s="1399"/>
      <c r="J25" s="1395">
        <f>E25*I25</f>
        <v>0</v>
      </c>
      <c r="K25" s="1466"/>
    </row>
    <row r="26" spans="1:11" s="1390" customFormat="1" ht="30" customHeight="1">
      <c r="A26" s="1379" t="s">
        <v>1210</v>
      </c>
      <c r="B26" s="1391" t="s">
        <v>793</v>
      </c>
      <c r="C26" s="1392" t="s">
        <v>2106</v>
      </c>
      <c r="D26" s="1387" t="s">
        <v>2107</v>
      </c>
      <c r="E26" s="1393">
        <f>SUM(E27,E30)</f>
        <v>0</v>
      </c>
      <c r="F26" s="1394"/>
      <c r="G26" s="1394"/>
      <c r="H26" s="1394"/>
      <c r="I26" s="1394"/>
      <c r="J26" s="1395">
        <f>SUM(J27,J30)</f>
        <v>0</v>
      </c>
      <c r="K26" s="1466"/>
    </row>
    <row r="27" spans="1:11" s="1390" customFormat="1" ht="42.75">
      <c r="A27" s="1379" t="s">
        <v>1213</v>
      </c>
      <c r="B27" s="1391" t="s">
        <v>796</v>
      </c>
      <c r="C27" s="1396" t="s">
        <v>2108</v>
      </c>
      <c r="D27" s="1387"/>
      <c r="E27" s="1393">
        <f>SUM(E28,E29)</f>
        <v>0</v>
      </c>
      <c r="F27" s="1394"/>
      <c r="G27" s="1394"/>
      <c r="H27" s="1407"/>
      <c r="I27" s="1408"/>
      <c r="J27" s="1395">
        <f>SUM(J28,J29)</f>
        <v>0</v>
      </c>
      <c r="K27" s="1466"/>
    </row>
    <row r="28" spans="1:11" s="1390" customFormat="1" ht="30" customHeight="1">
      <c r="A28" s="1409" t="s">
        <v>692</v>
      </c>
      <c r="B28" s="1391" t="s">
        <v>799</v>
      </c>
      <c r="C28" s="1410" t="s">
        <v>2109</v>
      </c>
      <c r="D28" s="1387" t="s">
        <v>2110</v>
      </c>
      <c r="E28" s="1402"/>
      <c r="F28" s="1394"/>
      <c r="G28" s="1394"/>
      <c r="H28" s="1398">
        <v>0.05</v>
      </c>
      <c r="I28" s="1399"/>
      <c r="J28" s="1395">
        <f t="shared" ref="J28:J30" si="1">E28*I28</f>
        <v>0</v>
      </c>
      <c r="K28" s="1466"/>
    </row>
    <row r="29" spans="1:11" s="1390" customFormat="1" ht="30" customHeight="1">
      <c r="A29" s="1409" t="s">
        <v>695</v>
      </c>
      <c r="B29" s="1391" t="s">
        <v>802</v>
      </c>
      <c r="C29" s="1410" t="s">
        <v>2111</v>
      </c>
      <c r="D29" s="1387" t="s">
        <v>2112</v>
      </c>
      <c r="E29" s="1402"/>
      <c r="F29" s="1394"/>
      <c r="G29" s="1394"/>
      <c r="H29" s="1398">
        <v>0.25</v>
      </c>
      <c r="I29" s="1411"/>
      <c r="J29" s="1395">
        <f t="shared" si="1"/>
        <v>0</v>
      </c>
      <c r="K29" s="1466"/>
    </row>
    <row r="30" spans="1:11" s="1390" customFormat="1" ht="47.25" customHeight="1">
      <c r="A30" s="1379" t="s">
        <v>698</v>
      </c>
      <c r="B30" s="1391" t="s">
        <v>823</v>
      </c>
      <c r="C30" s="1412" t="s">
        <v>2113</v>
      </c>
      <c r="D30" s="1387" t="s">
        <v>2114</v>
      </c>
      <c r="E30" s="1402"/>
      <c r="F30" s="1394"/>
      <c r="G30" s="1394"/>
      <c r="H30" s="1398">
        <v>0.25</v>
      </c>
      <c r="I30" s="1404"/>
      <c r="J30" s="1395">
        <f t="shared" si="1"/>
        <v>0</v>
      </c>
      <c r="K30" s="1486"/>
    </row>
    <row r="31" spans="1:11" s="1390" customFormat="1" ht="30" customHeight="1">
      <c r="A31" s="1379" t="s">
        <v>701</v>
      </c>
      <c r="B31" s="1391" t="s">
        <v>1204</v>
      </c>
      <c r="C31" s="1392" t="s">
        <v>2115</v>
      </c>
      <c r="D31" s="1387"/>
      <c r="E31" s="1393">
        <f>SUM(E32,E33,E34)</f>
        <v>0</v>
      </c>
      <c r="F31" s="1394"/>
      <c r="G31" s="1394"/>
      <c r="H31" s="1408"/>
      <c r="I31" s="1400"/>
      <c r="J31" s="1395">
        <f>SUM(J32,J33,J34)</f>
        <v>0</v>
      </c>
      <c r="K31" s="1486"/>
    </row>
    <row r="32" spans="1:11" s="1390" customFormat="1" ht="30" customHeight="1">
      <c r="A32" s="1409" t="s">
        <v>1224</v>
      </c>
      <c r="B32" s="1391" t="s">
        <v>2116</v>
      </c>
      <c r="C32" s="1412" t="s">
        <v>2117</v>
      </c>
      <c r="D32" s="1387" t="s">
        <v>2118</v>
      </c>
      <c r="E32" s="1402"/>
      <c r="F32" s="1394"/>
      <c r="G32" s="1394"/>
      <c r="H32" s="1398">
        <v>1</v>
      </c>
      <c r="I32" s="1404"/>
      <c r="J32" s="1395">
        <f t="shared" ref="J32:J33" si="2">E32*I32</f>
        <v>0</v>
      </c>
      <c r="K32" s="1466"/>
    </row>
    <row r="33" spans="1:11" s="1390" customFormat="1" ht="30" customHeight="1">
      <c r="A33" s="1409" t="s">
        <v>1227</v>
      </c>
      <c r="B33" s="1391" t="s">
        <v>2119</v>
      </c>
      <c r="C33" s="1396" t="s">
        <v>2120</v>
      </c>
      <c r="D33" s="1387" t="s">
        <v>2121</v>
      </c>
      <c r="E33" s="1402"/>
      <c r="F33" s="1394"/>
      <c r="G33" s="1394"/>
      <c r="H33" s="1398">
        <v>1</v>
      </c>
      <c r="I33" s="1404"/>
      <c r="J33" s="1395">
        <f t="shared" si="2"/>
        <v>0</v>
      </c>
      <c r="K33" s="1466"/>
    </row>
    <row r="34" spans="1:11" s="1390" customFormat="1" ht="30" customHeight="1">
      <c r="A34" s="1409" t="s">
        <v>1230</v>
      </c>
      <c r="B34" s="1391" t="s">
        <v>2122</v>
      </c>
      <c r="C34" s="1396" t="s">
        <v>2123</v>
      </c>
      <c r="D34" s="1387"/>
      <c r="E34" s="1393">
        <f>SUM(E35,E36)</f>
        <v>0</v>
      </c>
      <c r="F34" s="1394"/>
      <c r="G34" s="1394"/>
      <c r="H34" s="1408"/>
      <c r="I34" s="1400"/>
      <c r="J34" s="1395">
        <f>SUM(J35,J36)</f>
        <v>0</v>
      </c>
      <c r="K34" s="1466"/>
    </row>
    <row r="35" spans="1:11" s="1390" customFormat="1" ht="30" customHeight="1">
      <c r="A35" s="1409" t="s">
        <v>704</v>
      </c>
      <c r="B35" s="1391" t="s">
        <v>2124</v>
      </c>
      <c r="C35" s="1410" t="s">
        <v>2109</v>
      </c>
      <c r="D35" s="1387" t="s">
        <v>2125</v>
      </c>
      <c r="E35" s="1402"/>
      <c r="F35" s="1394"/>
      <c r="G35" s="1394"/>
      <c r="H35" s="1398">
        <v>0.2</v>
      </c>
      <c r="I35" s="1404"/>
      <c r="J35" s="1395">
        <f t="shared" ref="J35:J36" si="3">E35*I35</f>
        <v>0</v>
      </c>
      <c r="K35" s="1466"/>
    </row>
    <row r="36" spans="1:11" s="1390" customFormat="1" ht="30" customHeight="1">
      <c r="A36" s="1409" t="s">
        <v>1237</v>
      </c>
      <c r="B36" s="1391" t="s">
        <v>2126</v>
      </c>
      <c r="C36" s="1410" t="s">
        <v>2111</v>
      </c>
      <c r="D36" s="1387" t="s">
        <v>2127</v>
      </c>
      <c r="E36" s="1402"/>
      <c r="F36" s="1394"/>
      <c r="G36" s="1394"/>
      <c r="H36" s="1398">
        <v>0.4</v>
      </c>
      <c r="I36" s="1404"/>
      <c r="J36" s="1395">
        <f t="shared" si="3"/>
        <v>0</v>
      </c>
      <c r="K36" s="1466"/>
    </row>
    <row r="37" spans="1:11" s="1390" customFormat="1" ht="30" customHeight="1">
      <c r="A37" s="1409" t="s">
        <v>1240</v>
      </c>
      <c r="B37" s="1391" t="s">
        <v>1205</v>
      </c>
      <c r="C37" s="1392" t="s">
        <v>2128</v>
      </c>
      <c r="D37" s="1387"/>
      <c r="E37" s="1393">
        <f>SUM(E38,E39,E40,E41,E42,E45,E46,E47,E48)</f>
        <v>0</v>
      </c>
      <c r="F37" s="1394"/>
      <c r="G37" s="1394"/>
      <c r="H37" s="1408"/>
      <c r="I37" s="1400"/>
      <c r="J37" s="1395">
        <f>SUM(J38,J39,J40,J41,J42,J45,J46,J47,J48)</f>
        <v>0</v>
      </c>
      <c r="K37" s="1466"/>
    </row>
    <row r="38" spans="1:11" s="1390" customFormat="1" ht="30" customHeight="1">
      <c r="A38" s="1409" t="s">
        <v>1242</v>
      </c>
      <c r="B38" s="1391" t="s">
        <v>2129</v>
      </c>
      <c r="C38" s="1396" t="s">
        <v>2130</v>
      </c>
      <c r="D38" s="1387" t="s">
        <v>2131</v>
      </c>
      <c r="E38" s="1402"/>
      <c r="F38" s="1394"/>
      <c r="G38" s="1394"/>
      <c r="H38" s="1398">
        <v>0.2</v>
      </c>
      <c r="I38" s="1404"/>
      <c r="J38" s="1395">
        <f t="shared" ref="J38:J40" si="4">E38*I38</f>
        <v>0</v>
      </c>
      <c r="K38" s="1466"/>
    </row>
    <row r="39" spans="1:11" s="1390" customFormat="1" ht="30" customHeight="1">
      <c r="A39" s="1409" t="s">
        <v>1245</v>
      </c>
      <c r="B39" s="1391" t="s">
        <v>2132</v>
      </c>
      <c r="C39" s="1396" t="s">
        <v>2133</v>
      </c>
      <c r="D39" s="1387" t="s">
        <v>2134</v>
      </c>
      <c r="E39" s="1402"/>
      <c r="F39" s="1394"/>
      <c r="G39" s="1394"/>
      <c r="H39" s="1398">
        <v>1</v>
      </c>
      <c r="I39" s="1399"/>
      <c r="J39" s="1395">
        <f t="shared" si="4"/>
        <v>0</v>
      </c>
      <c r="K39" s="1466"/>
    </row>
    <row r="40" spans="1:11" s="1390" customFormat="1" ht="42.75">
      <c r="A40" s="1409" t="s">
        <v>709</v>
      </c>
      <c r="B40" s="1391" t="s">
        <v>2135</v>
      </c>
      <c r="C40" s="1396" t="s">
        <v>2136</v>
      </c>
      <c r="D40" s="1387" t="s">
        <v>2137</v>
      </c>
      <c r="E40" s="1402"/>
      <c r="F40" s="1394"/>
      <c r="G40" s="1394"/>
      <c r="H40" s="1398">
        <v>1</v>
      </c>
      <c r="I40" s="1399"/>
      <c r="J40" s="1395">
        <f t="shared" si="4"/>
        <v>0</v>
      </c>
      <c r="K40" s="1466"/>
    </row>
    <row r="41" spans="1:11" s="1390" customFormat="1" ht="30" customHeight="1">
      <c r="A41" s="1409" t="s">
        <v>712</v>
      </c>
      <c r="B41" s="1391" t="s">
        <v>2138</v>
      </c>
      <c r="C41" s="1412" t="s">
        <v>2139</v>
      </c>
      <c r="D41" s="1387" t="s">
        <v>2140</v>
      </c>
      <c r="E41" s="1402"/>
      <c r="F41" s="1394"/>
      <c r="G41" s="1394"/>
      <c r="H41" s="1398">
        <v>1</v>
      </c>
      <c r="I41" s="1399"/>
      <c r="J41" s="1395">
        <f>E41*I41</f>
        <v>0</v>
      </c>
      <c r="K41" s="1466"/>
    </row>
    <row r="42" spans="1:11" s="1390" customFormat="1" ht="30" customHeight="1">
      <c r="A42" s="1409" t="s">
        <v>715</v>
      </c>
      <c r="B42" s="1391" t="s">
        <v>2141</v>
      </c>
      <c r="C42" s="1412" t="s">
        <v>2142</v>
      </c>
      <c r="D42" s="2792" t="s">
        <v>2143</v>
      </c>
      <c r="E42" s="1393">
        <f>SUM(E43,E44)</f>
        <v>0</v>
      </c>
      <c r="F42" s="1394"/>
      <c r="G42" s="1394"/>
      <c r="H42" s="1408"/>
      <c r="I42" s="1408"/>
      <c r="J42" s="1395">
        <f>SUM(J43,J44)</f>
        <v>0</v>
      </c>
      <c r="K42" s="1466"/>
    </row>
    <row r="43" spans="1:11" s="1390" customFormat="1" ht="30" customHeight="1">
      <c r="A43" s="1409" t="s">
        <v>718</v>
      </c>
      <c r="B43" s="1391" t="s">
        <v>2144</v>
      </c>
      <c r="C43" s="1401" t="s">
        <v>2145</v>
      </c>
      <c r="D43" s="2792"/>
      <c r="E43" s="1402"/>
      <c r="F43" s="1394"/>
      <c r="G43" s="1394"/>
      <c r="H43" s="1398">
        <v>0</v>
      </c>
      <c r="I43" s="1399"/>
      <c r="J43" s="1395">
        <f t="shared" ref="J43:J48" si="5">E43*I43</f>
        <v>0</v>
      </c>
      <c r="K43" s="1466"/>
    </row>
    <row r="44" spans="1:11" s="1390" customFormat="1" ht="30" customHeight="1">
      <c r="A44" s="1409" t="s">
        <v>724</v>
      </c>
      <c r="B44" s="1391" t="s">
        <v>2146</v>
      </c>
      <c r="C44" s="1410" t="s">
        <v>2147</v>
      </c>
      <c r="D44" s="2792"/>
      <c r="E44" s="1402"/>
      <c r="F44" s="1394"/>
      <c r="G44" s="1394"/>
      <c r="H44" s="1398">
        <v>1</v>
      </c>
      <c r="I44" s="1399"/>
      <c r="J44" s="1395">
        <f t="shared" si="5"/>
        <v>0</v>
      </c>
      <c r="K44" s="1466"/>
    </row>
    <row r="45" spans="1:11" s="1390" customFormat="1" ht="30" customHeight="1">
      <c r="A45" s="1409" t="s">
        <v>727</v>
      </c>
      <c r="B45" s="1391" t="s">
        <v>2148</v>
      </c>
      <c r="C45" s="1412" t="s">
        <v>2149</v>
      </c>
      <c r="D45" s="1387" t="s">
        <v>2150</v>
      </c>
      <c r="E45" s="1402"/>
      <c r="F45" s="1394"/>
      <c r="G45" s="1394"/>
      <c r="H45" s="1398">
        <v>1</v>
      </c>
      <c r="I45" s="1399"/>
      <c r="J45" s="1395">
        <f t="shared" si="5"/>
        <v>0</v>
      </c>
      <c r="K45" s="1466"/>
    </row>
    <row r="46" spans="1:11" s="1390" customFormat="1" ht="30" customHeight="1">
      <c r="A46" s="1409" t="s">
        <v>730</v>
      </c>
      <c r="B46" s="1391" t="s">
        <v>2151</v>
      </c>
      <c r="C46" s="1412" t="s">
        <v>2152</v>
      </c>
      <c r="D46" s="1387" t="s">
        <v>2153</v>
      </c>
      <c r="E46" s="1402"/>
      <c r="F46" s="1394"/>
      <c r="G46" s="1394"/>
      <c r="H46" s="1398">
        <v>1</v>
      </c>
      <c r="I46" s="1399"/>
      <c r="J46" s="1395">
        <f t="shared" si="5"/>
        <v>0</v>
      </c>
      <c r="K46" s="1466"/>
    </row>
    <row r="47" spans="1:11" s="1390" customFormat="1" ht="41.25" customHeight="1">
      <c r="A47" s="1409" t="s">
        <v>733</v>
      </c>
      <c r="B47" s="1391" t="s">
        <v>2154</v>
      </c>
      <c r="C47" s="1396" t="s">
        <v>2155</v>
      </c>
      <c r="D47" s="1387" t="s">
        <v>2156</v>
      </c>
      <c r="E47" s="1402"/>
      <c r="F47" s="1394"/>
      <c r="G47" s="1394"/>
      <c r="H47" s="1398">
        <v>1</v>
      </c>
      <c r="I47" s="1399"/>
      <c r="J47" s="1395">
        <f t="shared" si="5"/>
        <v>0</v>
      </c>
      <c r="K47" s="1466"/>
    </row>
    <row r="48" spans="1:11" s="1390" customFormat="1" ht="30" customHeight="1">
      <c r="A48" s="1409" t="s">
        <v>736</v>
      </c>
      <c r="B48" s="1391" t="s">
        <v>2157</v>
      </c>
      <c r="C48" s="1396" t="s">
        <v>2158</v>
      </c>
      <c r="D48" s="1387" t="s">
        <v>2159</v>
      </c>
      <c r="E48" s="1402"/>
      <c r="F48" s="1394"/>
      <c r="G48" s="1394"/>
      <c r="H48" s="1398">
        <v>1</v>
      </c>
      <c r="I48" s="1399"/>
      <c r="J48" s="1395">
        <f t="shared" si="5"/>
        <v>0</v>
      </c>
      <c r="K48" s="1466"/>
    </row>
    <row r="49" spans="1:11" s="1390" customFormat="1" ht="30" customHeight="1">
      <c r="A49" s="1409" t="s">
        <v>739</v>
      </c>
      <c r="B49" s="1391" t="s">
        <v>1208</v>
      </c>
      <c r="C49" s="1392" t="s">
        <v>2160</v>
      </c>
      <c r="D49" s="1387"/>
      <c r="E49" s="1393">
        <f>SUM(E50,E56)</f>
        <v>0</v>
      </c>
      <c r="F49" s="1394"/>
      <c r="G49" s="1394"/>
      <c r="H49" s="1408"/>
      <c r="I49" s="1394"/>
      <c r="J49" s="1395">
        <f>SUM(J50,J56)</f>
        <v>0</v>
      </c>
      <c r="K49" s="1466"/>
    </row>
    <row r="50" spans="1:11" s="1390" customFormat="1" ht="30" customHeight="1">
      <c r="A50" s="1409" t="s">
        <v>742</v>
      </c>
      <c r="B50" s="1391" t="s">
        <v>2161</v>
      </c>
      <c r="C50" s="1396" t="s">
        <v>2162</v>
      </c>
      <c r="D50" s="1387"/>
      <c r="E50" s="1413">
        <f>SUM(E51,E52,E53,E54,E55)</f>
        <v>0</v>
      </c>
      <c r="F50" s="1394"/>
      <c r="G50" s="1394"/>
      <c r="H50" s="1408"/>
      <c r="I50" s="1408"/>
      <c r="J50" s="1395">
        <f>SUM(J51,J52,J53,J54,J55)</f>
        <v>0</v>
      </c>
      <c r="K50" s="1466"/>
    </row>
    <row r="51" spans="1:11" s="1390" customFormat="1" ht="30" customHeight="1">
      <c r="A51" s="1409" t="s">
        <v>745</v>
      </c>
      <c r="B51" s="1391" t="s">
        <v>2163</v>
      </c>
      <c r="C51" s="1410" t="s">
        <v>2164</v>
      </c>
      <c r="D51" s="1387" t="s">
        <v>2165</v>
      </c>
      <c r="E51" s="1402"/>
      <c r="F51" s="1394"/>
      <c r="G51" s="1394"/>
      <c r="H51" s="1398">
        <v>0.05</v>
      </c>
      <c r="I51" s="1399"/>
      <c r="J51" s="1395">
        <f t="shared" ref="J51:J55" si="6">E51*I51</f>
        <v>0</v>
      </c>
      <c r="K51" s="1466"/>
    </row>
    <row r="52" spans="1:11" s="1390" customFormat="1" ht="30" customHeight="1">
      <c r="A52" s="1409" t="s">
        <v>748</v>
      </c>
      <c r="B52" s="1391" t="s">
        <v>2166</v>
      </c>
      <c r="C52" s="1410" t="s">
        <v>2167</v>
      </c>
      <c r="D52" s="1414" t="s">
        <v>2168</v>
      </c>
      <c r="E52" s="1415"/>
      <c r="F52" s="1394"/>
      <c r="G52" s="1394"/>
      <c r="H52" s="1398">
        <v>0.1</v>
      </c>
      <c r="I52" s="1399"/>
      <c r="J52" s="1395">
        <f t="shared" si="6"/>
        <v>0</v>
      </c>
      <c r="K52" s="1466"/>
    </row>
    <row r="53" spans="1:11" s="1390" customFormat="1" ht="30" customHeight="1">
      <c r="A53" s="1409" t="s">
        <v>2169</v>
      </c>
      <c r="B53" s="1391" t="s">
        <v>2170</v>
      </c>
      <c r="C53" s="1401" t="s">
        <v>2171</v>
      </c>
      <c r="D53" s="1387" t="s">
        <v>2172</v>
      </c>
      <c r="E53" s="1402"/>
      <c r="F53" s="1394"/>
      <c r="G53" s="1394"/>
      <c r="H53" s="1398">
        <v>0.4</v>
      </c>
      <c r="I53" s="1399"/>
      <c r="J53" s="1395">
        <f t="shared" si="6"/>
        <v>0</v>
      </c>
      <c r="K53" s="1466"/>
    </row>
    <row r="54" spans="1:11" s="1390" customFormat="1" ht="33.75" customHeight="1">
      <c r="A54" s="1409" t="s">
        <v>751</v>
      </c>
      <c r="B54" s="1391" t="s">
        <v>2173</v>
      </c>
      <c r="C54" s="1401" t="s">
        <v>2174</v>
      </c>
      <c r="D54" s="1387" t="s">
        <v>2172</v>
      </c>
      <c r="E54" s="1402"/>
      <c r="F54" s="1394"/>
      <c r="G54" s="1394"/>
      <c r="H54" s="1398">
        <v>0.4</v>
      </c>
      <c r="I54" s="1399"/>
      <c r="J54" s="1395">
        <f t="shared" si="6"/>
        <v>0</v>
      </c>
      <c r="K54" s="1466"/>
    </row>
    <row r="55" spans="1:11" s="1390" customFormat="1" ht="30" customHeight="1">
      <c r="A55" s="1409" t="s">
        <v>754</v>
      </c>
      <c r="B55" s="1391" t="s">
        <v>2175</v>
      </c>
      <c r="C55" s="1401" t="s">
        <v>2176</v>
      </c>
      <c r="D55" s="1387" t="s">
        <v>2177</v>
      </c>
      <c r="E55" s="1402"/>
      <c r="F55" s="1394"/>
      <c r="G55" s="1394"/>
      <c r="H55" s="1398">
        <v>1</v>
      </c>
      <c r="I55" s="1399"/>
      <c r="J55" s="1395">
        <f t="shared" si="6"/>
        <v>0</v>
      </c>
      <c r="K55" s="1466"/>
    </row>
    <row r="56" spans="1:11" s="1390" customFormat="1" ht="30" customHeight="1">
      <c r="A56" s="1409" t="s">
        <v>757</v>
      </c>
      <c r="B56" s="1391" t="s">
        <v>2178</v>
      </c>
      <c r="C56" s="1396" t="s">
        <v>2179</v>
      </c>
      <c r="D56" s="1387"/>
      <c r="E56" s="1413">
        <f>SUM(E57,E58,E59,E60)</f>
        <v>0</v>
      </c>
      <c r="F56" s="1394"/>
      <c r="G56" s="1394"/>
      <c r="H56" s="1408"/>
      <c r="I56" s="1408"/>
      <c r="J56" s="1395">
        <f>SUM(J57,J58,J59,J60)</f>
        <v>0</v>
      </c>
      <c r="K56" s="1466"/>
    </row>
    <row r="57" spans="1:11" s="1390" customFormat="1" ht="30" customHeight="1">
      <c r="A57" s="1409" t="s">
        <v>760</v>
      </c>
      <c r="B57" s="1391" t="s">
        <v>2180</v>
      </c>
      <c r="C57" s="1410" t="s">
        <v>2164</v>
      </c>
      <c r="D57" s="1387" t="s">
        <v>2165</v>
      </c>
      <c r="E57" s="1402"/>
      <c r="F57" s="1394"/>
      <c r="G57" s="1394"/>
      <c r="H57" s="1398">
        <v>0.05</v>
      </c>
      <c r="I57" s="1399"/>
      <c r="J57" s="1395">
        <f t="shared" ref="J57:J58" si="7">E57*I57</f>
        <v>0</v>
      </c>
      <c r="K57" s="1466"/>
    </row>
    <row r="58" spans="1:11" s="1390" customFormat="1" ht="30" customHeight="1">
      <c r="A58" s="1409" t="s">
        <v>763</v>
      </c>
      <c r="B58" s="1391" t="s">
        <v>2181</v>
      </c>
      <c r="C58" s="1410" t="s">
        <v>2167</v>
      </c>
      <c r="D58" s="1414" t="s">
        <v>2182</v>
      </c>
      <c r="E58" s="1415"/>
      <c r="F58" s="1394"/>
      <c r="G58" s="1394"/>
      <c r="H58" s="1398">
        <v>0.3</v>
      </c>
      <c r="I58" s="1399"/>
      <c r="J58" s="1395">
        <f t="shared" si="7"/>
        <v>0</v>
      </c>
      <c r="K58" s="1466"/>
    </row>
    <row r="59" spans="1:11" s="1390" customFormat="1" ht="30" customHeight="1">
      <c r="A59" s="1409" t="s">
        <v>766</v>
      </c>
      <c r="B59" s="1391" t="s">
        <v>2183</v>
      </c>
      <c r="C59" s="1401" t="s">
        <v>2171</v>
      </c>
      <c r="D59" s="1387" t="s">
        <v>2172</v>
      </c>
      <c r="E59" s="1402"/>
      <c r="F59" s="1394"/>
      <c r="G59" s="1394"/>
      <c r="H59" s="1398">
        <v>0.4</v>
      </c>
      <c r="I59" s="1399"/>
      <c r="J59" s="1395">
        <f>E59*I59</f>
        <v>0</v>
      </c>
      <c r="K59" s="1466"/>
    </row>
    <row r="60" spans="1:11" s="1390" customFormat="1" ht="30" customHeight="1">
      <c r="A60" s="1409" t="s">
        <v>769</v>
      </c>
      <c r="B60" s="1391" t="s">
        <v>2184</v>
      </c>
      <c r="C60" s="1401" t="s">
        <v>2176</v>
      </c>
      <c r="D60" s="1387" t="s">
        <v>2185</v>
      </c>
      <c r="E60" s="1402"/>
      <c r="F60" s="1394"/>
      <c r="G60" s="1394"/>
      <c r="H60" s="1398">
        <v>1</v>
      </c>
      <c r="I60" s="1399"/>
      <c r="J60" s="1395">
        <f>E60*I60</f>
        <v>0</v>
      </c>
      <c r="K60" s="1466"/>
    </row>
    <row r="61" spans="1:11" s="1390" customFormat="1" ht="30" customHeight="1">
      <c r="A61" s="1409" t="s">
        <v>772</v>
      </c>
      <c r="B61" s="1391" t="s">
        <v>1211</v>
      </c>
      <c r="C61" s="1392" t="s">
        <v>2186</v>
      </c>
      <c r="D61" s="1387" t="s">
        <v>2187</v>
      </c>
      <c r="E61" s="1413">
        <f>SUM(E62,E63,E64,E65,E66,E67,E74,E75,E76)</f>
        <v>0</v>
      </c>
      <c r="F61" s="1394" t="s">
        <v>1856</v>
      </c>
      <c r="G61" s="1394"/>
      <c r="H61" s="1394"/>
      <c r="I61" s="1394"/>
      <c r="J61" s="1395">
        <f>SUM(J62,J63,J64,J65,J66,J67,J74,J75,J76)</f>
        <v>0</v>
      </c>
      <c r="K61" s="1466"/>
    </row>
    <row r="62" spans="1:11" s="1390" customFormat="1" ht="30" customHeight="1">
      <c r="A62" s="1409" t="s">
        <v>775</v>
      </c>
      <c r="B62" s="1391" t="s">
        <v>2188</v>
      </c>
      <c r="C62" s="1396" t="s">
        <v>2189</v>
      </c>
      <c r="D62" s="1387" t="s">
        <v>2190</v>
      </c>
      <c r="E62" s="1402"/>
      <c r="F62" s="1394"/>
      <c r="G62" s="1394"/>
      <c r="H62" s="1398">
        <v>0.1</v>
      </c>
      <c r="I62" s="1399"/>
      <c r="J62" s="1395">
        <f t="shared" ref="J62:J66" si="8">E62*I62</f>
        <v>0</v>
      </c>
      <c r="K62" s="1466"/>
    </row>
    <row r="63" spans="1:11" s="1390" customFormat="1" ht="30" customHeight="1">
      <c r="A63" s="1409" t="s">
        <v>778</v>
      </c>
      <c r="B63" s="1391" t="s">
        <v>2191</v>
      </c>
      <c r="C63" s="1396" t="s">
        <v>2192</v>
      </c>
      <c r="D63" s="1387" t="s">
        <v>2193</v>
      </c>
      <c r="E63" s="1402"/>
      <c r="F63" s="1394"/>
      <c r="G63" s="1394"/>
      <c r="H63" s="1398">
        <v>0.1</v>
      </c>
      <c r="I63" s="1399"/>
      <c r="J63" s="1395">
        <f t="shared" si="8"/>
        <v>0</v>
      </c>
      <c r="K63" s="1466"/>
    </row>
    <row r="64" spans="1:11" s="1390" customFormat="1" ht="30" customHeight="1">
      <c r="A64" s="1409" t="s">
        <v>781</v>
      </c>
      <c r="B64" s="1391" t="s">
        <v>2194</v>
      </c>
      <c r="C64" s="1396" t="s">
        <v>2195</v>
      </c>
      <c r="D64" s="1387" t="s">
        <v>2196</v>
      </c>
      <c r="E64" s="1402"/>
      <c r="F64" s="1394"/>
      <c r="G64" s="1394"/>
      <c r="H64" s="1398">
        <v>0.05</v>
      </c>
      <c r="I64" s="1399"/>
      <c r="J64" s="1395">
        <f t="shared" si="8"/>
        <v>0</v>
      </c>
      <c r="K64" s="1466"/>
    </row>
    <row r="65" spans="1:11" s="1390" customFormat="1" ht="30" customHeight="1">
      <c r="A65" s="1409" t="s">
        <v>784</v>
      </c>
      <c r="B65" s="1391" t="s">
        <v>2197</v>
      </c>
      <c r="C65" s="1396" t="s">
        <v>2198</v>
      </c>
      <c r="D65" s="1387" t="s">
        <v>2199</v>
      </c>
      <c r="E65" s="1402"/>
      <c r="F65" s="1394"/>
      <c r="G65" s="1394"/>
      <c r="H65" s="1398">
        <v>7.0000000000000007E-2</v>
      </c>
      <c r="I65" s="1399"/>
      <c r="J65" s="1395">
        <f t="shared" si="8"/>
        <v>0</v>
      </c>
      <c r="K65" s="1466"/>
    </row>
    <row r="66" spans="1:11" s="1390" customFormat="1" ht="30" customHeight="1">
      <c r="A66" s="1409" t="s">
        <v>787</v>
      </c>
      <c r="B66" s="1391" t="s">
        <v>2200</v>
      </c>
      <c r="C66" s="1396" t="s">
        <v>2201</v>
      </c>
      <c r="D66" s="1387" t="s">
        <v>2202</v>
      </c>
      <c r="E66" s="1402"/>
      <c r="F66" s="1394"/>
      <c r="G66" s="1394"/>
      <c r="H66" s="1398">
        <v>1</v>
      </c>
      <c r="I66" s="1399"/>
      <c r="J66" s="1395">
        <f t="shared" si="8"/>
        <v>0</v>
      </c>
      <c r="K66" s="1466"/>
    </row>
    <row r="67" spans="1:11" s="1390" customFormat="1" ht="48" customHeight="1">
      <c r="A67" s="1409" t="s">
        <v>790</v>
      </c>
      <c r="B67" s="1391" t="s">
        <v>2203</v>
      </c>
      <c r="C67" s="1396" t="s">
        <v>2204</v>
      </c>
      <c r="D67" s="1387" t="s">
        <v>2205</v>
      </c>
      <c r="E67" s="1413">
        <f>SUM(E68,E73)</f>
        <v>0</v>
      </c>
      <c r="F67" s="1394"/>
      <c r="G67" s="1394"/>
      <c r="H67" s="1416"/>
      <c r="I67" s="1408"/>
      <c r="J67" s="1395">
        <f>SUM(J68,J73)</f>
        <v>0</v>
      </c>
      <c r="K67" s="1466"/>
    </row>
    <row r="68" spans="1:11" s="1390" customFormat="1" ht="30" customHeight="1">
      <c r="A68" s="1409" t="s">
        <v>792</v>
      </c>
      <c r="B68" s="1391" t="s">
        <v>2206</v>
      </c>
      <c r="C68" s="1410" t="s">
        <v>2207</v>
      </c>
      <c r="D68" s="1387"/>
      <c r="E68" s="1413">
        <f>SUM(E69,E70,E71,E72)</f>
        <v>0</v>
      </c>
      <c r="F68" s="1394"/>
      <c r="G68" s="1394"/>
      <c r="H68" s="1408"/>
      <c r="I68" s="1408"/>
      <c r="J68" s="1395">
        <f>SUM(J69,J70,J71,J72)</f>
        <v>0</v>
      </c>
      <c r="K68" s="1466"/>
    </row>
    <row r="69" spans="1:11" s="1390" customFormat="1" ht="30" customHeight="1">
      <c r="A69" s="1409" t="s">
        <v>795</v>
      </c>
      <c r="B69" s="1391" t="s">
        <v>2208</v>
      </c>
      <c r="C69" s="1417" t="s">
        <v>2209</v>
      </c>
      <c r="D69" s="1387"/>
      <c r="E69" s="1402"/>
      <c r="F69" s="1394"/>
      <c r="G69" s="1394"/>
      <c r="H69" s="1398">
        <v>1</v>
      </c>
      <c r="I69" s="1399"/>
      <c r="J69" s="1395">
        <f t="shared" ref="J69:J76" si="9">E69*I69</f>
        <v>0</v>
      </c>
      <c r="K69" s="1466"/>
    </row>
    <row r="70" spans="1:11" s="1390" customFormat="1" ht="30" customHeight="1">
      <c r="A70" s="1409" t="s">
        <v>798</v>
      </c>
      <c r="B70" s="1391" t="s">
        <v>2210</v>
      </c>
      <c r="C70" s="1417" t="s">
        <v>2211</v>
      </c>
      <c r="D70" s="1387"/>
      <c r="E70" s="1402"/>
      <c r="F70" s="1394"/>
      <c r="G70" s="1394"/>
      <c r="H70" s="1398">
        <v>1</v>
      </c>
      <c r="I70" s="1399"/>
      <c r="J70" s="1395">
        <f t="shared" si="9"/>
        <v>0</v>
      </c>
      <c r="K70" s="1466"/>
    </row>
    <row r="71" spans="1:11" s="1390" customFormat="1" ht="30" customHeight="1">
      <c r="A71" s="1409" t="s">
        <v>801</v>
      </c>
      <c r="B71" s="1391" t="s">
        <v>2212</v>
      </c>
      <c r="C71" s="1417" t="s">
        <v>2213</v>
      </c>
      <c r="D71" s="1387"/>
      <c r="E71" s="1402"/>
      <c r="F71" s="1394"/>
      <c r="G71" s="1394"/>
      <c r="H71" s="1398">
        <v>1</v>
      </c>
      <c r="I71" s="1399"/>
      <c r="J71" s="1395">
        <f t="shared" si="9"/>
        <v>0</v>
      </c>
      <c r="K71" s="1466"/>
    </row>
    <row r="72" spans="1:11" s="1390" customFormat="1" ht="30" customHeight="1">
      <c r="A72" s="1409" t="s">
        <v>804</v>
      </c>
      <c r="B72" s="1391" t="s">
        <v>2214</v>
      </c>
      <c r="C72" s="1417" t="s">
        <v>2215</v>
      </c>
      <c r="D72" s="1387"/>
      <c r="E72" s="1402"/>
      <c r="F72" s="1394"/>
      <c r="G72" s="1394"/>
      <c r="H72" s="1398">
        <v>1</v>
      </c>
      <c r="I72" s="1399"/>
      <c r="J72" s="1395">
        <f t="shared" si="9"/>
        <v>0</v>
      </c>
      <c r="K72" s="1466"/>
    </row>
    <row r="73" spans="1:11" s="1390" customFormat="1" ht="30" customHeight="1">
      <c r="A73" s="1409" t="s">
        <v>807</v>
      </c>
      <c r="B73" s="1391" t="s">
        <v>2216</v>
      </c>
      <c r="C73" s="1410" t="s">
        <v>2217</v>
      </c>
      <c r="D73" s="1387"/>
      <c r="E73" s="1402"/>
      <c r="F73" s="1394"/>
      <c r="G73" s="1394"/>
      <c r="H73" s="1398">
        <v>1</v>
      </c>
      <c r="I73" s="1399"/>
      <c r="J73" s="1395">
        <f t="shared" si="9"/>
        <v>0</v>
      </c>
      <c r="K73" s="1466"/>
    </row>
    <row r="74" spans="1:11" s="1390" customFormat="1" ht="30" customHeight="1">
      <c r="A74" s="1409" t="s">
        <v>810</v>
      </c>
      <c r="B74" s="1391" t="s">
        <v>2218</v>
      </c>
      <c r="C74" s="1396" t="s">
        <v>2219</v>
      </c>
      <c r="D74" s="1387" t="s">
        <v>2220</v>
      </c>
      <c r="E74" s="1402"/>
      <c r="F74" s="1394"/>
      <c r="G74" s="1394"/>
      <c r="H74" s="1398">
        <v>1</v>
      </c>
      <c r="I74" s="1399"/>
      <c r="J74" s="1395">
        <f t="shared" si="9"/>
        <v>0</v>
      </c>
      <c r="K74" s="1466"/>
    </row>
    <row r="75" spans="1:11" s="1390" customFormat="1" ht="30" customHeight="1">
      <c r="A75" s="1409" t="s">
        <v>2221</v>
      </c>
      <c r="B75" s="1391" t="s">
        <v>2222</v>
      </c>
      <c r="C75" s="1396" t="s">
        <v>2223</v>
      </c>
      <c r="D75" s="1387" t="s">
        <v>2224</v>
      </c>
      <c r="E75" s="1402"/>
      <c r="F75" s="1394"/>
      <c r="G75" s="1394"/>
      <c r="H75" s="1398">
        <v>0.05</v>
      </c>
      <c r="I75" s="1399"/>
      <c r="J75" s="1395">
        <f t="shared" si="9"/>
        <v>0</v>
      </c>
      <c r="K75" s="1466"/>
    </row>
    <row r="76" spans="1:11" s="1390" customFormat="1" ht="30" customHeight="1">
      <c r="A76" s="1409" t="s">
        <v>2225</v>
      </c>
      <c r="B76" s="1391" t="s">
        <v>2226</v>
      </c>
      <c r="C76" s="1396" t="s">
        <v>2227</v>
      </c>
      <c r="D76" s="1387" t="s">
        <v>2187</v>
      </c>
      <c r="E76" s="1402"/>
      <c r="F76" s="1394"/>
      <c r="G76" s="1394"/>
      <c r="H76" s="1408"/>
      <c r="I76" s="1399"/>
      <c r="J76" s="1395">
        <f t="shared" si="9"/>
        <v>0</v>
      </c>
      <c r="K76" s="1466"/>
    </row>
    <row r="77" spans="1:11" s="1390" customFormat="1" ht="30" customHeight="1">
      <c r="A77" s="1409" t="s">
        <v>813</v>
      </c>
      <c r="B77" s="1391" t="s">
        <v>1214</v>
      </c>
      <c r="C77" s="1418" t="s">
        <v>1097</v>
      </c>
      <c r="D77" s="1387"/>
      <c r="E77" s="1413">
        <f>SUM(E78,E79,E80)</f>
        <v>0</v>
      </c>
      <c r="F77" s="1394"/>
      <c r="G77" s="1394"/>
      <c r="H77" s="1407"/>
      <c r="I77" s="1408"/>
      <c r="J77" s="1395">
        <f>SUM(J78,J79,J80)</f>
        <v>0</v>
      </c>
      <c r="K77" s="1466"/>
    </row>
    <row r="78" spans="1:11" s="1390" customFormat="1" ht="30" customHeight="1">
      <c r="A78" s="1409" t="s">
        <v>2228</v>
      </c>
      <c r="B78" s="1391" t="s">
        <v>2229</v>
      </c>
      <c r="C78" s="1396" t="s">
        <v>2230</v>
      </c>
      <c r="D78" s="1387" t="s">
        <v>2231</v>
      </c>
      <c r="E78" s="1402"/>
      <c r="F78" s="1394"/>
      <c r="G78" s="1394"/>
      <c r="H78" s="1398">
        <v>0</v>
      </c>
      <c r="I78" s="1404"/>
      <c r="J78" s="1395">
        <f t="shared" ref="J78:J80" si="10">E78*I78</f>
        <v>0</v>
      </c>
      <c r="K78" s="1466"/>
    </row>
    <row r="79" spans="1:11" s="1390" customFormat="1" ht="30" customHeight="1">
      <c r="A79" s="1409" t="s">
        <v>2232</v>
      </c>
      <c r="B79" s="1391" t="s">
        <v>2233</v>
      </c>
      <c r="C79" s="1412" t="s">
        <v>2234</v>
      </c>
      <c r="D79" s="1387" t="s">
        <v>2235</v>
      </c>
      <c r="E79" s="1402"/>
      <c r="F79" s="1394"/>
      <c r="G79" s="1394"/>
      <c r="H79" s="1398">
        <v>1</v>
      </c>
      <c r="I79" s="1404"/>
      <c r="J79" s="1395">
        <f t="shared" si="10"/>
        <v>0</v>
      </c>
      <c r="K79" s="1466"/>
    </row>
    <row r="80" spans="1:11" s="1390" customFormat="1" ht="30" customHeight="1">
      <c r="A80" s="1409" t="s">
        <v>2236</v>
      </c>
      <c r="B80" s="1391" t="s">
        <v>2237</v>
      </c>
      <c r="C80" s="1412" t="s">
        <v>2238</v>
      </c>
      <c r="D80" s="1387" t="s">
        <v>2121</v>
      </c>
      <c r="E80" s="1402"/>
      <c r="F80" s="1394"/>
      <c r="G80" s="1394"/>
      <c r="H80" s="1398">
        <v>1</v>
      </c>
      <c r="I80" s="1404"/>
      <c r="J80" s="1395">
        <f t="shared" si="10"/>
        <v>0</v>
      </c>
      <c r="K80" s="1466"/>
    </row>
    <row r="81" spans="1:14" s="1390" customFormat="1" ht="28.5">
      <c r="A81" s="1409" t="s">
        <v>2239</v>
      </c>
      <c r="B81" s="1380" t="s">
        <v>844</v>
      </c>
      <c r="C81" s="1419" t="s">
        <v>2240</v>
      </c>
      <c r="D81" s="1420"/>
      <c r="E81" s="1388">
        <f>SUM(E82,E87)</f>
        <v>0</v>
      </c>
      <c r="F81" s="1394"/>
      <c r="G81" s="1394"/>
      <c r="H81" s="1407"/>
      <c r="I81" s="1407"/>
      <c r="J81" s="1385">
        <f>SUM(J82,J87)</f>
        <v>0</v>
      </c>
      <c r="K81" s="1466"/>
    </row>
    <row r="82" spans="1:14" s="1390" customFormat="1" ht="30" customHeight="1">
      <c r="A82" s="1409" t="s">
        <v>2241</v>
      </c>
      <c r="B82" s="1421" t="s">
        <v>847</v>
      </c>
      <c r="C82" s="1422" t="s">
        <v>2242</v>
      </c>
      <c r="D82" s="1423"/>
      <c r="E82" s="1413">
        <f>SUM(E83,E84,E85,E86)</f>
        <v>0</v>
      </c>
      <c r="F82" s="1424">
        <f>F83+F84+F85+F86</f>
        <v>0</v>
      </c>
      <c r="G82" s="1424">
        <f>G83+G84+G85</f>
        <v>0</v>
      </c>
      <c r="H82" s="1407"/>
      <c r="I82" s="1407"/>
      <c r="J82" s="1395">
        <f>SUM(J83,J84,J85,J86)</f>
        <v>0</v>
      </c>
      <c r="K82" s="1466"/>
    </row>
    <row r="83" spans="1:14" s="1390" customFormat="1" ht="30" customHeight="1">
      <c r="A83" s="1409" t="s">
        <v>2243</v>
      </c>
      <c r="B83" s="1391" t="s">
        <v>850</v>
      </c>
      <c r="C83" s="1316" t="s">
        <v>2244</v>
      </c>
      <c r="D83" s="1425" t="s">
        <v>2245</v>
      </c>
      <c r="E83" s="1426"/>
      <c r="F83" s="1404"/>
      <c r="G83" s="1404"/>
      <c r="H83" s="1398">
        <v>0</v>
      </c>
      <c r="I83" s="1404"/>
      <c r="J83" s="1395">
        <f t="shared" ref="J83:J86" si="11">E83*I83</f>
        <v>0</v>
      </c>
      <c r="K83" s="1466"/>
    </row>
    <row r="84" spans="1:14" s="1390" customFormat="1" ht="30" customHeight="1">
      <c r="A84" s="1409" t="s">
        <v>822</v>
      </c>
      <c r="B84" s="1421" t="s">
        <v>853</v>
      </c>
      <c r="C84" s="1316" t="s">
        <v>2246</v>
      </c>
      <c r="D84" s="1425" t="s">
        <v>2245</v>
      </c>
      <c r="E84" s="1426"/>
      <c r="F84" s="1404"/>
      <c r="G84" s="1404"/>
      <c r="H84" s="1398">
        <v>0</v>
      </c>
      <c r="I84" s="1404"/>
      <c r="J84" s="1395">
        <f t="shared" si="11"/>
        <v>0</v>
      </c>
      <c r="K84" s="1466"/>
    </row>
    <row r="85" spans="1:14" s="1390" customFormat="1" ht="30" customHeight="1">
      <c r="A85" s="1409" t="s">
        <v>825</v>
      </c>
      <c r="B85" s="1421" t="s">
        <v>856</v>
      </c>
      <c r="C85" s="1316" t="s">
        <v>2247</v>
      </c>
      <c r="D85" s="1425" t="s">
        <v>2248</v>
      </c>
      <c r="E85" s="1426"/>
      <c r="F85" s="1404"/>
      <c r="G85" s="1404"/>
      <c r="H85" s="1398">
        <v>0</v>
      </c>
      <c r="I85" s="1404"/>
      <c r="J85" s="1395">
        <f t="shared" si="11"/>
        <v>0</v>
      </c>
      <c r="K85" s="1466"/>
    </row>
    <row r="86" spans="1:14" s="1390" customFormat="1" ht="30" customHeight="1">
      <c r="A86" s="1409" t="s">
        <v>828</v>
      </c>
      <c r="B86" s="1421" t="s">
        <v>858</v>
      </c>
      <c r="C86" s="1316" t="s">
        <v>2249</v>
      </c>
      <c r="D86" s="1425" t="s">
        <v>2245</v>
      </c>
      <c r="E86" s="1426"/>
      <c r="F86" s="1404"/>
      <c r="G86" s="1394"/>
      <c r="H86" s="1398">
        <v>0</v>
      </c>
      <c r="I86" s="1404"/>
      <c r="J86" s="1395">
        <f t="shared" si="11"/>
        <v>0</v>
      </c>
      <c r="K86" s="1466"/>
    </row>
    <row r="87" spans="1:14" s="1390" customFormat="1" ht="30" customHeight="1">
      <c r="A87" s="1409" t="s">
        <v>831</v>
      </c>
      <c r="B87" s="1421" t="s">
        <v>873</v>
      </c>
      <c r="C87" s="1422" t="s">
        <v>2250</v>
      </c>
      <c r="D87" s="1423"/>
      <c r="E87" s="1413">
        <f>SUM(E88,E89,E90,E91)</f>
        <v>0</v>
      </c>
      <c r="F87" s="1424">
        <f>F88+F89+F90+F91</f>
        <v>0</v>
      </c>
      <c r="G87" s="1424">
        <f>G88+G89+G90</f>
        <v>0</v>
      </c>
      <c r="H87" s="1394"/>
      <c r="I87" s="1407"/>
      <c r="J87" s="1395">
        <f>SUM(J88,J89,J90,J91)</f>
        <v>0</v>
      </c>
      <c r="K87" s="1466"/>
      <c r="L87" s="1480"/>
      <c r="M87" s="1480"/>
      <c r="N87" s="1480"/>
    </row>
    <row r="88" spans="1:14" s="1390" customFormat="1" ht="30" customHeight="1">
      <c r="A88" s="1409" t="s">
        <v>2251</v>
      </c>
      <c r="B88" s="1391" t="s">
        <v>2057</v>
      </c>
      <c r="C88" s="1316" t="s">
        <v>2244</v>
      </c>
      <c r="D88" s="1425" t="s">
        <v>2245</v>
      </c>
      <c r="E88" s="1426"/>
      <c r="F88" s="1404"/>
      <c r="G88" s="1404"/>
      <c r="H88" s="1398">
        <v>0</v>
      </c>
      <c r="I88" s="1427"/>
      <c r="J88" s="1395">
        <f t="shared" ref="J88:J90" si="12">E88*I88</f>
        <v>0</v>
      </c>
      <c r="K88" s="1466"/>
      <c r="L88" s="1481"/>
      <c r="M88" s="1480"/>
      <c r="N88" s="1480"/>
    </row>
    <row r="89" spans="1:14" s="1390" customFormat="1" ht="30" customHeight="1">
      <c r="A89" s="1409" t="s">
        <v>834</v>
      </c>
      <c r="B89" s="1391" t="s">
        <v>2060</v>
      </c>
      <c r="C89" s="1316" t="s">
        <v>2246</v>
      </c>
      <c r="D89" s="1425" t="s">
        <v>2252</v>
      </c>
      <c r="E89" s="1426"/>
      <c r="F89" s="1404"/>
      <c r="G89" s="1404"/>
      <c r="H89" s="1398">
        <v>0.15</v>
      </c>
      <c r="I89" s="1427"/>
      <c r="J89" s="1395">
        <f t="shared" si="12"/>
        <v>0</v>
      </c>
      <c r="K89" s="1466"/>
      <c r="L89" s="1481"/>
      <c r="M89" s="1480"/>
      <c r="N89" s="1480"/>
    </row>
    <row r="90" spans="1:14" s="1390" customFormat="1" ht="30" customHeight="1">
      <c r="A90" s="1409" t="s">
        <v>843</v>
      </c>
      <c r="B90" s="1421" t="s">
        <v>2253</v>
      </c>
      <c r="C90" s="1316" t="s">
        <v>2247</v>
      </c>
      <c r="D90" s="1425" t="s">
        <v>2254</v>
      </c>
      <c r="E90" s="1426"/>
      <c r="F90" s="1404"/>
      <c r="G90" s="1404"/>
      <c r="H90" s="1398">
        <v>0.5</v>
      </c>
      <c r="I90" s="1404"/>
      <c r="J90" s="1395">
        <f t="shared" si="12"/>
        <v>0</v>
      </c>
      <c r="K90" s="1466"/>
      <c r="L90" s="1481"/>
      <c r="M90" s="1480"/>
      <c r="N90" s="1480"/>
    </row>
    <row r="91" spans="1:14" s="1390" customFormat="1" ht="30" customHeight="1">
      <c r="A91" s="1409" t="s">
        <v>846</v>
      </c>
      <c r="B91" s="1421" t="s">
        <v>2255</v>
      </c>
      <c r="C91" s="1316" t="s">
        <v>2249</v>
      </c>
      <c r="D91" s="1425"/>
      <c r="E91" s="1413">
        <f>SUM(E92,E93)</f>
        <v>0</v>
      </c>
      <c r="F91" s="1424">
        <f>F92+F93</f>
        <v>0</v>
      </c>
      <c r="G91" s="1394"/>
      <c r="H91" s="1408"/>
      <c r="I91" s="1394"/>
      <c r="J91" s="1395">
        <f>SUM(J92,J93)</f>
        <v>0</v>
      </c>
      <c r="K91" s="1466"/>
      <c r="L91" s="1482"/>
      <c r="M91" s="1480"/>
      <c r="N91" s="1480"/>
    </row>
    <row r="92" spans="1:14" s="1390" customFormat="1" ht="30" customHeight="1">
      <c r="A92" s="1409" t="s">
        <v>849</v>
      </c>
      <c r="B92" s="1391" t="s">
        <v>2256</v>
      </c>
      <c r="C92" s="1428" t="s">
        <v>2257</v>
      </c>
      <c r="D92" s="1425" t="s">
        <v>2258</v>
      </c>
      <c r="E92" s="1402"/>
      <c r="F92" s="1404"/>
      <c r="G92" s="1394"/>
      <c r="H92" s="1398">
        <v>0.25</v>
      </c>
      <c r="I92" s="1404"/>
      <c r="J92" s="1395">
        <f t="shared" ref="J92:J93" si="13">E92*I92</f>
        <v>0</v>
      </c>
      <c r="K92" s="1466"/>
      <c r="L92" s="1481"/>
      <c r="M92" s="1480"/>
      <c r="N92" s="1480"/>
    </row>
    <row r="93" spans="1:14" s="1390" customFormat="1" ht="30" customHeight="1">
      <c r="A93" s="1409" t="s">
        <v>852</v>
      </c>
      <c r="B93" s="1391" t="s">
        <v>2259</v>
      </c>
      <c r="C93" s="1428" t="s">
        <v>2260</v>
      </c>
      <c r="D93" s="1425" t="s">
        <v>2261</v>
      </c>
      <c r="E93" s="1426"/>
      <c r="F93" s="1404"/>
      <c r="G93" s="1394"/>
      <c r="H93" s="1398">
        <v>1</v>
      </c>
      <c r="I93" s="1404"/>
      <c r="J93" s="1395">
        <f t="shared" si="13"/>
        <v>0</v>
      </c>
      <c r="K93" s="1466"/>
      <c r="L93" s="1481"/>
      <c r="M93" s="1480"/>
      <c r="N93" s="1480"/>
    </row>
    <row r="94" spans="1:14" s="1390" customFormat="1" ht="30" customHeight="1">
      <c r="A94" s="1429" t="s">
        <v>855</v>
      </c>
      <c r="B94" s="1430" t="s">
        <v>902</v>
      </c>
      <c r="C94" s="1431" t="s">
        <v>2262</v>
      </c>
      <c r="D94" s="1432"/>
      <c r="E94" s="1433"/>
      <c r="F94" s="1434"/>
      <c r="G94" s="1434"/>
      <c r="H94" s="1435"/>
      <c r="I94" s="1435"/>
      <c r="J94" s="1483">
        <f>'F4 LCR TOTAL'!I16</f>
        <v>0</v>
      </c>
      <c r="K94" s="1466"/>
      <c r="L94" s="1481"/>
      <c r="M94" s="1480"/>
      <c r="N94" s="1480"/>
    </row>
    <row r="95" spans="1:14" s="1390" customFormat="1" ht="30" customHeight="1">
      <c r="A95" s="2793" t="s">
        <v>1775</v>
      </c>
      <c r="B95" s="2794"/>
      <c r="C95" s="2794"/>
      <c r="D95" s="2794"/>
      <c r="E95" s="2794"/>
      <c r="F95" s="2794"/>
      <c r="G95" s="2794"/>
      <c r="H95" s="2794"/>
      <c r="I95" s="2794"/>
      <c r="J95" s="2795"/>
      <c r="K95" s="1466"/>
      <c r="L95" s="1480"/>
      <c r="M95" s="1480"/>
      <c r="N95" s="1480"/>
    </row>
    <row r="96" spans="1:14" s="1390" customFormat="1" ht="30" customHeight="1">
      <c r="A96" s="1437" t="s">
        <v>857</v>
      </c>
      <c r="B96" s="1438" t="s">
        <v>1762</v>
      </c>
      <c r="C96" s="1439" t="s">
        <v>2263</v>
      </c>
      <c r="D96" s="1440" t="s">
        <v>2235</v>
      </c>
      <c r="E96" s="1441"/>
      <c r="F96" s="1442"/>
      <c r="G96" s="1442"/>
      <c r="H96" s="1443"/>
      <c r="I96" s="1444"/>
      <c r="J96" s="1445"/>
      <c r="K96" s="1466"/>
    </row>
    <row r="97" spans="1:11" s="1390" customFormat="1" ht="30" customHeight="1">
      <c r="A97" s="1409" t="s">
        <v>860</v>
      </c>
      <c r="B97" s="1380" t="s">
        <v>1735</v>
      </c>
      <c r="C97" s="1446" t="s">
        <v>2264</v>
      </c>
      <c r="D97" s="1447" t="s">
        <v>2265</v>
      </c>
      <c r="E97" s="1426"/>
      <c r="F97" s="1394"/>
      <c r="G97" s="1394"/>
      <c r="H97" s="1407"/>
      <c r="I97" s="1407"/>
      <c r="J97" s="1448"/>
      <c r="K97" s="1466"/>
    </row>
    <row r="98" spans="1:11" s="1390" customFormat="1" ht="68.25" customHeight="1">
      <c r="A98" s="1409" t="s">
        <v>2266</v>
      </c>
      <c r="B98" s="1449" t="s">
        <v>1415</v>
      </c>
      <c r="C98" s="1446" t="s">
        <v>2267</v>
      </c>
      <c r="D98" s="1450"/>
      <c r="E98" s="1451"/>
      <c r="F98" s="1394"/>
      <c r="G98" s="1394"/>
      <c r="H98" s="1394"/>
      <c r="I98" s="1394"/>
      <c r="J98" s="1452"/>
      <c r="K98" s="1466"/>
    </row>
    <row r="99" spans="1:11" s="1390" customFormat="1" ht="30" customHeight="1">
      <c r="A99" s="1409" t="s">
        <v>2268</v>
      </c>
      <c r="B99" s="1391" t="s">
        <v>2269</v>
      </c>
      <c r="C99" s="1453" t="s">
        <v>2270</v>
      </c>
      <c r="D99" s="1425"/>
      <c r="E99" s="1402"/>
      <c r="F99" s="1394"/>
      <c r="G99" s="1394"/>
      <c r="H99" s="1394"/>
      <c r="I99" s="1404"/>
      <c r="J99" s="1454"/>
      <c r="K99" s="1466"/>
    </row>
    <row r="100" spans="1:11" s="1390" customFormat="1" ht="30" customHeight="1">
      <c r="A100" s="1409" t="s">
        <v>863</v>
      </c>
      <c r="B100" s="1391" t="s">
        <v>2271</v>
      </c>
      <c r="C100" s="1453" t="s">
        <v>2272</v>
      </c>
      <c r="D100" s="1425"/>
      <c r="E100" s="1402"/>
      <c r="F100" s="1394"/>
      <c r="G100" s="1394"/>
      <c r="H100" s="1394"/>
      <c r="I100" s="1404"/>
      <c r="J100" s="1454"/>
      <c r="K100" s="1466"/>
    </row>
    <row r="101" spans="1:11" s="1390" customFormat="1" ht="30" customHeight="1">
      <c r="A101" s="1409" t="s">
        <v>2273</v>
      </c>
      <c r="B101" s="1391" t="s">
        <v>2274</v>
      </c>
      <c r="C101" s="1453" t="s">
        <v>2275</v>
      </c>
      <c r="D101" s="1425"/>
      <c r="E101" s="1402"/>
      <c r="F101" s="1394"/>
      <c r="G101" s="1394"/>
      <c r="H101" s="1394"/>
      <c r="I101" s="1404"/>
      <c r="J101" s="1454"/>
      <c r="K101" s="1466"/>
    </row>
    <row r="102" spans="1:11" s="1390" customFormat="1" ht="30" customHeight="1">
      <c r="A102" s="1409" t="s">
        <v>2276</v>
      </c>
      <c r="B102" s="1391" t="s">
        <v>2277</v>
      </c>
      <c r="C102" s="1453" t="s">
        <v>2278</v>
      </c>
      <c r="D102" s="1425"/>
      <c r="E102" s="1402"/>
      <c r="F102" s="1394"/>
      <c r="G102" s="1394"/>
      <c r="H102" s="1394"/>
      <c r="I102" s="1404"/>
      <c r="J102" s="1454"/>
      <c r="K102" s="1466"/>
    </row>
    <row r="103" spans="1:11" s="1390" customFormat="1" ht="30" customHeight="1">
      <c r="A103" s="1409" t="s">
        <v>2279</v>
      </c>
      <c r="B103" s="1449" t="s">
        <v>1742</v>
      </c>
      <c r="C103" s="1446" t="s">
        <v>2280</v>
      </c>
      <c r="D103" s="1450"/>
      <c r="E103" s="1451"/>
      <c r="F103" s="1394"/>
      <c r="G103" s="1394"/>
      <c r="H103" s="1394"/>
      <c r="I103" s="1394"/>
      <c r="J103" s="1452"/>
      <c r="K103" s="1466"/>
    </row>
    <row r="104" spans="1:11" s="1390" customFormat="1" ht="30" customHeight="1">
      <c r="A104" s="1409" t="s">
        <v>2281</v>
      </c>
      <c r="B104" s="1391" t="s">
        <v>2282</v>
      </c>
      <c r="C104" s="1453" t="s">
        <v>2270</v>
      </c>
      <c r="D104" s="1425"/>
      <c r="E104" s="1402"/>
      <c r="F104" s="1394"/>
      <c r="G104" s="1394"/>
      <c r="H104" s="1394"/>
      <c r="I104" s="1404"/>
      <c r="J104" s="1454"/>
      <c r="K104" s="1466"/>
    </row>
    <row r="105" spans="1:11" s="1390" customFormat="1" ht="30" customHeight="1">
      <c r="A105" s="1409" t="s">
        <v>2283</v>
      </c>
      <c r="B105" s="1391" t="s">
        <v>2284</v>
      </c>
      <c r="C105" s="1453" t="s">
        <v>2272</v>
      </c>
      <c r="D105" s="1425"/>
      <c r="E105" s="1402"/>
      <c r="F105" s="1394"/>
      <c r="G105" s="1394"/>
      <c r="H105" s="1394"/>
      <c r="I105" s="1404"/>
      <c r="J105" s="1454"/>
      <c r="K105" s="1466"/>
    </row>
    <row r="106" spans="1:11" s="1390" customFormat="1" ht="30" customHeight="1">
      <c r="A106" s="1409" t="s">
        <v>2285</v>
      </c>
      <c r="B106" s="1391" t="s">
        <v>2286</v>
      </c>
      <c r="C106" s="1453" t="s">
        <v>2275</v>
      </c>
      <c r="D106" s="1425"/>
      <c r="E106" s="1402"/>
      <c r="F106" s="1394"/>
      <c r="G106" s="1394"/>
      <c r="H106" s="1394"/>
      <c r="I106" s="1404"/>
      <c r="J106" s="1454"/>
      <c r="K106" s="1466"/>
    </row>
    <row r="107" spans="1:11" s="1390" customFormat="1" ht="30" customHeight="1">
      <c r="A107" s="1409" t="s">
        <v>2287</v>
      </c>
      <c r="B107" s="1391" t="s">
        <v>2288</v>
      </c>
      <c r="C107" s="1453" t="s">
        <v>2278</v>
      </c>
      <c r="D107" s="1425"/>
      <c r="E107" s="1402"/>
      <c r="F107" s="1394"/>
      <c r="G107" s="1394"/>
      <c r="H107" s="1394"/>
      <c r="I107" s="1404"/>
      <c r="J107" s="1454"/>
      <c r="K107" s="1466"/>
    </row>
    <row r="108" spans="1:11" s="1390" customFormat="1" ht="30" customHeight="1">
      <c r="A108" s="1409" t="s">
        <v>872</v>
      </c>
      <c r="B108" s="1380" t="s">
        <v>1746</v>
      </c>
      <c r="C108" s="1446" t="s">
        <v>2289</v>
      </c>
      <c r="D108" s="1450" t="s">
        <v>2290</v>
      </c>
      <c r="E108" s="1402"/>
      <c r="F108" s="1394"/>
      <c r="G108" s="1394"/>
      <c r="H108" s="1407"/>
      <c r="I108" s="1407"/>
      <c r="J108" s="1448"/>
      <c r="K108" s="1466"/>
    </row>
    <row r="109" spans="1:11" s="1390" customFormat="1" ht="30" customHeight="1">
      <c r="A109" s="1409" t="s">
        <v>875</v>
      </c>
      <c r="B109" s="1455" t="s">
        <v>1752</v>
      </c>
      <c r="C109" s="1446" t="s">
        <v>2291</v>
      </c>
      <c r="D109" s="1450"/>
      <c r="E109" s="1402"/>
      <c r="F109" s="1394"/>
      <c r="G109" s="1394"/>
      <c r="H109" s="1407"/>
      <c r="I109" s="1407"/>
      <c r="J109" s="1448"/>
      <c r="K109" s="1466"/>
    </row>
    <row r="110" spans="1:11" s="1390" customFormat="1" ht="30" customHeight="1">
      <c r="A110" s="1409" t="s">
        <v>878</v>
      </c>
      <c r="B110" s="1455" t="s">
        <v>1756</v>
      </c>
      <c r="C110" s="1446" t="s">
        <v>2292</v>
      </c>
      <c r="D110" s="1450"/>
      <c r="E110" s="1426"/>
      <c r="F110" s="1394"/>
      <c r="G110" s="1394"/>
      <c r="H110" s="1407"/>
      <c r="I110" s="1407"/>
      <c r="J110" s="1448"/>
      <c r="K110" s="1466"/>
    </row>
    <row r="111" spans="1:11" s="1390" customFormat="1" ht="30" customHeight="1">
      <c r="A111" s="1409" t="s">
        <v>881</v>
      </c>
      <c r="B111" s="1455" t="s">
        <v>1806</v>
      </c>
      <c r="C111" s="1446" t="s">
        <v>2293</v>
      </c>
      <c r="D111" s="1450"/>
      <c r="E111" s="1426"/>
      <c r="F111" s="1394"/>
      <c r="G111" s="1394"/>
      <c r="H111" s="1407"/>
      <c r="I111" s="1427"/>
      <c r="J111" s="1456"/>
      <c r="K111" s="1466"/>
    </row>
    <row r="112" spans="1:11" s="1390" customFormat="1" ht="44.25" customHeight="1" thickBot="1">
      <c r="A112" s="1457" t="s">
        <v>2294</v>
      </c>
      <c r="B112" s="1458" t="s">
        <v>1808</v>
      </c>
      <c r="C112" s="1459" t="s">
        <v>2295</v>
      </c>
      <c r="D112" s="1460"/>
      <c r="E112" s="1461"/>
      <c r="F112" s="1462"/>
      <c r="G112" s="1462"/>
      <c r="H112" s="1463"/>
      <c r="I112" s="1464"/>
      <c r="J112" s="1465"/>
      <c r="K112" s="1466"/>
    </row>
    <row r="113" spans="1:11" s="1390" customFormat="1" ht="14.25">
      <c r="A113" s="1362"/>
      <c r="B113" s="1363"/>
      <c r="C113" s="1466"/>
      <c r="D113" s="1467"/>
      <c r="E113" s="1468"/>
      <c r="F113" s="1468"/>
      <c r="G113" s="1468"/>
      <c r="H113" s="1468"/>
      <c r="I113" s="1468"/>
      <c r="J113" s="1466"/>
      <c r="K113" s="1466"/>
    </row>
    <row r="114" spans="1:11" s="1390" customFormat="1" ht="14.25">
      <c r="A114" s="1362"/>
      <c r="B114" s="1363"/>
      <c r="C114" s="1466"/>
      <c r="D114" s="1467"/>
      <c r="E114" s="1468"/>
      <c r="F114" s="1468"/>
      <c r="G114" s="1468"/>
      <c r="H114" s="1468"/>
      <c r="I114" s="1468"/>
      <c r="J114" s="1466"/>
      <c r="K114" s="1466"/>
    </row>
    <row r="115" spans="1:11" s="1390" customFormat="1" ht="14.25">
      <c r="A115" s="1362"/>
      <c r="B115" s="1363"/>
      <c r="C115" s="1466"/>
      <c r="D115" s="1467"/>
      <c r="E115" s="1468"/>
      <c r="F115" s="1468"/>
      <c r="G115" s="1468"/>
      <c r="H115" s="1468"/>
      <c r="I115" s="1468"/>
      <c r="J115" s="1466"/>
      <c r="K115" s="1466"/>
    </row>
    <row r="116" spans="1:11" s="1390" customFormat="1" ht="14.25">
      <c r="A116" s="1362"/>
      <c r="B116" s="1363"/>
      <c r="C116" s="1466"/>
      <c r="D116" s="1467"/>
      <c r="E116" s="1468"/>
      <c r="F116" s="1468"/>
      <c r="G116" s="1468"/>
      <c r="H116" s="1468"/>
      <c r="I116" s="1468"/>
      <c r="J116" s="1466"/>
      <c r="K116" s="1466"/>
    </row>
    <row r="117" spans="1:11" s="1390" customFormat="1" ht="14.25">
      <c r="A117" s="1362"/>
      <c r="B117" s="1363"/>
      <c r="C117" s="1466"/>
      <c r="D117" s="1467"/>
      <c r="E117" s="1468"/>
      <c r="F117" s="1468"/>
      <c r="G117" s="1468"/>
      <c r="H117" s="1468"/>
      <c r="I117" s="1468"/>
      <c r="J117" s="1466"/>
      <c r="K117" s="1466"/>
    </row>
    <row r="118" spans="1:11" s="1390" customFormat="1" ht="14.25">
      <c r="A118" s="1362"/>
      <c r="B118" s="1363"/>
      <c r="C118" s="1466"/>
      <c r="D118" s="1467"/>
      <c r="E118" s="1468"/>
      <c r="F118" s="1468"/>
      <c r="G118" s="1468"/>
      <c r="H118" s="1468"/>
      <c r="I118" s="1468"/>
      <c r="J118" s="1466"/>
      <c r="K118" s="1466"/>
    </row>
    <row r="119" spans="1:11" s="1390" customFormat="1" ht="14.25">
      <c r="A119" s="1362"/>
      <c r="B119" s="1363"/>
      <c r="C119" s="1466"/>
      <c r="D119" s="1467"/>
      <c r="E119" s="1468"/>
      <c r="F119" s="1468"/>
      <c r="G119" s="1468"/>
      <c r="H119" s="1468"/>
      <c r="I119" s="1468"/>
      <c r="J119" s="1466"/>
      <c r="K119" s="1466"/>
    </row>
    <row r="120" spans="1:11" s="1390" customFormat="1" ht="14.25">
      <c r="A120" s="1362"/>
      <c r="B120" s="1363"/>
      <c r="C120" s="1466"/>
      <c r="D120" s="1467"/>
      <c r="E120" s="1468"/>
      <c r="F120" s="1468"/>
      <c r="G120" s="1468"/>
      <c r="H120" s="1468"/>
      <c r="I120" s="1468"/>
      <c r="J120" s="1466"/>
      <c r="K120" s="1466"/>
    </row>
    <row r="121" spans="1:11" s="1390" customFormat="1" ht="14.25">
      <c r="A121" s="1362"/>
      <c r="B121" s="1363"/>
      <c r="C121" s="1466"/>
      <c r="D121" s="1467"/>
      <c r="E121" s="1468"/>
      <c r="F121" s="1468"/>
      <c r="G121" s="1468"/>
      <c r="H121" s="1468"/>
      <c r="I121" s="1468"/>
      <c r="J121" s="1466"/>
      <c r="K121" s="1466"/>
    </row>
    <row r="122" spans="1:11" s="1390" customFormat="1" ht="14.25">
      <c r="A122" s="1362"/>
      <c r="B122" s="1363"/>
      <c r="C122" s="1466"/>
      <c r="D122" s="1467"/>
      <c r="E122" s="1468"/>
      <c r="F122" s="1468"/>
      <c r="G122" s="1468"/>
      <c r="H122" s="1468"/>
      <c r="I122" s="1468"/>
      <c r="J122" s="1466"/>
      <c r="K122" s="1466"/>
    </row>
    <row r="123" spans="1:11" s="1390" customFormat="1" ht="14.25">
      <c r="A123" s="1362"/>
      <c r="B123" s="1363"/>
      <c r="C123" s="1466"/>
      <c r="D123" s="1467"/>
      <c r="E123" s="1468"/>
      <c r="F123" s="1468"/>
      <c r="G123" s="1468"/>
      <c r="H123" s="1468"/>
      <c r="I123" s="1468"/>
      <c r="J123" s="1466"/>
      <c r="K123" s="1466"/>
    </row>
    <row r="124" spans="1:11" s="1390" customFormat="1" ht="14.25">
      <c r="A124" s="1362"/>
      <c r="B124" s="1363"/>
      <c r="C124" s="1466"/>
      <c r="D124" s="1467"/>
      <c r="E124" s="1468"/>
      <c r="F124" s="1468"/>
      <c r="G124" s="1468"/>
      <c r="H124" s="1468"/>
      <c r="I124" s="1468"/>
      <c r="J124" s="1466"/>
      <c r="K124" s="1466"/>
    </row>
    <row r="125" spans="1:11" s="1390" customFormat="1" ht="14.25">
      <c r="A125" s="1367"/>
      <c r="B125" s="1469"/>
      <c r="C125" s="1466"/>
      <c r="D125" s="1467"/>
      <c r="E125" s="1468"/>
      <c r="F125" s="1468"/>
      <c r="G125" s="1468"/>
      <c r="H125" s="1468"/>
      <c r="I125" s="1468"/>
      <c r="J125" s="1466"/>
      <c r="K125" s="1466"/>
    </row>
    <row r="126" spans="1:11" s="1390" customFormat="1" ht="14.25">
      <c r="A126" s="1367"/>
      <c r="B126" s="1469"/>
      <c r="C126" s="1466"/>
      <c r="D126" s="1467"/>
      <c r="E126" s="1468"/>
      <c r="F126" s="1468"/>
      <c r="G126" s="1468"/>
      <c r="H126" s="1468"/>
      <c r="I126" s="1468"/>
      <c r="J126" s="1466"/>
      <c r="K126" s="1466"/>
    </row>
    <row r="127" spans="1:11" s="1390" customFormat="1" ht="14.25">
      <c r="A127" s="1367"/>
      <c r="B127" s="1469"/>
      <c r="C127" s="1466"/>
      <c r="D127" s="1467"/>
      <c r="E127" s="1468"/>
      <c r="F127" s="1468"/>
      <c r="G127" s="1468"/>
      <c r="H127" s="1468"/>
      <c r="I127" s="1468"/>
      <c r="J127" s="1466"/>
      <c r="K127" s="1466"/>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7"/>
  <sheetViews>
    <sheetView zoomScale="70" zoomScaleNormal="70" workbookViewId="0">
      <selection activeCell="C98" sqref="C98"/>
    </sheetView>
  </sheetViews>
  <sheetFormatPr defaultColWidth="9.140625" defaultRowHeight="12.75"/>
  <cols>
    <col min="1" max="1" width="11.7109375" style="1362" customWidth="1"/>
    <col min="2" max="2" width="17.5703125" style="1363" customWidth="1"/>
    <col min="3" max="3" width="76.140625" style="1365" customWidth="1"/>
    <col min="4" max="4" width="17.42578125" style="1470" customWidth="1"/>
    <col min="5" max="5" width="23.140625" style="1364" customWidth="1"/>
    <col min="6" max="6" width="19.5703125" style="1364" customWidth="1"/>
    <col min="7" max="7" width="24.5703125" style="1364" customWidth="1"/>
    <col min="8" max="8" width="17.28515625" style="1364" customWidth="1"/>
    <col min="9" max="9" width="18.42578125" style="1364" customWidth="1"/>
    <col min="10" max="10" width="16" style="1365" customWidth="1"/>
    <col min="11" max="11" width="9.140625" style="1365"/>
    <col min="12" max="14" width="9.140625" style="1374"/>
    <col min="15" max="15" width="28.5703125" style="1374" bestFit="1" customWidth="1"/>
    <col min="16" max="16" width="94" style="1374" customWidth="1"/>
    <col min="17" max="16384" width="9.140625" style="1374"/>
  </cols>
  <sheetData>
    <row r="1" spans="1:16" ht="15">
      <c r="C1" s="5" t="s">
        <v>2</v>
      </c>
      <c r="D1" s="103" t="s">
        <v>1620</v>
      </c>
      <c r="E1" s="103"/>
    </row>
    <row r="2" spans="1:16" ht="15">
      <c r="C2" s="49" t="s">
        <v>4</v>
      </c>
      <c r="D2" s="49" t="s">
        <v>2301</v>
      </c>
      <c r="E2" s="49"/>
    </row>
    <row r="3" spans="1:16" ht="15">
      <c r="C3" s="49" t="s">
        <v>6</v>
      </c>
      <c r="D3" s="49" t="s">
        <v>2012</v>
      </c>
      <c r="E3" s="49"/>
    </row>
    <row r="4" spans="1:16" ht="15">
      <c r="C4" s="49" t="s">
        <v>8</v>
      </c>
      <c r="D4" s="49" t="s">
        <v>9</v>
      </c>
      <c r="E4" s="49"/>
    </row>
    <row r="5" spans="1:16" ht="15">
      <c r="C5" s="5" t="s">
        <v>2015</v>
      </c>
      <c r="D5" s="5" t="s">
        <v>2016</v>
      </c>
      <c r="E5" s="5"/>
    </row>
    <row r="8" spans="1:16" ht="15" thickBot="1">
      <c r="A8" s="1367"/>
      <c r="B8" s="1368"/>
      <c r="C8" s="199"/>
      <c r="D8" s="198"/>
      <c r="E8" s="1369"/>
      <c r="F8" s="1369"/>
      <c r="G8" s="1369"/>
      <c r="H8" s="1369"/>
      <c r="I8" s="1369"/>
      <c r="J8" s="199"/>
    </row>
    <row r="9" spans="1:16" s="1485" customFormat="1" ht="27.75" thickBot="1">
      <c r="A9" s="2796" t="s">
        <v>2302</v>
      </c>
      <c r="B9" s="2797"/>
      <c r="C9" s="2797"/>
      <c r="D9" s="2797"/>
      <c r="E9" s="2797"/>
      <c r="F9" s="2797"/>
      <c r="G9" s="2797"/>
      <c r="H9" s="2797"/>
      <c r="I9" s="2797"/>
      <c r="J9" s="2798"/>
      <c r="K9" s="1484"/>
      <c r="N9" s="1282"/>
      <c r="O9" s="1282"/>
      <c r="P9" s="1282"/>
    </row>
    <row r="10" spans="1:16" ht="15">
      <c r="A10" s="1371"/>
      <c r="B10" s="1372"/>
      <c r="C10" s="1373"/>
      <c r="D10" s="1373"/>
      <c r="E10" s="1373"/>
      <c r="F10" s="1373"/>
      <c r="G10" s="1373"/>
      <c r="H10" s="1373"/>
      <c r="I10" s="1373"/>
      <c r="J10" s="1373"/>
      <c r="K10" s="1374"/>
      <c r="N10" s="1284"/>
      <c r="O10" s="1284"/>
      <c r="P10" s="1284"/>
    </row>
    <row r="11" spans="1:16" ht="15">
      <c r="A11" s="1371"/>
      <c r="B11" s="1372"/>
      <c r="C11" s="1286"/>
      <c r="D11" s="1286"/>
      <c r="E11" s="1287"/>
      <c r="F11" s="1373"/>
      <c r="G11" s="1373"/>
      <c r="H11" s="1373"/>
      <c r="I11" s="1373"/>
      <c r="J11" s="1373"/>
      <c r="K11" s="1374"/>
      <c r="N11" s="1284"/>
      <c r="O11" s="1284"/>
      <c r="P11" s="1284"/>
    </row>
    <row r="12" spans="1:16" ht="15.75" thickBot="1">
      <c r="A12" s="1371"/>
      <c r="B12" s="1372"/>
      <c r="C12" s="1373"/>
      <c r="D12" s="1373"/>
      <c r="E12" s="1373"/>
      <c r="F12" s="1373"/>
      <c r="G12" s="1373"/>
      <c r="H12" s="1373"/>
      <c r="I12" s="1373"/>
      <c r="J12" s="1373"/>
      <c r="K12" s="1374"/>
      <c r="N12" s="1284"/>
      <c r="O12" s="1284"/>
      <c r="P12" s="1284"/>
    </row>
    <row r="13" spans="1:16" ht="15" customHeight="1">
      <c r="A13" s="1375"/>
      <c r="B13" s="1471"/>
      <c r="C13" s="1472"/>
      <c r="D13" s="2805" t="s">
        <v>2020</v>
      </c>
      <c r="E13" s="2805" t="s">
        <v>658</v>
      </c>
      <c r="F13" s="2805" t="s">
        <v>2081</v>
      </c>
      <c r="G13" s="2805" t="s">
        <v>2082</v>
      </c>
      <c r="H13" s="2807" t="s">
        <v>2083</v>
      </c>
      <c r="I13" s="2805" t="s">
        <v>2084</v>
      </c>
      <c r="J13" s="2809" t="s">
        <v>2085</v>
      </c>
      <c r="N13" s="1292"/>
      <c r="O13" s="1293"/>
      <c r="P13" s="1294"/>
    </row>
    <row r="14" spans="1:16" ht="45.75" customHeight="1">
      <c r="A14" s="1473"/>
      <c r="B14" s="1474"/>
      <c r="C14" s="1475"/>
      <c r="D14" s="2806" t="s">
        <v>2086</v>
      </c>
      <c r="E14" s="2806"/>
      <c r="F14" s="2806"/>
      <c r="G14" s="2806"/>
      <c r="H14" s="2808"/>
      <c r="I14" s="2806"/>
      <c r="J14" s="2810"/>
      <c r="N14" s="1281"/>
      <c r="O14" s="1281"/>
      <c r="P14" s="1281"/>
    </row>
    <row r="15" spans="1:16" ht="25.5">
      <c r="A15" s="1476" t="s">
        <v>1678</v>
      </c>
      <c r="B15" s="1477" t="s">
        <v>13</v>
      </c>
      <c r="C15" s="1478" t="s">
        <v>657</v>
      </c>
      <c r="D15" s="1376"/>
      <c r="E15" s="1377" t="s">
        <v>659</v>
      </c>
      <c r="F15" s="1377" t="s">
        <v>664</v>
      </c>
      <c r="G15" s="1377" t="s">
        <v>667</v>
      </c>
      <c r="H15" s="1377" t="s">
        <v>670</v>
      </c>
      <c r="I15" s="1377" t="s">
        <v>672</v>
      </c>
      <c r="J15" s="1378" t="s">
        <v>2087</v>
      </c>
    </row>
    <row r="16" spans="1:16" ht="30" customHeight="1">
      <c r="A16" s="1379" t="s">
        <v>659</v>
      </c>
      <c r="B16" s="1380" t="s">
        <v>1728</v>
      </c>
      <c r="C16" s="1381" t="s">
        <v>2088</v>
      </c>
      <c r="D16" s="1382"/>
      <c r="E16" s="1383">
        <f>SUM(E17,E81)</f>
        <v>0</v>
      </c>
      <c r="F16" s="1384"/>
      <c r="G16" s="1384"/>
      <c r="H16" s="1384"/>
      <c r="I16" s="1384"/>
      <c r="J16" s="1385">
        <f>SUM(J17,J81,J94)</f>
        <v>0</v>
      </c>
    </row>
    <row r="17" spans="1:11" s="1480" customFormat="1" ht="30" customHeight="1">
      <c r="A17" s="1379" t="s">
        <v>664</v>
      </c>
      <c r="B17" s="1380" t="s">
        <v>662</v>
      </c>
      <c r="C17" s="1386" t="s">
        <v>2089</v>
      </c>
      <c r="D17" s="1387"/>
      <c r="E17" s="1479">
        <f>SUM(E18,E26,E31,E37,E49,E61,E77)</f>
        <v>0</v>
      </c>
      <c r="F17" s="1389"/>
      <c r="G17" s="1389"/>
      <c r="H17" s="1389"/>
      <c r="I17" s="1389"/>
      <c r="J17" s="1385">
        <f>SUM(J18,J26,J31,J37,J49,J61,J77)</f>
        <v>0</v>
      </c>
      <c r="K17" s="1466"/>
    </row>
    <row r="18" spans="1:11" s="1480" customFormat="1" ht="30" customHeight="1">
      <c r="A18" s="1379" t="s">
        <v>667</v>
      </c>
      <c r="B18" s="1391" t="s">
        <v>665</v>
      </c>
      <c r="C18" s="1392" t="s">
        <v>2090</v>
      </c>
      <c r="D18" s="1387" t="s">
        <v>2091</v>
      </c>
      <c r="E18" s="1393">
        <f>SUM(E19,E20,E23,E24,E25)</f>
        <v>0</v>
      </c>
      <c r="F18" s="1394"/>
      <c r="G18" s="1394"/>
      <c r="H18" s="1394"/>
      <c r="I18" s="1394"/>
      <c r="J18" s="1395">
        <f>SUM(J19,J20,J23,J24,J25)</f>
        <v>0</v>
      </c>
      <c r="K18" s="1466"/>
    </row>
    <row r="19" spans="1:11" s="1480" customFormat="1" ht="35.25" customHeight="1">
      <c r="A19" s="1379" t="s">
        <v>670</v>
      </c>
      <c r="B19" s="1391" t="s">
        <v>668</v>
      </c>
      <c r="C19" s="1396" t="s">
        <v>2092</v>
      </c>
      <c r="D19" s="1387" t="s">
        <v>2093</v>
      </c>
      <c r="E19" s="1397"/>
      <c r="F19" s="1394"/>
      <c r="G19" s="1394"/>
      <c r="H19" s="1398">
        <v>1</v>
      </c>
      <c r="I19" s="1399"/>
      <c r="J19" s="1395">
        <f>E19*I19</f>
        <v>0</v>
      </c>
      <c r="K19" s="1466"/>
    </row>
    <row r="20" spans="1:11" s="1480" customFormat="1" ht="30" customHeight="1">
      <c r="A20" s="1379" t="s">
        <v>672</v>
      </c>
      <c r="B20" s="1391" t="s">
        <v>693</v>
      </c>
      <c r="C20" s="1396" t="s">
        <v>2094</v>
      </c>
      <c r="D20" s="1387" t="s">
        <v>2095</v>
      </c>
      <c r="E20" s="1393">
        <f>SUM(E21,E22)</f>
        <v>0</v>
      </c>
      <c r="F20" s="1394"/>
      <c r="G20" s="1394"/>
      <c r="H20" s="1400"/>
      <c r="I20" s="1400"/>
      <c r="J20" s="1395">
        <f>SUM(J21,J22)</f>
        <v>0</v>
      </c>
      <c r="K20" s="1466"/>
    </row>
    <row r="21" spans="1:11" s="1480" customFormat="1" ht="30" customHeight="1">
      <c r="A21" s="1379" t="s">
        <v>675</v>
      </c>
      <c r="B21" s="1391" t="s">
        <v>696</v>
      </c>
      <c r="C21" s="1401" t="s">
        <v>2096</v>
      </c>
      <c r="D21" s="1387" t="s">
        <v>2097</v>
      </c>
      <c r="E21" s="1402"/>
      <c r="F21" s="1394"/>
      <c r="G21" s="1394"/>
      <c r="H21" s="1403">
        <v>0.15</v>
      </c>
      <c r="I21" s="1404"/>
      <c r="J21" s="1395">
        <f t="shared" ref="J21:J23" si="0">E21*I21</f>
        <v>0</v>
      </c>
      <c r="K21" s="1466"/>
    </row>
    <row r="22" spans="1:11" s="1480" customFormat="1" ht="30" customHeight="1">
      <c r="A22" s="1379" t="s">
        <v>677</v>
      </c>
      <c r="B22" s="1391" t="s">
        <v>699</v>
      </c>
      <c r="C22" s="1401" t="s">
        <v>2098</v>
      </c>
      <c r="D22" s="1387" t="s">
        <v>2099</v>
      </c>
      <c r="E22" s="1402"/>
      <c r="F22" s="1394"/>
      <c r="G22" s="1394"/>
      <c r="H22" s="1403">
        <v>0.2</v>
      </c>
      <c r="I22" s="1404"/>
      <c r="J22" s="1395">
        <f t="shared" si="0"/>
        <v>0</v>
      </c>
      <c r="K22" s="1466"/>
    </row>
    <row r="23" spans="1:11" s="1480" customFormat="1" ht="30" customHeight="1">
      <c r="A23" s="1379" t="s">
        <v>680</v>
      </c>
      <c r="B23" s="1391" t="s">
        <v>705</v>
      </c>
      <c r="C23" s="1396" t="s">
        <v>2100</v>
      </c>
      <c r="D23" s="1387" t="s">
        <v>2101</v>
      </c>
      <c r="E23" s="1402"/>
      <c r="F23" s="1394"/>
      <c r="G23" s="1394"/>
      <c r="H23" s="1398">
        <v>0.05</v>
      </c>
      <c r="I23" s="1399"/>
      <c r="J23" s="1395">
        <f t="shared" si="0"/>
        <v>0</v>
      </c>
      <c r="K23" s="1466"/>
    </row>
    <row r="24" spans="1:11" s="1480" customFormat="1" ht="30" customHeight="1">
      <c r="A24" s="1379" t="s">
        <v>683</v>
      </c>
      <c r="B24" s="1391" t="s">
        <v>707</v>
      </c>
      <c r="C24" s="1396" t="s">
        <v>2102</v>
      </c>
      <c r="D24" s="1387" t="s">
        <v>2103</v>
      </c>
      <c r="E24" s="1405"/>
      <c r="F24" s="1394"/>
      <c r="G24" s="1394"/>
      <c r="H24" s="1406"/>
      <c r="I24" s="1404"/>
      <c r="J24" s="1395">
        <f>E24*I24</f>
        <v>0</v>
      </c>
      <c r="K24" s="1466"/>
    </row>
    <row r="25" spans="1:11" s="1480" customFormat="1" ht="30" customHeight="1">
      <c r="A25" s="1379" t="s">
        <v>1207</v>
      </c>
      <c r="B25" s="1391" t="s">
        <v>710</v>
      </c>
      <c r="C25" s="1396" t="s">
        <v>2104</v>
      </c>
      <c r="D25" s="1387" t="s">
        <v>2105</v>
      </c>
      <c r="E25" s="1402"/>
      <c r="F25" s="1394"/>
      <c r="G25" s="1394"/>
      <c r="H25" s="1398">
        <v>0.1</v>
      </c>
      <c r="I25" s="1399"/>
      <c r="J25" s="1395">
        <f>E25*I25</f>
        <v>0</v>
      </c>
      <c r="K25" s="1466"/>
    </row>
    <row r="26" spans="1:11" s="1480" customFormat="1" ht="30" customHeight="1">
      <c r="A26" s="1379" t="s">
        <v>1210</v>
      </c>
      <c r="B26" s="1391" t="s">
        <v>793</v>
      </c>
      <c r="C26" s="1392" t="s">
        <v>2106</v>
      </c>
      <c r="D26" s="1387" t="s">
        <v>2107</v>
      </c>
      <c r="E26" s="1393">
        <f>SUM(E27,E30)</f>
        <v>0</v>
      </c>
      <c r="F26" s="1394"/>
      <c r="G26" s="1394"/>
      <c r="H26" s="1394"/>
      <c r="I26" s="1394"/>
      <c r="J26" s="1395">
        <f>SUM(J27,J30)</f>
        <v>0</v>
      </c>
      <c r="K26" s="1466"/>
    </row>
    <row r="27" spans="1:11" s="1480" customFormat="1" ht="42.75">
      <c r="A27" s="1379" t="s">
        <v>1213</v>
      </c>
      <c r="B27" s="1391" t="s">
        <v>796</v>
      </c>
      <c r="C27" s="1396" t="s">
        <v>2108</v>
      </c>
      <c r="D27" s="1387"/>
      <c r="E27" s="1393">
        <f>SUM(E28,E29)</f>
        <v>0</v>
      </c>
      <c r="F27" s="1394"/>
      <c r="G27" s="1394"/>
      <c r="H27" s="1407"/>
      <c r="I27" s="1408"/>
      <c r="J27" s="1395">
        <f>SUM(J28,J29)</f>
        <v>0</v>
      </c>
      <c r="K27" s="1466"/>
    </row>
    <row r="28" spans="1:11" s="1480" customFormat="1" ht="30" customHeight="1">
      <c r="A28" s="1409" t="s">
        <v>692</v>
      </c>
      <c r="B28" s="1391" t="s">
        <v>799</v>
      </c>
      <c r="C28" s="1410" t="s">
        <v>2109</v>
      </c>
      <c r="D28" s="1387" t="s">
        <v>2110</v>
      </c>
      <c r="E28" s="1402"/>
      <c r="F28" s="1394"/>
      <c r="G28" s="1394"/>
      <c r="H28" s="1398">
        <v>0.05</v>
      </c>
      <c r="I28" s="1399"/>
      <c r="J28" s="1395">
        <f t="shared" ref="J28:J30" si="1">E28*I28</f>
        <v>0</v>
      </c>
      <c r="K28" s="1466"/>
    </row>
    <row r="29" spans="1:11" s="1480" customFormat="1" ht="30" customHeight="1">
      <c r="A29" s="1409" t="s">
        <v>695</v>
      </c>
      <c r="B29" s="1391" t="s">
        <v>802</v>
      </c>
      <c r="C29" s="1410" t="s">
        <v>2111</v>
      </c>
      <c r="D29" s="1387" t="s">
        <v>2112</v>
      </c>
      <c r="E29" s="1402"/>
      <c r="F29" s="1394"/>
      <c r="G29" s="1394"/>
      <c r="H29" s="1398">
        <v>0.25</v>
      </c>
      <c r="I29" s="1411"/>
      <c r="J29" s="1395">
        <f t="shared" si="1"/>
        <v>0</v>
      </c>
      <c r="K29" s="1466"/>
    </row>
    <row r="30" spans="1:11" s="1480" customFormat="1" ht="47.25" customHeight="1">
      <c r="A30" s="1379" t="s">
        <v>698</v>
      </c>
      <c r="B30" s="1391" t="s">
        <v>823</v>
      </c>
      <c r="C30" s="1412" t="s">
        <v>2113</v>
      </c>
      <c r="D30" s="1387" t="s">
        <v>2114</v>
      </c>
      <c r="E30" s="1402"/>
      <c r="F30" s="1394"/>
      <c r="G30" s="1394"/>
      <c r="H30" s="1398">
        <v>0.25</v>
      </c>
      <c r="I30" s="1404"/>
      <c r="J30" s="1395">
        <f t="shared" si="1"/>
        <v>0</v>
      </c>
      <c r="K30" s="1486"/>
    </row>
    <row r="31" spans="1:11" s="1480" customFormat="1" ht="30" customHeight="1">
      <c r="A31" s="1379" t="s">
        <v>701</v>
      </c>
      <c r="B31" s="1391" t="s">
        <v>1204</v>
      </c>
      <c r="C31" s="1392" t="s">
        <v>2115</v>
      </c>
      <c r="D31" s="1387"/>
      <c r="E31" s="1393">
        <f>SUM(E32,E33,E34)</f>
        <v>0</v>
      </c>
      <c r="F31" s="1394"/>
      <c r="G31" s="1394"/>
      <c r="H31" s="1408"/>
      <c r="I31" s="1400"/>
      <c r="J31" s="1395">
        <f>SUM(J32,J33,J34)</f>
        <v>0</v>
      </c>
      <c r="K31" s="1486"/>
    </row>
    <row r="32" spans="1:11" s="1480" customFormat="1" ht="30" customHeight="1">
      <c r="A32" s="1409" t="s">
        <v>1224</v>
      </c>
      <c r="B32" s="1391" t="s">
        <v>2116</v>
      </c>
      <c r="C32" s="1412" t="s">
        <v>2117</v>
      </c>
      <c r="D32" s="1387" t="s">
        <v>2118</v>
      </c>
      <c r="E32" s="1402"/>
      <c r="F32" s="1394"/>
      <c r="G32" s="1394"/>
      <c r="H32" s="1398">
        <v>1</v>
      </c>
      <c r="I32" s="1404"/>
      <c r="J32" s="1395">
        <f t="shared" ref="J32:J33" si="2">E32*I32</f>
        <v>0</v>
      </c>
      <c r="K32" s="1466"/>
    </row>
    <row r="33" spans="1:11" s="1480" customFormat="1" ht="30" customHeight="1">
      <c r="A33" s="1409" t="s">
        <v>1227</v>
      </c>
      <c r="B33" s="1391" t="s">
        <v>2119</v>
      </c>
      <c r="C33" s="1396" t="s">
        <v>2120</v>
      </c>
      <c r="D33" s="1387" t="s">
        <v>2121</v>
      </c>
      <c r="E33" s="1402"/>
      <c r="F33" s="1394"/>
      <c r="G33" s="1394"/>
      <c r="H33" s="1398">
        <v>1</v>
      </c>
      <c r="I33" s="1404"/>
      <c r="J33" s="1395">
        <f t="shared" si="2"/>
        <v>0</v>
      </c>
      <c r="K33" s="1466"/>
    </row>
    <row r="34" spans="1:11" s="1480" customFormat="1" ht="30" customHeight="1">
      <c r="A34" s="1409" t="s">
        <v>1230</v>
      </c>
      <c r="B34" s="1391" t="s">
        <v>2122</v>
      </c>
      <c r="C34" s="1396" t="s">
        <v>2123</v>
      </c>
      <c r="D34" s="1387"/>
      <c r="E34" s="1393">
        <f>SUM(E35,E36)</f>
        <v>0</v>
      </c>
      <c r="F34" s="1394"/>
      <c r="G34" s="1394"/>
      <c r="H34" s="1408"/>
      <c r="I34" s="1400"/>
      <c r="J34" s="1395">
        <f>SUM(J35,J36)</f>
        <v>0</v>
      </c>
      <c r="K34" s="1466"/>
    </row>
    <row r="35" spans="1:11" s="1480" customFormat="1" ht="30" customHeight="1">
      <c r="A35" s="1409" t="s">
        <v>704</v>
      </c>
      <c r="B35" s="1391" t="s">
        <v>2124</v>
      </c>
      <c r="C35" s="1410" t="s">
        <v>2109</v>
      </c>
      <c r="D35" s="1387" t="s">
        <v>2125</v>
      </c>
      <c r="E35" s="1402"/>
      <c r="F35" s="1394"/>
      <c r="G35" s="1394"/>
      <c r="H35" s="1398">
        <v>0.2</v>
      </c>
      <c r="I35" s="1404"/>
      <c r="J35" s="1395">
        <f t="shared" ref="J35:J36" si="3">E35*I35</f>
        <v>0</v>
      </c>
      <c r="K35" s="1466"/>
    </row>
    <row r="36" spans="1:11" s="1480" customFormat="1" ht="30" customHeight="1">
      <c r="A36" s="1409" t="s">
        <v>1237</v>
      </c>
      <c r="B36" s="1391" t="s">
        <v>2126</v>
      </c>
      <c r="C36" s="1410" t="s">
        <v>2111</v>
      </c>
      <c r="D36" s="1387" t="s">
        <v>2127</v>
      </c>
      <c r="E36" s="1402"/>
      <c r="F36" s="1394"/>
      <c r="G36" s="1394"/>
      <c r="H36" s="1398">
        <v>0.4</v>
      </c>
      <c r="I36" s="1404"/>
      <c r="J36" s="1395">
        <f t="shared" si="3"/>
        <v>0</v>
      </c>
      <c r="K36" s="1466"/>
    </row>
    <row r="37" spans="1:11" s="1480" customFormat="1" ht="30" customHeight="1">
      <c r="A37" s="1409" t="s">
        <v>1240</v>
      </c>
      <c r="B37" s="1391" t="s">
        <v>1205</v>
      </c>
      <c r="C37" s="1392" t="s">
        <v>2128</v>
      </c>
      <c r="D37" s="1387"/>
      <c r="E37" s="1393">
        <f>SUM(E38,E39,E40,E41,E42,E45,E46,E47,E48)</f>
        <v>0</v>
      </c>
      <c r="F37" s="1394"/>
      <c r="G37" s="1394"/>
      <c r="H37" s="1408"/>
      <c r="I37" s="1400"/>
      <c r="J37" s="1395">
        <f>SUM(J38,J39,J40,J41,J42,J45,J46,J47,J48)</f>
        <v>0</v>
      </c>
      <c r="K37" s="1466"/>
    </row>
    <row r="38" spans="1:11" s="1480" customFormat="1" ht="30" customHeight="1">
      <c r="A38" s="1409" t="s">
        <v>1242</v>
      </c>
      <c r="B38" s="1391" t="s">
        <v>2129</v>
      </c>
      <c r="C38" s="1396" t="s">
        <v>2130</v>
      </c>
      <c r="D38" s="1387" t="s">
        <v>2131</v>
      </c>
      <c r="E38" s="1402"/>
      <c r="F38" s="1394"/>
      <c r="G38" s="1394"/>
      <c r="H38" s="1398">
        <v>0.2</v>
      </c>
      <c r="I38" s="1404"/>
      <c r="J38" s="1395">
        <f t="shared" ref="J38:J40" si="4">E38*I38</f>
        <v>0</v>
      </c>
      <c r="K38" s="1466"/>
    </row>
    <row r="39" spans="1:11" s="1480" customFormat="1" ht="30" customHeight="1">
      <c r="A39" s="1409" t="s">
        <v>1245</v>
      </c>
      <c r="B39" s="1391" t="s">
        <v>2132</v>
      </c>
      <c r="C39" s="1396" t="s">
        <v>2133</v>
      </c>
      <c r="D39" s="1387" t="s">
        <v>2134</v>
      </c>
      <c r="E39" s="1402"/>
      <c r="F39" s="1394"/>
      <c r="G39" s="1394"/>
      <c r="H39" s="1398">
        <v>1</v>
      </c>
      <c r="I39" s="1399"/>
      <c r="J39" s="1395">
        <f t="shared" si="4"/>
        <v>0</v>
      </c>
      <c r="K39" s="1466"/>
    </row>
    <row r="40" spans="1:11" s="1480" customFormat="1" ht="42.75">
      <c r="A40" s="1409" t="s">
        <v>709</v>
      </c>
      <c r="B40" s="1391" t="s">
        <v>2135</v>
      </c>
      <c r="C40" s="1396" t="s">
        <v>2136</v>
      </c>
      <c r="D40" s="1387" t="s">
        <v>2137</v>
      </c>
      <c r="E40" s="1402"/>
      <c r="F40" s="1394"/>
      <c r="G40" s="1394"/>
      <c r="H40" s="1398">
        <v>1</v>
      </c>
      <c r="I40" s="1399"/>
      <c r="J40" s="1395">
        <f t="shared" si="4"/>
        <v>0</v>
      </c>
      <c r="K40" s="1466"/>
    </row>
    <row r="41" spans="1:11" s="1480" customFormat="1" ht="30" customHeight="1">
      <c r="A41" s="1409" t="s">
        <v>712</v>
      </c>
      <c r="B41" s="1391" t="s">
        <v>2138</v>
      </c>
      <c r="C41" s="1412" t="s">
        <v>2139</v>
      </c>
      <c r="D41" s="1387" t="s">
        <v>2140</v>
      </c>
      <c r="E41" s="1402"/>
      <c r="F41" s="1394"/>
      <c r="G41" s="1394"/>
      <c r="H41" s="1398">
        <v>1</v>
      </c>
      <c r="I41" s="1399"/>
      <c r="J41" s="1395">
        <f>E41*I41</f>
        <v>0</v>
      </c>
      <c r="K41" s="1466"/>
    </row>
    <row r="42" spans="1:11" s="1480" customFormat="1" ht="30" customHeight="1">
      <c r="A42" s="1409" t="s">
        <v>715</v>
      </c>
      <c r="B42" s="1391" t="s">
        <v>2141</v>
      </c>
      <c r="C42" s="1412" t="s">
        <v>2142</v>
      </c>
      <c r="D42" s="2792" t="s">
        <v>2143</v>
      </c>
      <c r="E42" s="1393">
        <f>SUM(E43,E44)</f>
        <v>0</v>
      </c>
      <c r="F42" s="1394"/>
      <c r="G42" s="1394"/>
      <c r="H42" s="1408"/>
      <c r="I42" s="1408"/>
      <c r="J42" s="1395">
        <f>SUM(J43,J44)</f>
        <v>0</v>
      </c>
      <c r="K42" s="1466"/>
    </row>
    <row r="43" spans="1:11" s="1480" customFormat="1" ht="30" customHeight="1">
      <c r="A43" s="1409" t="s">
        <v>718</v>
      </c>
      <c r="B43" s="1391" t="s">
        <v>2144</v>
      </c>
      <c r="C43" s="1401" t="s">
        <v>2145</v>
      </c>
      <c r="D43" s="2792"/>
      <c r="E43" s="1402"/>
      <c r="F43" s="1394"/>
      <c r="G43" s="1394"/>
      <c r="H43" s="1398">
        <v>0</v>
      </c>
      <c r="I43" s="1399"/>
      <c r="J43" s="1395">
        <f t="shared" ref="J43:J48" si="5">E43*I43</f>
        <v>0</v>
      </c>
      <c r="K43" s="1466"/>
    </row>
    <row r="44" spans="1:11" s="1480" customFormat="1" ht="30" customHeight="1">
      <c r="A44" s="1409" t="s">
        <v>724</v>
      </c>
      <c r="B44" s="1391" t="s">
        <v>2146</v>
      </c>
      <c r="C44" s="1410" t="s">
        <v>2147</v>
      </c>
      <c r="D44" s="2792"/>
      <c r="E44" s="1402"/>
      <c r="F44" s="1394"/>
      <c r="G44" s="1394"/>
      <c r="H44" s="1398">
        <v>1</v>
      </c>
      <c r="I44" s="1399"/>
      <c r="J44" s="1395">
        <f t="shared" si="5"/>
        <v>0</v>
      </c>
      <c r="K44" s="1466"/>
    </row>
    <row r="45" spans="1:11" s="1480" customFormat="1" ht="30" customHeight="1">
      <c r="A45" s="1409" t="s">
        <v>727</v>
      </c>
      <c r="B45" s="1391" t="s">
        <v>2148</v>
      </c>
      <c r="C45" s="1412" t="s">
        <v>2149</v>
      </c>
      <c r="D45" s="1387" t="s">
        <v>2150</v>
      </c>
      <c r="E45" s="1402"/>
      <c r="F45" s="1394"/>
      <c r="G45" s="1394"/>
      <c r="H45" s="1398">
        <v>1</v>
      </c>
      <c r="I45" s="1399"/>
      <c r="J45" s="1395">
        <f t="shared" si="5"/>
        <v>0</v>
      </c>
      <c r="K45" s="1466"/>
    </row>
    <row r="46" spans="1:11" s="1480" customFormat="1" ht="30" customHeight="1">
      <c r="A46" s="1409" t="s">
        <v>730</v>
      </c>
      <c r="B46" s="1391" t="s">
        <v>2151</v>
      </c>
      <c r="C46" s="1412" t="s">
        <v>2152</v>
      </c>
      <c r="D46" s="1387" t="s">
        <v>2153</v>
      </c>
      <c r="E46" s="1402"/>
      <c r="F46" s="1394"/>
      <c r="G46" s="1394"/>
      <c r="H46" s="1398">
        <v>1</v>
      </c>
      <c r="I46" s="1399"/>
      <c r="J46" s="1395">
        <f t="shared" si="5"/>
        <v>0</v>
      </c>
      <c r="K46" s="1466"/>
    </row>
    <row r="47" spans="1:11" s="1480" customFormat="1" ht="41.25" customHeight="1">
      <c r="A47" s="1409" t="s">
        <v>733</v>
      </c>
      <c r="B47" s="1391" t="s">
        <v>2154</v>
      </c>
      <c r="C47" s="1396" t="s">
        <v>2155</v>
      </c>
      <c r="D47" s="1387" t="s">
        <v>2156</v>
      </c>
      <c r="E47" s="1402"/>
      <c r="F47" s="1394"/>
      <c r="G47" s="1394"/>
      <c r="H47" s="1398">
        <v>1</v>
      </c>
      <c r="I47" s="1399"/>
      <c r="J47" s="1395">
        <f t="shared" si="5"/>
        <v>0</v>
      </c>
      <c r="K47" s="1466"/>
    </row>
    <row r="48" spans="1:11" s="1480" customFormat="1" ht="30" customHeight="1">
      <c r="A48" s="1409" t="s">
        <v>736</v>
      </c>
      <c r="B48" s="1391" t="s">
        <v>2157</v>
      </c>
      <c r="C48" s="1396" t="s">
        <v>2158</v>
      </c>
      <c r="D48" s="1387" t="s">
        <v>2159</v>
      </c>
      <c r="E48" s="1402"/>
      <c r="F48" s="1394"/>
      <c r="G48" s="1394"/>
      <c r="H48" s="1398">
        <v>1</v>
      </c>
      <c r="I48" s="1399"/>
      <c r="J48" s="1395">
        <f t="shared" si="5"/>
        <v>0</v>
      </c>
      <c r="K48" s="1466"/>
    </row>
    <row r="49" spans="1:11" s="1480" customFormat="1" ht="30" customHeight="1">
      <c r="A49" s="1409" t="s">
        <v>739</v>
      </c>
      <c r="B49" s="1391" t="s">
        <v>1208</v>
      </c>
      <c r="C49" s="1392" t="s">
        <v>2160</v>
      </c>
      <c r="D49" s="1387"/>
      <c r="E49" s="1393">
        <f>SUM(E50,E56)</f>
        <v>0</v>
      </c>
      <c r="F49" s="1394"/>
      <c r="G49" s="1394"/>
      <c r="H49" s="1408"/>
      <c r="I49" s="1394"/>
      <c r="J49" s="1395">
        <f>SUM(J50,J56)</f>
        <v>0</v>
      </c>
      <c r="K49" s="1466"/>
    </row>
    <row r="50" spans="1:11" s="1480" customFormat="1" ht="30" customHeight="1">
      <c r="A50" s="1409" t="s">
        <v>742</v>
      </c>
      <c r="B50" s="1391" t="s">
        <v>2161</v>
      </c>
      <c r="C50" s="1396" t="s">
        <v>2162</v>
      </c>
      <c r="D50" s="1387"/>
      <c r="E50" s="1413">
        <f>SUM(E51,E52,E53,E54,E55)</f>
        <v>0</v>
      </c>
      <c r="F50" s="1394"/>
      <c r="G50" s="1394"/>
      <c r="H50" s="1408"/>
      <c r="I50" s="1408"/>
      <c r="J50" s="1395">
        <f>SUM(J51,J52,J53,J54,J55)</f>
        <v>0</v>
      </c>
      <c r="K50" s="1466"/>
    </row>
    <row r="51" spans="1:11" s="1480" customFormat="1" ht="30" customHeight="1">
      <c r="A51" s="1409" t="s">
        <v>745</v>
      </c>
      <c r="B51" s="1391" t="s">
        <v>2163</v>
      </c>
      <c r="C51" s="1410" t="s">
        <v>2164</v>
      </c>
      <c r="D51" s="1387" t="s">
        <v>2165</v>
      </c>
      <c r="E51" s="1402"/>
      <c r="F51" s="1394"/>
      <c r="G51" s="1394"/>
      <c r="H51" s="1398">
        <v>0.05</v>
      </c>
      <c r="I51" s="1399"/>
      <c r="J51" s="1395">
        <f t="shared" ref="J51:J55" si="6">E51*I51</f>
        <v>0</v>
      </c>
      <c r="K51" s="1466"/>
    </row>
    <row r="52" spans="1:11" s="1480" customFormat="1" ht="30" customHeight="1">
      <c r="A52" s="1409" t="s">
        <v>748</v>
      </c>
      <c r="B52" s="1391" t="s">
        <v>2166</v>
      </c>
      <c r="C52" s="1410" t="s">
        <v>2167</v>
      </c>
      <c r="D52" s="1414" t="s">
        <v>2168</v>
      </c>
      <c r="E52" s="1415"/>
      <c r="F52" s="1394"/>
      <c r="G52" s="1394"/>
      <c r="H52" s="1398">
        <v>0.1</v>
      </c>
      <c r="I52" s="1399"/>
      <c r="J52" s="1395">
        <f t="shared" si="6"/>
        <v>0</v>
      </c>
      <c r="K52" s="1466"/>
    </row>
    <row r="53" spans="1:11" s="1480" customFormat="1" ht="30" customHeight="1">
      <c r="A53" s="1409" t="s">
        <v>2169</v>
      </c>
      <c r="B53" s="1391" t="s">
        <v>2170</v>
      </c>
      <c r="C53" s="1401" t="s">
        <v>2171</v>
      </c>
      <c r="D53" s="1387" t="s">
        <v>2172</v>
      </c>
      <c r="E53" s="1402"/>
      <c r="F53" s="1394"/>
      <c r="G53" s="1394"/>
      <c r="H53" s="1398">
        <v>0.4</v>
      </c>
      <c r="I53" s="1399"/>
      <c r="J53" s="1395">
        <f t="shared" si="6"/>
        <v>0</v>
      </c>
      <c r="K53" s="1466"/>
    </row>
    <row r="54" spans="1:11" s="1480" customFormat="1" ht="33.75" customHeight="1">
      <c r="A54" s="1409" t="s">
        <v>751</v>
      </c>
      <c r="B54" s="1391" t="s">
        <v>2173</v>
      </c>
      <c r="C54" s="1401" t="s">
        <v>2174</v>
      </c>
      <c r="D54" s="1387" t="s">
        <v>2172</v>
      </c>
      <c r="E54" s="1402"/>
      <c r="F54" s="1394"/>
      <c r="G54" s="1394"/>
      <c r="H54" s="1398">
        <v>0.4</v>
      </c>
      <c r="I54" s="1399"/>
      <c r="J54" s="1395">
        <f t="shared" si="6"/>
        <v>0</v>
      </c>
      <c r="K54" s="1466"/>
    </row>
    <row r="55" spans="1:11" s="1480" customFormat="1" ht="30" customHeight="1">
      <c r="A55" s="1409" t="s">
        <v>754</v>
      </c>
      <c r="B55" s="1391" t="s">
        <v>2175</v>
      </c>
      <c r="C55" s="1401" t="s">
        <v>2176</v>
      </c>
      <c r="D55" s="1387" t="s">
        <v>2177</v>
      </c>
      <c r="E55" s="1402"/>
      <c r="F55" s="1394"/>
      <c r="G55" s="1394"/>
      <c r="H55" s="1398">
        <v>1</v>
      </c>
      <c r="I55" s="1399"/>
      <c r="J55" s="1395">
        <f t="shared" si="6"/>
        <v>0</v>
      </c>
      <c r="K55" s="1466"/>
    </row>
    <row r="56" spans="1:11" s="1480" customFormat="1" ht="30" customHeight="1">
      <c r="A56" s="1409" t="s">
        <v>757</v>
      </c>
      <c r="B56" s="1391" t="s">
        <v>2178</v>
      </c>
      <c r="C56" s="1396" t="s">
        <v>2179</v>
      </c>
      <c r="D56" s="1387"/>
      <c r="E56" s="1413">
        <f>SUM(E57,E58,E59,E60)</f>
        <v>0</v>
      </c>
      <c r="F56" s="1394"/>
      <c r="G56" s="1394"/>
      <c r="H56" s="1408"/>
      <c r="I56" s="1408"/>
      <c r="J56" s="1395">
        <f>SUM(J57,J58,J59,J60)</f>
        <v>0</v>
      </c>
      <c r="K56" s="1466"/>
    </row>
    <row r="57" spans="1:11" s="1480" customFormat="1" ht="30" customHeight="1">
      <c r="A57" s="1409" t="s">
        <v>760</v>
      </c>
      <c r="B57" s="1391" t="s">
        <v>2180</v>
      </c>
      <c r="C57" s="1410" t="s">
        <v>2164</v>
      </c>
      <c r="D57" s="1387" t="s">
        <v>2165</v>
      </c>
      <c r="E57" s="1402"/>
      <c r="F57" s="1394"/>
      <c r="G57" s="1394"/>
      <c r="H57" s="1398">
        <v>0.05</v>
      </c>
      <c r="I57" s="1399"/>
      <c r="J57" s="1395">
        <f t="shared" ref="J57:J58" si="7">E57*I57</f>
        <v>0</v>
      </c>
      <c r="K57" s="1466"/>
    </row>
    <row r="58" spans="1:11" s="1480" customFormat="1" ht="30" customHeight="1">
      <c r="A58" s="1409" t="s">
        <v>763</v>
      </c>
      <c r="B58" s="1391" t="s">
        <v>2181</v>
      </c>
      <c r="C58" s="1410" t="s">
        <v>2167</v>
      </c>
      <c r="D58" s="1414" t="s">
        <v>2182</v>
      </c>
      <c r="E58" s="1415"/>
      <c r="F58" s="1394"/>
      <c r="G58" s="1394"/>
      <c r="H58" s="1398">
        <v>0.3</v>
      </c>
      <c r="I58" s="1399"/>
      <c r="J58" s="1395">
        <f t="shared" si="7"/>
        <v>0</v>
      </c>
      <c r="K58" s="1466"/>
    </row>
    <row r="59" spans="1:11" s="1480" customFormat="1" ht="30" customHeight="1">
      <c r="A59" s="1409" t="s">
        <v>766</v>
      </c>
      <c r="B59" s="1391" t="s">
        <v>2183</v>
      </c>
      <c r="C59" s="1401" t="s">
        <v>2171</v>
      </c>
      <c r="D59" s="1387" t="s">
        <v>2172</v>
      </c>
      <c r="E59" s="1402"/>
      <c r="F59" s="1394"/>
      <c r="G59" s="1394"/>
      <c r="H59" s="1398">
        <v>0.4</v>
      </c>
      <c r="I59" s="1399"/>
      <c r="J59" s="1395">
        <f>E59*I59</f>
        <v>0</v>
      </c>
      <c r="K59" s="1466"/>
    </row>
    <row r="60" spans="1:11" s="1480" customFormat="1" ht="30" customHeight="1">
      <c r="A60" s="1409" t="s">
        <v>769</v>
      </c>
      <c r="B60" s="1391" t="s">
        <v>2184</v>
      </c>
      <c r="C60" s="1401" t="s">
        <v>2176</v>
      </c>
      <c r="D60" s="1387" t="s">
        <v>2185</v>
      </c>
      <c r="E60" s="1402"/>
      <c r="F60" s="1394"/>
      <c r="G60" s="1394"/>
      <c r="H60" s="1398">
        <v>1</v>
      </c>
      <c r="I60" s="1399"/>
      <c r="J60" s="1395">
        <f>E60*I60</f>
        <v>0</v>
      </c>
      <c r="K60" s="1466"/>
    </row>
    <row r="61" spans="1:11" s="1480" customFormat="1" ht="30" customHeight="1">
      <c r="A61" s="1409" t="s">
        <v>772</v>
      </c>
      <c r="B61" s="1391" t="s">
        <v>1211</v>
      </c>
      <c r="C61" s="1392" t="s">
        <v>2186</v>
      </c>
      <c r="D61" s="1387" t="s">
        <v>2187</v>
      </c>
      <c r="E61" s="1413">
        <f>SUM(E62,E63,E64,E65,E66,E67,E74,E75,E76)</f>
        <v>0</v>
      </c>
      <c r="F61" s="1394" t="s">
        <v>1856</v>
      </c>
      <c r="G61" s="1394"/>
      <c r="H61" s="1394"/>
      <c r="I61" s="1394"/>
      <c r="J61" s="1395">
        <f>SUM(J62,J63,J64,J65,J66,J67,J74,J75,J76)</f>
        <v>0</v>
      </c>
      <c r="K61" s="1466"/>
    </row>
    <row r="62" spans="1:11" s="1480" customFormat="1" ht="30" customHeight="1">
      <c r="A62" s="1409" t="s">
        <v>775</v>
      </c>
      <c r="B62" s="1391" t="s">
        <v>2188</v>
      </c>
      <c r="C62" s="1396" t="s">
        <v>2189</v>
      </c>
      <c r="D62" s="1387" t="s">
        <v>2190</v>
      </c>
      <c r="E62" s="1402"/>
      <c r="F62" s="1394"/>
      <c r="G62" s="1394"/>
      <c r="H62" s="1398">
        <v>0.1</v>
      </c>
      <c r="I62" s="1399"/>
      <c r="J62" s="1395">
        <f t="shared" ref="J62:J66" si="8">E62*I62</f>
        <v>0</v>
      </c>
      <c r="K62" s="1466"/>
    </row>
    <row r="63" spans="1:11" s="1480" customFormat="1" ht="30" customHeight="1">
      <c r="A63" s="1409" t="s">
        <v>778</v>
      </c>
      <c r="B63" s="1391" t="s">
        <v>2191</v>
      </c>
      <c r="C63" s="1396" t="s">
        <v>2192</v>
      </c>
      <c r="D63" s="1387" t="s">
        <v>2193</v>
      </c>
      <c r="E63" s="1402"/>
      <c r="F63" s="1394"/>
      <c r="G63" s="1394"/>
      <c r="H63" s="1398">
        <v>0.1</v>
      </c>
      <c r="I63" s="1399"/>
      <c r="J63" s="1395">
        <f t="shared" si="8"/>
        <v>0</v>
      </c>
      <c r="K63" s="1466"/>
    </row>
    <row r="64" spans="1:11" s="1480" customFormat="1" ht="30" customHeight="1">
      <c r="A64" s="1409" t="s">
        <v>781</v>
      </c>
      <c r="B64" s="1391" t="s">
        <v>2194</v>
      </c>
      <c r="C64" s="1396" t="s">
        <v>2195</v>
      </c>
      <c r="D64" s="1387" t="s">
        <v>2196</v>
      </c>
      <c r="E64" s="1402"/>
      <c r="F64" s="1394"/>
      <c r="G64" s="1394"/>
      <c r="H64" s="1398">
        <v>0.05</v>
      </c>
      <c r="I64" s="1399"/>
      <c r="J64" s="1395">
        <f t="shared" si="8"/>
        <v>0</v>
      </c>
      <c r="K64" s="1466"/>
    </row>
    <row r="65" spans="1:11" s="1480" customFormat="1" ht="30" customHeight="1">
      <c r="A65" s="1409" t="s">
        <v>784</v>
      </c>
      <c r="B65" s="1391" t="s">
        <v>2197</v>
      </c>
      <c r="C65" s="1396" t="s">
        <v>2198</v>
      </c>
      <c r="D65" s="1387" t="s">
        <v>2199</v>
      </c>
      <c r="E65" s="1402"/>
      <c r="F65" s="1394"/>
      <c r="G65" s="1394"/>
      <c r="H65" s="1398">
        <v>7.0000000000000007E-2</v>
      </c>
      <c r="I65" s="1399"/>
      <c r="J65" s="1395">
        <f t="shared" si="8"/>
        <v>0</v>
      </c>
      <c r="K65" s="1466"/>
    </row>
    <row r="66" spans="1:11" s="1480" customFormat="1" ht="30" customHeight="1">
      <c r="A66" s="1409" t="s">
        <v>787</v>
      </c>
      <c r="B66" s="1391" t="s">
        <v>2200</v>
      </c>
      <c r="C66" s="1396" t="s">
        <v>2201</v>
      </c>
      <c r="D66" s="1387" t="s">
        <v>2202</v>
      </c>
      <c r="E66" s="1402"/>
      <c r="F66" s="1394"/>
      <c r="G66" s="1394"/>
      <c r="H66" s="1398">
        <v>1</v>
      </c>
      <c r="I66" s="1399"/>
      <c r="J66" s="1395">
        <f t="shared" si="8"/>
        <v>0</v>
      </c>
      <c r="K66" s="1466"/>
    </row>
    <row r="67" spans="1:11" s="1480" customFormat="1" ht="48" customHeight="1">
      <c r="A67" s="1409" t="s">
        <v>790</v>
      </c>
      <c r="B67" s="1391" t="s">
        <v>2203</v>
      </c>
      <c r="C67" s="1396" t="s">
        <v>2204</v>
      </c>
      <c r="D67" s="1387" t="s">
        <v>2205</v>
      </c>
      <c r="E67" s="1413">
        <f>SUM(E68,E73)</f>
        <v>0</v>
      </c>
      <c r="F67" s="1394"/>
      <c r="G67" s="1394"/>
      <c r="H67" s="1416"/>
      <c r="I67" s="1408"/>
      <c r="J67" s="1395">
        <f>SUM(J68,J73)</f>
        <v>0</v>
      </c>
      <c r="K67" s="1466"/>
    </row>
    <row r="68" spans="1:11" s="1480" customFormat="1" ht="30" customHeight="1">
      <c r="A68" s="1409" t="s">
        <v>792</v>
      </c>
      <c r="B68" s="1391" t="s">
        <v>2206</v>
      </c>
      <c r="C68" s="1410" t="s">
        <v>2207</v>
      </c>
      <c r="D68" s="1387"/>
      <c r="E68" s="1413">
        <f>SUM(E69,E70,E71,E72)</f>
        <v>0</v>
      </c>
      <c r="F68" s="1394"/>
      <c r="G68" s="1394"/>
      <c r="H68" s="1408"/>
      <c r="I68" s="1408"/>
      <c r="J68" s="1395">
        <f>SUM(J69,J70,J71,J72)</f>
        <v>0</v>
      </c>
      <c r="K68" s="1466"/>
    </row>
    <row r="69" spans="1:11" s="1480" customFormat="1" ht="30" customHeight="1">
      <c r="A69" s="1409" t="s">
        <v>795</v>
      </c>
      <c r="B69" s="1391" t="s">
        <v>2208</v>
      </c>
      <c r="C69" s="1417" t="s">
        <v>2209</v>
      </c>
      <c r="D69" s="1387"/>
      <c r="E69" s="1402"/>
      <c r="F69" s="1394"/>
      <c r="G69" s="1394"/>
      <c r="H69" s="1398">
        <v>1</v>
      </c>
      <c r="I69" s="1399"/>
      <c r="J69" s="1395">
        <f t="shared" ref="J69:J76" si="9">E69*I69</f>
        <v>0</v>
      </c>
      <c r="K69" s="1466"/>
    </row>
    <row r="70" spans="1:11" s="1480" customFormat="1" ht="30" customHeight="1">
      <c r="A70" s="1409" t="s">
        <v>798</v>
      </c>
      <c r="B70" s="1391" t="s">
        <v>2210</v>
      </c>
      <c r="C70" s="1417" t="s">
        <v>2211</v>
      </c>
      <c r="D70" s="1387"/>
      <c r="E70" s="1402"/>
      <c r="F70" s="1394"/>
      <c r="G70" s="1394"/>
      <c r="H70" s="1398">
        <v>1</v>
      </c>
      <c r="I70" s="1399"/>
      <c r="J70" s="1395">
        <f t="shared" si="9"/>
        <v>0</v>
      </c>
      <c r="K70" s="1466"/>
    </row>
    <row r="71" spans="1:11" s="1480" customFormat="1" ht="30" customHeight="1">
      <c r="A71" s="1409" t="s">
        <v>801</v>
      </c>
      <c r="B71" s="1391" t="s">
        <v>2212</v>
      </c>
      <c r="C71" s="1417" t="s">
        <v>2213</v>
      </c>
      <c r="D71" s="1387"/>
      <c r="E71" s="1402"/>
      <c r="F71" s="1394"/>
      <c r="G71" s="1394"/>
      <c r="H71" s="1398">
        <v>1</v>
      </c>
      <c r="I71" s="1399"/>
      <c r="J71" s="1395">
        <f t="shared" si="9"/>
        <v>0</v>
      </c>
      <c r="K71" s="1466"/>
    </row>
    <row r="72" spans="1:11" s="1480" customFormat="1" ht="30" customHeight="1">
      <c r="A72" s="1409" t="s">
        <v>804</v>
      </c>
      <c r="B72" s="1391" t="s">
        <v>2214</v>
      </c>
      <c r="C72" s="1417" t="s">
        <v>2215</v>
      </c>
      <c r="D72" s="1387"/>
      <c r="E72" s="1402"/>
      <c r="F72" s="1394"/>
      <c r="G72" s="1394"/>
      <c r="H72" s="1398">
        <v>1</v>
      </c>
      <c r="I72" s="1399"/>
      <c r="J72" s="1395">
        <f t="shared" si="9"/>
        <v>0</v>
      </c>
      <c r="K72" s="1466"/>
    </row>
    <row r="73" spans="1:11" s="1480" customFormat="1" ht="30" customHeight="1">
      <c r="A73" s="1409" t="s">
        <v>807</v>
      </c>
      <c r="B73" s="1391" t="s">
        <v>2216</v>
      </c>
      <c r="C73" s="1410" t="s">
        <v>2217</v>
      </c>
      <c r="D73" s="1387"/>
      <c r="E73" s="1402"/>
      <c r="F73" s="1394"/>
      <c r="G73" s="1394"/>
      <c r="H73" s="1398">
        <v>1</v>
      </c>
      <c r="I73" s="1399"/>
      <c r="J73" s="1395">
        <f t="shared" si="9"/>
        <v>0</v>
      </c>
      <c r="K73" s="1466"/>
    </row>
    <row r="74" spans="1:11" s="1480" customFormat="1" ht="30" customHeight="1">
      <c r="A74" s="1409" t="s">
        <v>810</v>
      </c>
      <c r="B74" s="1391" t="s">
        <v>2218</v>
      </c>
      <c r="C74" s="1396" t="s">
        <v>2219</v>
      </c>
      <c r="D74" s="1387" t="s">
        <v>2220</v>
      </c>
      <c r="E74" s="1402"/>
      <c r="F74" s="1394"/>
      <c r="G74" s="1394"/>
      <c r="H74" s="1398">
        <v>1</v>
      </c>
      <c r="I74" s="1399"/>
      <c r="J74" s="1395">
        <f t="shared" si="9"/>
        <v>0</v>
      </c>
      <c r="K74" s="1466"/>
    </row>
    <row r="75" spans="1:11" s="1480" customFormat="1" ht="30" customHeight="1">
      <c r="A75" s="1409" t="s">
        <v>2221</v>
      </c>
      <c r="B75" s="1391" t="s">
        <v>2222</v>
      </c>
      <c r="C75" s="1396" t="s">
        <v>2223</v>
      </c>
      <c r="D75" s="1387" t="s">
        <v>2224</v>
      </c>
      <c r="E75" s="1402"/>
      <c r="F75" s="1394"/>
      <c r="G75" s="1394"/>
      <c r="H75" s="1398">
        <v>0.05</v>
      </c>
      <c r="I75" s="1399"/>
      <c r="J75" s="1395">
        <f t="shared" si="9"/>
        <v>0</v>
      </c>
      <c r="K75" s="1466"/>
    </row>
    <row r="76" spans="1:11" s="1480" customFormat="1" ht="30" customHeight="1">
      <c r="A76" s="1409" t="s">
        <v>2225</v>
      </c>
      <c r="B76" s="1391" t="s">
        <v>2226</v>
      </c>
      <c r="C76" s="1396" t="s">
        <v>2227</v>
      </c>
      <c r="D76" s="1387" t="s">
        <v>2187</v>
      </c>
      <c r="E76" s="1402"/>
      <c r="F76" s="1394"/>
      <c r="G76" s="1394"/>
      <c r="H76" s="1408"/>
      <c r="I76" s="1399"/>
      <c r="J76" s="1395">
        <f t="shared" si="9"/>
        <v>0</v>
      </c>
      <c r="K76" s="1466"/>
    </row>
    <row r="77" spans="1:11" s="1480" customFormat="1" ht="30" customHeight="1">
      <c r="A77" s="1409" t="s">
        <v>813</v>
      </c>
      <c r="B77" s="1391" t="s">
        <v>1214</v>
      </c>
      <c r="C77" s="1418" t="s">
        <v>1097</v>
      </c>
      <c r="D77" s="1387"/>
      <c r="E77" s="1413">
        <f>SUM(E78,E79,E80)</f>
        <v>0</v>
      </c>
      <c r="F77" s="1394"/>
      <c r="G77" s="1394"/>
      <c r="H77" s="1407"/>
      <c r="I77" s="1408"/>
      <c r="J77" s="1395">
        <f>SUM(J78,J79,J80)</f>
        <v>0</v>
      </c>
      <c r="K77" s="1466"/>
    </row>
    <row r="78" spans="1:11" s="1480" customFormat="1" ht="30" customHeight="1">
      <c r="A78" s="1409" t="s">
        <v>2228</v>
      </c>
      <c r="B78" s="1391" t="s">
        <v>2229</v>
      </c>
      <c r="C78" s="1396" t="s">
        <v>2230</v>
      </c>
      <c r="D78" s="1387" t="s">
        <v>2231</v>
      </c>
      <c r="E78" s="1402"/>
      <c r="F78" s="1394"/>
      <c r="G78" s="1394"/>
      <c r="H78" s="1398">
        <v>0</v>
      </c>
      <c r="I78" s="1404"/>
      <c r="J78" s="1395">
        <f t="shared" ref="J78:J80" si="10">E78*I78</f>
        <v>0</v>
      </c>
      <c r="K78" s="1466"/>
    </row>
    <row r="79" spans="1:11" s="1480" customFormat="1" ht="30" customHeight="1">
      <c r="A79" s="1409" t="s">
        <v>2232</v>
      </c>
      <c r="B79" s="1391" t="s">
        <v>2233</v>
      </c>
      <c r="C79" s="1412" t="s">
        <v>2234</v>
      </c>
      <c r="D79" s="1387" t="s">
        <v>2235</v>
      </c>
      <c r="E79" s="1402"/>
      <c r="F79" s="1394"/>
      <c r="G79" s="1394"/>
      <c r="H79" s="1398">
        <v>1</v>
      </c>
      <c r="I79" s="1404"/>
      <c r="J79" s="1395">
        <f t="shared" si="10"/>
        <v>0</v>
      </c>
      <c r="K79" s="1466"/>
    </row>
    <row r="80" spans="1:11" s="1480" customFormat="1" ht="30" customHeight="1">
      <c r="A80" s="1409" t="s">
        <v>2236</v>
      </c>
      <c r="B80" s="1391" t="s">
        <v>2237</v>
      </c>
      <c r="C80" s="1412" t="s">
        <v>2238</v>
      </c>
      <c r="D80" s="1387" t="s">
        <v>2121</v>
      </c>
      <c r="E80" s="1402"/>
      <c r="F80" s="1394"/>
      <c r="G80" s="1394"/>
      <c r="H80" s="1398">
        <v>1</v>
      </c>
      <c r="I80" s="1404"/>
      <c r="J80" s="1395">
        <f t="shared" si="10"/>
        <v>0</v>
      </c>
      <c r="K80" s="1466"/>
    </row>
    <row r="81" spans="1:12" s="1480" customFormat="1" ht="28.5">
      <c r="A81" s="1409" t="s">
        <v>2239</v>
      </c>
      <c r="B81" s="1380" t="s">
        <v>844</v>
      </c>
      <c r="C81" s="1419" t="s">
        <v>2240</v>
      </c>
      <c r="D81" s="1420"/>
      <c r="E81" s="1388">
        <f>SUM(E82,E87)</f>
        <v>0</v>
      </c>
      <c r="F81" s="1394"/>
      <c r="G81" s="1394"/>
      <c r="H81" s="1407"/>
      <c r="I81" s="1407"/>
      <c r="J81" s="1385">
        <f>SUM(J82,J87)</f>
        <v>0</v>
      </c>
      <c r="K81" s="1466"/>
    </row>
    <row r="82" spans="1:12" s="1480" customFormat="1" ht="30" customHeight="1">
      <c r="A82" s="1409" t="s">
        <v>2241</v>
      </c>
      <c r="B82" s="1421" t="s">
        <v>847</v>
      </c>
      <c r="C82" s="1422" t="s">
        <v>2242</v>
      </c>
      <c r="D82" s="1423"/>
      <c r="E82" s="1413">
        <f>SUM(E83,E84,E85,E86)</f>
        <v>0</v>
      </c>
      <c r="F82" s="1424">
        <f>F83+F84+F85+F86</f>
        <v>0</v>
      </c>
      <c r="G82" s="1424">
        <f>G83+G84+G85</f>
        <v>0</v>
      </c>
      <c r="H82" s="1407"/>
      <c r="I82" s="1407"/>
      <c r="J82" s="1395">
        <f>SUM(J83,J84,J85,J86)</f>
        <v>0</v>
      </c>
      <c r="K82" s="1466"/>
    </row>
    <row r="83" spans="1:12" s="1480" customFormat="1" ht="30" customHeight="1">
      <c r="A83" s="1409" t="s">
        <v>2243</v>
      </c>
      <c r="B83" s="1391" t="s">
        <v>850</v>
      </c>
      <c r="C83" s="1316" t="s">
        <v>2244</v>
      </c>
      <c r="D83" s="1425" t="s">
        <v>2245</v>
      </c>
      <c r="E83" s="1426"/>
      <c r="F83" s="1404"/>
      <c r="G83" s="1404"/>
      <c r="H83" s="1398">
        <v>0</v>
      </c>
      <c r="I83" s="1404"/>
      <c r="J83" s="1395">
        <f t="shared" ref="J83:J86" si="11">E83*I83</f>
        <v>0</v>
      </c>
      <c r="K83" s="1466"/>
    </row>
    <row r="84" spans="1:12" s="1480" customFormat="1" ht="30" customHeight="1">
      <c r="A84" s="1409" t="s">
        <v>822</v>
      </c>
      <c r="B84" s="1421" t="s">
        <v>853</v>
      </c>
      <c r="C84" s="1316" t="s">
        <v>2246</v>
      </c>
      <c r="D84" s="1425" t="s">
        <v>2245</v>
      </c>
      <c r="E84" s="1426"/>
      <c r="F84" s="1404"/>
      <c r="G84" s="1404"/>
      <c r="H84" s="1398">
        <v>0</v>
      </c>
      <c r="I84" s="1404"/>
      <c r="J84" s="1395">
        <f t="shared" si="11"/>
        <v>0</v>
      </c>
      <c r="K84" s="1466"/>
    </row>
    <row r="85" spans="1:12" s="1480" customFormat="1" ht="30" customHeight="1">
      <c r="A85" s="1409" t="s">
        <v>825</v>
      </c>
      <c r="B85" s="1421" t="s">
        <v>856</v>
      </c>
      <c r="C85" s="1316" t="s">
        <v>2247</v>
      </c>
      <c r="D85" s="1425" t="s">
        <v>2248</v>
      </c>
      <c r="E85" s="1426"/>
      <c r="F85" s="1404"/>
      <c r="G85" s="1404"/>
      <c r="H85" s="1398">
        <v>0</v>
      </c>
      <c r="I85" s="1404"/>
      <c r="J85" s="1395">
        <f t="shared" si="11"/>
        <v>0</v>
      </c>
      <c r="K85" s="1466"/>
    </row>
    <row r="86" spans="1:12" s="1480" customFormat="1" ht="30" customHeight="1">
      <c r="A86" s="1409" t="s">
        <v>828</v>
      </c>
      <c r="B86" s="1421" t="s">
        <v>858</v>
      </c>
      <c r="C86" s="1316" t="s">
        <v>2249</v>
      </c>
      <c r="D86" s="1425" t="s">
        <v>2245</v>
      </c>
      <c r="E86" s="1426"/>
      <c r="F86" s="1404"/>
      <c r="G86" s="1394"/>
      <c r="H86" s="1398">
        <v>0</v>
      </c>
      <c r="I86" s="1404"/>
      <c r="J86" s="1395">
        <f t="shared" si="11"/>
        <v>0</v>
      </c>
      <c r="K86" s="1466"/>
    </row>
    <row r="87" spans="1:12" s="1480" customFormat="1" ht="30" customHeight="1">
      <c r="A87" s="1409" t="s">
        <v>831</v>
      </c>
      <c r="B87" s="1421" t="s">
        <v>873</v>
      </c>
      <c r="C87" s="1422" t="s">
        <v>2250</v>
      </c>
      <c r="D87" s="1423"/>
      <c r="E87" s="1413">
        <f>SUM(E88,E89,E90,E91)</f>
        <v>0</v>
      </c>
      <c r="F87" s="1424">
        <f>F88+F89+F90+F91</f>
        <v>0</v>
      </c>
      <c r="G87" s="1424">
        <f>G88+G89+G90</f>
        <v>0</v>
      </c>
      <c r="H87" s="1394"/>
      <c r="I87" s="1407"/>
      <c r="J87" s="1395">
        <f>SUM(J88,J89,J90,J91)</f>
        <v>0</v>
      </c>
      <c r="K87" s="1466"/>
    </row>
    <row r="88" spans="1:12" s="1480" customFormat="1" ht="30" customHeight="1">
      <c r="A88" s="1409" t="s">
        <v>2251</v>
      </c>
      <c r="B88" s="1391" t="s">
        <v>2057</v>
      </c>
      <c r="C88" s="1316" t="s">
        <v>2244</v>
      </c>
      <c r="D88" s="1425" t="s">
        <v>2245</v>
      </c>
      <c r="E88" s="1426"/>
      <c r="F88" s="1404"/>
      <c r="G88" s="1404"/>
      <c r="H88" s="1398">
        <v>0</v>
      </c>
      <c r="I88" s="1427"/>
      <c r="J88" s="1395">
        <f t="shared" ref="J88:J90" si="12">E88*I88</f>
        <v>0</v>
      </c>
      <c r="K88" s="1466"/>
      <c r="L88" s="1481"/>
    </row>
    <row r="89" spans="1:12" s="1480" customFormat="1" ht="30" customHeight="1">
      <c r="A89" s="1409" t="s">
        <v>834</v>
      </c>
      <c r="B89" s="1391" t="s">
        <v>2060</v>
      </c>
      <c r="C89" s="1316" t="s">
        <v>2246</v>
      </c>
      <c r="D89" s="1425" t="s">
        <v>2252</v>
      </c>
      <c r="E89" s="1426"/>
      <c r="F89" s="1404"/>
      <c r="G89" s="1404"/>
      <c r="H89" s="1398">
        <v>0.15</v>
      </c>
      <c r="I89" s="1427"/>
      <c r="J89" s="1395">
        <f t="shared" si="12"/>
        <v>0</v>
      </c>
      <c r="K89" s="1466"/>
      <c r="L89" s="1481"/>
    </row>
    <row r="90" spans="1:12" s="1480" customFormat="1" ht="30" customHeight="1">
      <c r="A90" s="1409" t="s">
        <v>843</v>
      </c>
      <c r="B90" s="1421" t="s">
        <v>2253</v>
      </c>
      <c r="C90" s="1316" t="s">
        <v>2247</v>
      </c>
      <c r="D90" s="1425" t="s">
        <v>2254</v>
      </c>
      <c r="E90" s="1426"/>
      <c r="F90" s="1404"/>
      <c r="G90" s="1404"/>
      <c r="H90" s="1398">
        <v>0.5</v>
      </c>
      <c r="I90" s="1404"/>
      <c r="J90" s="1395">
        <f t="shared" si="12"/>
        <v>0</v>
      </c>
      <c r="K90" s="1466"/>
      <c r="L90" s="1481"/>
    </row>
    <row r="91" spans="1:12" s="1480" customFormat="1" ht="30" customHeight="1">
      <c r="A91" s="1409" t="s">
        <v>846</v>
      </c>
      <c r="B91" s="1421" t="s">
        <v>2255</v>
      </c>
      <c r="C91" s="1316" t="s">
        <v>2249</v>
      </c>
      <c r="D91" s="1425"/>
      <c r="E91" s="1413">
        <f>SUM(E92,E93)</f>
        <v>0</v>
      </c>
      <c r="F91" s="1424">
        <f>F92+F93</f>
        <v>0</v>
      </c>
      <c r="G91" s="1394"/>
      <c r="H91" s="1408"/>
      <c r="I91" s="1394"/>
      <c r="J91" s="1395">
        <f>SUM(J92,J93)</f>
        <v>0</v>
      </c>
      <c r="K91" s="1466"/>
      <c r="L91" s="1482"/>
    </row>
    <row r="92" spans="1:12" s="1480" customFormat="1" ht="30" customHeight="1">
      <c r="A92" s="1409" t="s">
        <v>849</v>
      </c>
      <c r="B92" s="1391" t="s">
        <v>2256</v>
      </c>
      <c r="C92" s="1428" t="s">
        <v>2257</v>
      </c>
      <c r="D92" s="1425" t="s">
        <v>2258</v>
      </c>
      <c r="E92" s="1402"/>
      <c r="F92" s="1404"/>
      <c r="G92" s="1394"/>
      <c r="H92" s="1398">
        <v>0.25</v>
      </c>
      <c r="I92" s="1404"/>
      <c r="J92" s="1395">
        <f t="shared" ref="J92:J93" si="13">E92*I92</f>
        <v>0</v>
      </c>
      <c r="K92" s="1466"/>
      <c r="L92" s="1481"/>
    </row>
    <row r="93" spans="1:12" s="1480" customFormat="1" ht="30" customHeight="1">
      <c r="A93" s="1409" t="s">
        <v>852</v>
      </c>
      <c r="B93" s="1391" t="s">
        <v>2259</v>
      </c>
      <c r="C93" s="1428" t="s">
        <v>2260</v>
      </c>
      <c r="D93" s="1425" t="s">
        <v>2261</v>
      </c>
      <c r="E93" s="1426"/>
      <c r="F93" s="1404"/>
      <c r="G93" s="1394"/>
      <c r="H93" s="1398">
        <v>1</v>
      </c>
      <c r="I93" s="1404"/>
      <c r="J93" s="1395">
        <f t="shared" si="13"/>
        <v>0</v>
      </c>
      <c r="K93" s="1466"/>
      <c r="L93" s="1481"/>
    </row>
    <row r="94" spans="1:12" s="1480" customFormat="1" ht="30" customHeight="1">
      <c r="A94" s="1429" t="s">
        <v>855</v>
      </c>
      <c r="B94" s="1430" t="s">
        <v>902</v>
      </c>
      <c r="C94" s="1431" t="s">
        <v>2262</v>
      </c>
      <c r="D94" s="1432"/>
      <c r="E94" s="1433"/>
      <c r="F94" s="1434"/>
      <c r="G94" s="1434"/>
      <c r="H94" s="1435"/>
      <c r="I94" s="1435"/>
      <c r="J94" s="1483">
        <f>'F4 LCR TOTAL'!I16</f>
        <v>0</v>
      </c>
      <c r="K94" s="1466"/>
      <c r="L94" s="1481"/>
    </row>
    <row r="95" spans="1:12" s="1480" customFormat="1" ht="30" customHeight="1">
      <c r="A95" s="2793" t="s">
        <v>1775</v>
      </c>
      <c r="B95" s="2794"/>
      <c r="C95" s="2794"/>
      <c r="D95" s="2794"/>
      <c r="E95" s="2794"/>
      <c r="F95" s="2794"/>
      <c r="G95" s="2794"/>
      <c r="H95" s="2794"/>
      <c r="I95" s="2794"/>
      <c r="J95" s="2795"/>
      <c r="K95" s="1466"/>
    </row>
    <row r="96" spans="1:12" s="1480" customFormat="1" ht="30" customHeight="1">
      <c r="A96" s="1437" t="s">
        <v>857</v>
      </c>
      <c r="B96" s="1438" t="s">
        <v>1762</v>
      </c>
      <c r="C96" s="1439" t="s">
        <v>2263</v>
      </c>
      <c r="D96" s="1440" t="s">
        <v>2235</v>
      </c>
      <c r="E96" s="1441"/>
      <c r="F96" s="1442"/>
      <c r="G96" s="1442"/>
      <c r="H96" s="1443"/>
      <c r="I96" s="1444"/>
      <c r="J96" s="1445"/>
      <c r="K96" s="1466"/>
    </row>
    <row r="97" spans="1:11" s="1480" customFormat="1" ht="30" customHeight="1">
      <c r="A97" s="1409" t="s">
        <v>860</v>
      </c>
      <c r="B97" s="1380" t="s">
        <v>1735</v>
      </c>
      <c r="C97" s="1446" t="s">
        <v>2264</v>
      </c>
      <c r="D97" s="1447" t="s">
        <v>2265</v>
      </c>
      <c r="E97" s="1426"/>
      <c r="F97" s="1394"/>
      <c r="G97" s="1394"/>
      <c r="H97" s="1407"/>
      <c r="I97" s="1407"/>
      <c r="J97" s="1448"/>
      <c r="K97" s="1466"/>
    </row>
    <row r="98" spans="1:11" s="1480" customFormat="1" ht="68.25" customHeight="1">
      <c r="A98" s="1409" t="s">
        <v>2266</v>
      </c>
      <c r="B98" s="1449" t="s">
        <v>1415</v>
      </c>
      <c r="C98" s="1446" t="s">
        <v>2267</v>
      </c>
      <c r="D98" s="1450"/>
      <c r="E98" s="1451"/>
      <c r="F98" s="1394"/>
      <c r="G98" s="1394"/>
      <c r="H98" s="1394"/>
      <c r="I98" s="1394"/>
      <c r="J98" s="1452"/>
      <c r="K98" s="1466"/>
    </row>
    <row r="99" spans="1:11" s="1480" customFormat="1" ht="30" customHeight="1">
      <c r="A99" s="1409" t="s">
        <v>2268</v>
      </c>
      <c r="B99" s="1391" t="s">
        <v>2269</v>
      </c>
      <c r="C99" s="1453" t="s">
        <v>2270</v>
      </c>
      <c r="D99" s="1425"/>
      <c r="E99" s="1402"/>
      <c r="F99" s="1394"/>
      <c r="G99" s="1394"/>
      <c r="H99" s="1394"/>
      <c r="I99" s="1404"/>
      <c r="J99" s="1454"/>
      <c r="K99" s="1466"/>
    </row>
    <row r="100" spans="1:11" s="1480" customFormat="1" ht="30" customHeight="1">
      <c r="A100" s="1409" t="s">
        <v>863</v>
      </c>
      <c r="B100" s="1391" t="s">
        <v>2271</v>
      </c>
      <c r="C100" s="1453" t="s">
        <v>2272</v>
      </c>
      <c r="D100" s="1425"/>
      <c r="E100" s="1402"/>
      <c r="F100" s="1394"/>
      <c r="G100" s="1394"/>
      <c r="H100" s="1394"/>
      <c r="I100" s="1404"/>
      <c r="J100" s="1454"/>
      <c r="K100" s="1466"/>
    </row>
    <row r="101" spans="1:11" s="1480" customFormat="1" ht="30" customHeight="1">
      <c r="A101" s="1409" t="s">
        <v>2273</v>
      </c>
      <c r="B101" s="1391" t="s">
        <v>2274</v>
      </c>
      <c r="C101" s="1453" t="s">
        <v>2275</v>
      </c>
      <c r="D101" s="1425"/>
      <c r="E101" s="1402"/>
      <c r="F101" s="1394"/>
      <c r="G101" s="1394"/>
      <c r="H101" s="1394"/>
      <c r="I101" s="1404"/>
      <c r="J101" s="1454"/>
      <c r="K101" s="1466"/>
    </row>
    <row r="102" spans="1:11" s="1480" customFormat="1" ht="30" customHeight="1">
      <c r="A102" s="1409" t="s">
        <v>2276</v>
      </c>
      <c r="B102" s="1391" t="s">
        <v>2277</v>
      </c>
      <c r="C102" s="1453" t="s">
        <v>2278</v>
      </c>
      <c r="D102" s="1425"/>
      <c r="E102" s="1402"/>
      <c r="F102" s="1394"/>
      <c r="G102" s="1394"/>
      <c r="H102" s="1394"/>
      <c r="I102" s="1404"/>
      <c r="J102" s="1454"/>
      <c r="K102" s="1466"/>
    </row>
    <row r="103" spans="1:11" s="1480" customFormat="1" ht="30" customHeight="1">
      <c r="A103" s="1409" t="s">
        <v>2279</v>
      </c>
      <c r="B103" s="1449" t="s">
        <v>1742</v>
      </c>
      <c r="C103" s="1446" t="s">
        <v>2280</v>
      </c>
      <c r="D103" s="1450"/>
      <c r="E103" s="1451"/>
      <c r="F103" s="1394"/>
      <c r="G103" s="1394"/>
      <c r="H103" s="1394"/>
      <c r="I103" s="1394"/>
      <c r="J103" s="1452"/>
      <c r="K103" s="1466"/>
    </row>
    <row r="104" spans="1:11" s="1480" customFormat="1" ht="30" customHeight="1">
      <c r="A104" s="1409" t="s">
        <v>2281</v>
      </c>
      <c r="B104" s="1391" t="s">
        <v>2282</v>
      </c>
      <c r="C104" s="1453" t="s">
        <v>2270</v>
      </c>
      <c r="D104" s="1425"/>
      <c r="E104" s="1402"/>
      <c r="F104" s="1394"/>
      <c r="G104" s="1394"/>
      <c r="H104" s="1394"/>
      <c r="I104" s="1404"/>
      <c r="J104" s="1454"/>
      <c r="K104" s="1466"/>
    </row>
    <row r="105" spans="1:11" s="1480" customFormat="1" ht="30" customHeight="1">
      <c r="A105" s="1409" t="s">
        <v>2283</v>
      </c>
      <c r="B105" s="1391" t="s">
        <v>2284</v>
      </c>
      <c r="C105" s="1453" t="s">
        <v>2272</v>
      </c>
      <c r="D105" s="1425"/>
      <c r="E105" s="1402"/>
      <c r="F105" s="1394"/>
      <c r="G105" s="1394"/>
      <c r="H105" s="1394"/>
      <c r="I105" s="1404"/>
      <c r="J105" s="1454"/>
      <c r="K105" s="1466"/>
    </row>
    <row r="106" spans="1:11" s="1480" customFormat="1" ht="30" customHeight="1">
      <c r="A106" s="1409" t="s">
        <v>2285</v>
      </c>
      <c r="B106" s="1391" t="s">
        <v>2286</v>
      </c>
      <c r="C106" s="1453" t="s">
        <v>2275</v>
      </c>
      <c r="D106" s="1425"/>
      <c r="E106" s="1402"/>
      <c r="F106" s="1394"/>
      <c r="G106" s="1394"/>
      <c r="H106" s="1394"/>
      <c r="I106" s="1404"/>
      <c r="J106" s="1454"/>
      <c r="K106" s="1466"/>
    </row>
    <row r="107" spans="1:11" s="1480" customFormat="1" ht="30" customHeight="1">
      <c r="A107" s="1409" t="s">
        <v>2287</v>
      </c>
      <c r="B107" s="1391" t="s">
        <v>2288</v>
      </c>
      <c r="C107" s="1453" t="s">
        <v>2278</v>
      </c>
      <c r="D107" s="1425"/>
      <c r="E107" s="1402"/>
      <c r="F107" s="1394"/>
      <c r="G107" s="1394"/>
      <c r="H107" s="1394"/>
      <c r="I107" s="1404"/>
      <c r="J107" s="1454"/>
      <c r="K107" s="1466"/>
    </row>
    <row r="108" spans="1:11" s="1480" customFormat="1" ht="30" customHeight="1">
      <c r="A108" s="1409" t="s">
        <v>872</v>
      </c>
      <c r="B108" s="1380" t="s">
        <v>1746</v>
      </c>
      <c r="C108" s="1446" t="s">
        <v>2289</v>
      </c>
      <c r="D108" s="1450" t="s">
        <v>2290</v>
      </c>
      <c r="E108" s="1402"/>
      <c r="F108" s="1394"/>
      <c r="G108" s="1394"/>
      <c r="H108" s="1407"/>
      <c r="I108" s="1407"/>
      <c r="J108" s="1448"/>
      <c r="K108" s="1466"/>
    </row>
    <row r="109" spans="1:11" s="1480" customFormat="1" ht="30" customHeight="1">
      <c r="A109" s="1409" t="s">
        <v>875</v>
      </c>
      <c r="B109" s="1455" t="s">
        <v>1752</v>
      </c>
      <c r="C109" s="1446" t="s">
        <v>2291</v>
      </c>
      <c r="D109" s="1450"/>
      <c r="E109" s="1402"/>
      <c r="F109" s="1394"/>
      <c r="G109" s="1394"/>
      <c r="H109" s="1407"/>
      <c r="I109" s="1407"/>
      <c r="J109" s="1448"/>
      <c r="K109" s="1466"/>
    </row>
    <row r="110" spans="1:11" s="1480" customFormat="1" ht="30" customHeight="1">
      <c r="A110" s="1409" t="s">
        <v>878</v>
      </c>
      <c r="B110" s="1455" t="s">
        <v>1756</v>
      </c>
      <c r="C110" s="1446" t="s">
        <v>2292</v>
      </c>
      <c r="D110" s="1450"/>
      <c r="E110" s="1426"/>
      <c r="F110" s="1394"/>
      <c r="G110" s="1394"/>
      <c r="H110" s="1407"/>
      <c r="I110" s="1407"/>
      <c r="J110" s="1448"/>
      <c r="K110" s="1466"/>
    </row>
    <row r="111" spans="1:11" s="1480" customFormat="1" ht="30" customHeight="1">
      <c r="A111" s="1409" t="s">
        <v>881</v>
      </c>
      <c r="B111" s="1455" t="s">
        <v>1806</v>
      </c>
      <c r="C111" s="1446" t="s">
        <v>2293</v>
      </c>
      <c r="D111" s="1450"/>
      <c r="E111" s="1426"/>
      <c r="F111" s="1394"/>
      <c r="G111" s="1394"/>
      <c r="H111" s="1407"/>
      <c r="I111" s="1427"/>
      <c r="J111" s="1456"/>
      <c r="K111" s="1466"/>
    </row>
    <row r="112" spans="1:11" s="1480" customFormat="1" ht="44.25" customHeight="1" thickBot="1">
      <c r="A112" s="1457" t="s">
        <v>2294</v>
      </c>
      <c r="B112" s="1458" t="s">
        <v>1808</v>
      </c>
      <c r="C112" s="1459" t="s">
        <v>2295</v>
      </c>
      <c r="D112" s="1460"/>
      <c r="E112" s="1461"/>
      <c r="F112" s="1462"/>
      <c r="G112" s="1462"/>
      <c r="H112" s="1463"/>
      <c r="I112" s="1464"/>
      <c r="J112" s="1465"/>
      <c r="K112" s="1466"/>
    </row>
    <row r="113" spans="1:11" s="1480" customFormat="1" ht="14.25">
      <c r="A113" s="1362"/>
      <c r="B113" s="1363"/>
      <c r="C113" s="1466"/>
      <c r="D113" s="1467"/>
      <c r="E113" s="1468"/>
      <c r="F113" s="1468"/>
      <c r="G113" s="1468"/>
      <c r="H113" s="1468"/>
      <c r="I113" s="1468"/>
      <c r="J113" s="1466"/>
      <c r="K113" s="1466"/>
    </row>
    <row r="114" spans="1:11" s="1480" customFormat="1" ht="14.25">
      <c r="A114" s="1362"/>
      <c r="B114" s="1363"/>
      <c r="C114" s="1466"/>
      <c r="D114" s="1467"/>
      <c r="E114" s="1468"/>
      <c r="F114" s="1468"/>
      <c r="G114" s="1468"/>
      <c r="H114" s="1468"/>
      <c r="I114" s="1468"/>
      <c r="J114" s="1466"/>
      <c r="K114" s="1466"/>
    </row>
    <row r="115" spans="1:11" s="1480" customFormat="1" ht="14.25">
      <c r="A115" s="1362"/>
      <c r="B115" s="1363"/>
      <c r="C115" s="1466"/>
      <c r="D115" s="1467"/>
      <c r="E115" s="1468"/>
      <c r="F115" s="1468"/>
      <c r="G115" s="1468"/>
      <c r="H115" s="1468"/>
      <c r="I115" s="1468"/>
      <c r="J115" s="1466"/>
      <c r="K115" s="1466"/>
    </row>
    <row r="116" spans="1:11" s="1480" customFormat="1" ht="14.25">
      <c r="A116" s="1362"/>
      <c r="B116" s="1363"/>
      <c r="C116" s="1466"/>
      <c r="D116" s="1467"/>
      <c r="E116" s="1468"/>
      <c r="F116" s="1468"/>
      <c r="G116" s="1468"/>
      <c r="H116" s="1468"/>
      <c r="I116" s="1468"/>
      <c r="J116" s="1466"/>
      <c r="K116" s="1466"/>
    </row>
    <row r="117" spans="1:11" s="1480" customFormat="1" ht="14.25">
      <c r="A117" s="1362"/>
      <c r="B117" s="1363"/>
      <c r="C117" s="1466"/>
      <c r="D117" s="1467"/>
      <c r="E117" s="1468"/>
      <c r="F117" s="1468"/>
      <c r="G117" s="1468"/>
      <c r="H117" s="1468"/>
      <c r="I117" s="1468"/>
      <c r="J117" s="1466"/>
      <c r="K117" s="1466"/>
    </row>
    <row r="118" spans="1:11" s="1480" customFormat="1" ht="14.25">
      <c r="A118" s="1362"/>
      <c r="B118" s="1363"/>
      <c r="C118" s="1466"/>
      <c r="D118" s="1467"/>
      <c r="E118" s="1468"/>
      <c r="F118" s="1468"/>
      <c r="G118" s="1468"/>
      <c r="H118" s="1468"/>
      <c r="I118" s="1468"/>
      <c r="J118" s="1466"/>
      <c r="K118" s="1466"/>
    </row>
    <row r="119" spans="1:11" s="1480" customFormat="1" ht="14.25">
      <c r="A119" s="1362"/>
      <c r="B119" s="1363"/>
      <c r="C119" s="1466"/>
      <c r="D119" s="1467"/>
      <c r="E119" s="1468"/>
      <c r="F119" s="1468"/>
      <c r="G119" s="1468"/>
      <c r="H119" s="1468"/>
      <c r="I119" s="1468"/>
      <c r="J119" s="1466"/>
      <c r="K119" s="1466"/>
    </row>
    <row r="120" spans="1:11" s="1480" customFormat="1" ht="14.25">
      <c r="A120" s="1362"/>
      <c r="B120" s="1363"/>
      <c r="C120" s="1466"/>
      <c r="D120" s="1467"/>
      <c r="E120" s="1468"/>
      <c r="F120" s="1468"/>
      <c r="G120" s="1468"/>
      <c r="H120" s="1468"/>
      <c r="I120" s="1468"/>
      <c r="J120" s="1466"/>
      <c r="K120" s="1466"/>
    </row>
    <row r="121" spans="1:11" s="1480" customFormat="1" ht="14.25">
      <c r="A121" s="1362"/>
      <c r="B121" s="1363"/>
      <c r="C121" s="1466"/>
      <c r="D121" s="1467"/>
      <c r="E121" s="1468"/>
      <c r="F121" s="1468"/>
      <c r="G121" s="1468"/>
      <c r="H121" s="1468"/>
      <c r="I121" s="1468"/>
      <c r="J121" s="1466"/>
      <c r="K121" s="1466"/>
    </row>
    <row r="122" spans="1:11" s="1480" customFormat="1" ht="14.25">
      <c r="A122" s="1362"/>
      <c r="B122" s="1363"/>
      <c r="C122" s="1466"/>
      <c r="D122" s="1467"/>
      <c r="E122" s="1468"/>
      <c r="F122" s="1468"/>
      <c r="G122" s="1468"/>
      <c r="H122" s="1468"/>
      <c r="I122" s="1468"/>
      <c r="J122" s="1466"/>
      <c r="K122" s="1466"/>
    </row>
    <row r="123" spans="1:11" s="1480" customFormat="1" ht="14.25">
      <c r="A123" s="1362"/>
      <c r="B123" s="1363"/>
      <c r="C123" s="1466"/>
      <c r="D123" s="1467"/>
      <c r="E123" s="1468"/>
      <c r="F123" s="1468"/>
      <c r="G123" s="1468"/>
      <c r="H123" s="1468"/>
      <c r="I123" s="1468"/>
      <c r="J123" s="1466"/>
      <c r="K123" s="1466"/>
    </row>
    <row r="124" spans="1:11" s="1480" customFormat="1" ht="14.25">
      <c r="A124" s="1362"/>
      <c r="B124" s="1363"/>
      <c r="C124" s="1466"/>
      <c r="D124" s="1467"/>
      <c r="E124" s="1468"/>
      <c r="F124" s="1468"/>
      <c r="G124" s="1468"/>
      <c r="H124" s="1468"/>
      <c r="I124" s="1468"/>
      <c r="J124" s="1466"/>
      <c r="K124" s="1466"/>
    </row>
    <row r="125" spans="1:11" s="1480" customFormat="1" ht="14.25">
      <c r="A125" s="1367"/>
      <c r="B125" s="1469"/>
      <c r="C125" s="1466"/>
      <c r="D125" s="1467"/>
      <c r="E125" s="1468"/>
      <c r="F125" s="1468"/>
      <c r="G125" s="1468"/>
      <c r="H125" s="1468"/>
      <c r="I125" s="1468"/>
      <c r="J125" s="1466"/>
      <c r="K125" s="1466"/>
    </row>
    <row r="126" spans="1:11" s="1480" customFormat="1" ht="14.25">
      <c r="A126" s="1367"/>
      <c r="B126" s="1469"/>
      <c r="C126" s="1466"/>
      <c r="D126" s="1467"/>
      <c r="E126" s="1468"/>
      <c r="F126" s="1468"/>
      <c r="G126" s="1468"/>
      <c r="H126" s="1468"/>
      <c r="I126" s="1468"/>
      <c r="J126" s="1466"/>
      <c r="K126" s="1466"/>
    </row>
    <row r="127" spans="1:11" s="1480" customFormat="1" ht="14.25">
      <c r="A127" s="1367"/>
      <c r="B127" s="1469"/>
      <c r="C127" s="1466"/>
      <c r="D127" s="1467"/>
      <c r="E127" s="1468"/>
      <c r="F127" s="1468"/>
      <c r="G127" s="1468"/>
      <c r="H127" s="1468"/>
      <c r="I127" s="1468"/>
      <c r="J127" s="1466"/>
      <c r="K127" s="1466"/>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7"/>
  <sheetViews>
    <sheetView zoomScale="60" zoomScaleNormal="60" workbookViewId="0">
      <selection activeCell="C98" sqref="C98"/>
    </sheetView>
  </sheetViews>
  <sheetFormatPr defaultColWidth="9.140625" defaultRowHeight="12.75"/>
  <cols>
    <col min="1" max="1" width="11.7109375" style="1362" customWidth="1"/>
    <col min="2" max="2" width="17.5703125" style="1363" customWidth="1"/>
    <col min="3" max="3" width="76.140625" style="1365" customWidth="1"/>
    <col min="4" max="4" width="17.42578125" style="1470" customWidth="1"/>
    <col min="5" max="5" width="23.140625" style="1364" customWidth="1"/>
    <col min="6" max="6" width="19.5703125" style="1364" customWidth="1"/>
    <col min="7" max="7" width="24.5703125" style="1364" customWidth="1"/>
    <col min="8" max="8" width="17.28515625" style="1364" customWidth="1"/>
    <col min="9" max="9" width="18.42578125" style="1364" customWidth="1"/>
    <col min="10" max="10" width="16" style="1365" customWidth="1"/>
    <col min="11" max="11" width="9.140625" style="1365"/>
    <col min="12" max="14" width="9.140625" style="1374"/>
    <col min="15" max="15" width="28.5703125" style="1374" bestFit="1" customWidth="1"/>
    <col min="16" max="16" width="94" style="1374" customWidth="1"/>
    <col min="17" max="16384" width="9.140625" style="1374"/>
  </cols>
  <sheetData>
    <row r="1" spans="1:16" ht="15">
      <c r="C1" s="5" t="s">
        <v>2</v>
      </c>
      <c r="D1" s="103" t="s">
        <v>1621</v>
      </c>
    </row>
    <row r="2" spans="1:16" ht="15">
      <c r="C2" s="49" t="s">
        <v>4</v>
      </c>
      <c r="D2" s="49" t="s">
        <v>2303</v>
      </c>
    </row>
    <row r="3" spans="1:16" ht="15">
      <c r="C3" s="49" t="s">
        <v>6</v>
      </c>
      <c r="D3" s="49" t="s">
        <v>2012</v>
      </c>
      <c r="E3" s="49"/>
    </row>
    <row r="4" spans="1:16" ht="15">
      <c r="C4" s="49" t="s">
        <v>8</v>
      </c>
      <c r="D4" s="49" t="s">
        <v>9</v>
      </c>
      <c r="E4" s="49"/>
    </row>
    <row r="5" spans="1:16" ht="15">
      <c r="C5" s="5" t="s">
        <v>2015</v>
      </c>
      <c r="D5" s="5" t="s">
        <v>2016</v>
      </c>
      <c r="E5" s="5"/>
    </row>
    <row r="8" spans="1:16" ht="15" thickBot="1">
      <c r="A8" s="1367"/>
      <c r="B8" s="1368"/>
      <c r="C8" s="199"/>
      <c r="D8" s="198"/>
      <c r="E8" s="1369"/>
      <c r="F8" s="1369"/>
      <c r="G8" s="1369"/>
      <c r="H8" s="1369"/>
      <c r="I8" s="1369"/>
      <c r="J8" s="199"/>
    </row>
    <row r="9" spans="1:16" s="1485" customFormat="1" ht="27.75" thickBot="1">
      <c r="A9" s="2796" t="s">
        <v>2304</v>
      </c>
      <c r="B9" s="2797"/>
      <c r="C9" s="2797"/>
      <c r="D9" s="2797"/>
      <c r="E9" s="2797"/>
      <c r="F9" s="2797"/>
      <c r="G9" s="2797"/>
      <c r="H9" s="2797"/>
      <c r="I9" s="2797"/>
      <c r="J9" s="2798"/>
      <c r="K9" s="1484"/>
      <c r="N9" s="1282"/>
      <c r="O9" s="1282"/>
      <c r="P9" s="1282"/>
    </row>
    <row r="10" spans="1:16" ht="15">
      <c r="A10" s="1371"/>
      <c r="B10" s="1372"/>
      <c r="C10" s="1373"/>
      <c r="D10" s="1373"/>
      <c r="E10" s="1373"/>
      <c r="F10" s="1373"/>
      <c r="G10" s="1373"/>
      <c r="H10" s="1373"/>
      <c r="I10" s="1373"/>
      <c r="J10" s="1373"/>
      <c r="K10" s="1374"/>
      <c r="N10" s="1284"/>
      <c r="O10" s="1284"/>
      <c r="P10" s="1284"/>
    </row>
    <row r="11" spans="1:16" ht="15">
      <c r="A11" s="1371"/>
      <c r="B11" s="1372"/>
      <c r="C11" s="1286"/>
      <c r="D11" s="1286"/>
      <c r="E11" s="1287"/>
      <c r="F11" s="1373"/>
      <c r="G11" s="1373"/>
      <c r="H11" s="1373"/>
      <c r="I11" s="1373"/>
      <c r="J11" s="1373"/>
      <c r="K11" s="1374"/>
      <c r="N11" s="1284"/>
      <c r="O11" s="1284"/>
      <c r="P11" s="1284"/>
    </row>
    <row r="12" spans="1:16" ht="15.75" thickBot="1">
      <c r="A12" s="1371"/>
      <c r="B12" s="1372"/>
      <c r="C12" s="1373"/>
      <c r="D12" s="1373"/>
      <c r="E12" s="1373"/>
      <c r="F12" s="1373"/>
      <c r="G12" s="1373"/>
      <c r="H12" s="1373"/>
      <c r="I12" s="1373"/>
      <c r="J12" s="1373"/>
      <c r="K12" s="1374"/>
      <c r="N12" s="1284"/>
      <c r="O12" s="1284"/>
      <c r="P12" s="1284"/>
    </row>
    <row r="13" spans="1:16" ht="15" customHeight="1">
      <c r="A13" s="1375"/>
      <c r="B13" s="1471"/>
      <c r="C13" s="1472"/>
      <c r="D13" s="2805" t="s">
        <v>2020</v>
      </c>
      <c r="E13" s="2805" t="s">
        <v>658</v>
      </c>
      <c r="F13" s="2805" t="s">
        <v>2081</v>
      </c>
      <c r="G13" s="2805" t="s">
        <v>2082</v>
      </c>
      <c r="H13" s="2807" t="s">
        <v>2083</v>
      </c>
      <c r="I13" s="2805" t="s">
        <v>2084</v>
      </c>
      <c r="J13" s="2809" t="s">
        <v>2085</v>
      </c>
      <c r="N13" s="1292"/>
      <c r="O13" s="1293"/>
      <c r="P13" s="1294"/>
    </row>
    <row r="14" spans="1:16" ht="45.75" customHeight="1">
      <c r="A14" s="1473"/>
      <c r="B14" s="1474"/>
      <c r="C14" s="1475"/>
      <c r="D14" s="2806" t="s">
        <v>2086</v>
      </c>
      <c r="E14" s="2806"/>
      <c r="F14" s="2806"/>
      <c r="G14" s="2806"/>
      <c r="H14" s="2808"/>
      <c r="I14" s="2806"/>
      <c r="J14" s="2810"/>
      <c r="N14" s="1281"/>
      <c r="O14" s="1281"/>
      <c r="P14" s="1281"/>
    </row>
    <row r="15" spans="1:16" ht="25.5">
      <c r="A15" s="1476" t="s">
        <v>1678</v>
      </c>
      <c r="B15" s="1477" t="s">
        <v>13</v>
      </c>
      <c r="C15" s="1478" t="s">
        <v>657</v>
      </c>
      <c r="D15" s="1376"/>
      <c r="E15" s="1377" t="s">
        <v>659</v>
      </c>
      <c r="F15" s="1377" t="s">
        <v>664</v>
      </c>
      <c r="G15" s="1377" t="s">
        <v>667</v>
      </c>
      <c r="H15" s="1377" t="s">
        <v>670</v>
      </c>
      <c r="I15" s="1377" t="s">
        <v>672</v>
      </c>
      <c r="J15" s="1378" t="s">
        <v>2087</v>
      </c>
    </row>
    <row r="16" spans="1:16" ht="30" customHeight="1">
      <c r="A16" s="1379" t="s">
        <v>659</v>
      </c>
      <c r="B16" s="1380" t="s">
        <v>1728</v>
      </c>
      <c r="C16" s="1381" t="s">
        <v>2088</v>
      </c>
      <c r="D16" s="1382"/>
      <c r="E16" s="1383">
        <f>SUM(E17,E81)</f>
        <v>0</v>
      </c>
      <c r="F16" s="1384"/>
      <c r="G16" s="1384"/>
      <c r="H16" s="1384"/>
      <c r="I16" s="1384"/>
      <c r="J16" s="1385">
        <f>SUM(J17,J81,J94)</f>
        <v>0</v>
      </c>
    </row>
    <row r="17" spans="1:11" s="1480" customFormat="1" ht="30" customHeight="1">
      <c r="A17" s="1379" t="s">
        <v>664</v>
      </c>
      <c r="B17" s="1380" t="s">
        <v>662</v>
      </c>
      <c r="C17" s="1386" t="s">
        <v>2089</v>
      </c>
      <c r="D17" s="1387"/>
      <c r="E17" s="1479">
        <f>SUM(E18,E26,E31,E37,E49,E61,E77)</f>
        <v>0</v>
      </c>
      <c r="F17" s="1389"/>
      <c r="G17" s="1389"/>
      <c r="H17" s="1389"/>
      <c r="I17" s="1389"/>
      <c r="J17" s="1385">
        <f>SUM(J18,J26,J31,J37,J49,J61,J77)</f>
        <v>0</v>
      </c>
      <c r="K17" s="1466"/>
    </row>
    <row r="18" spans="1:11" s="1480" customFormat="1" ht="30" customHeight="1">
      <c r="A18" s="1379" t="s">
        <v>667</v>
      </c>
      <c r="B18" s="1391" t="s">
        <v>665</v>
      </c>
      <c r="C18" s="1392" t="s">
        <v>2090</v>
      </c>
      <c r="D18" s="1387" t="s">
        <v>2091</v>
      </c>
      <c r="E18" s="1393">
        <f>SUM(E19,E20,E23,E24,E25)</f>
        <v>0</v>
      </c>
      <c r="F18" s="1394"/>
      <c r="G18" s="1394"/>
      <c r="H18" s="1394"/>
      <c r="I18" s="1394"/>
      <c r="J18" s="1395">
        <f>SUM(J19,J20,J23,J24,J25)</f>
        <v>0</v>
      </c>
      <c r="K18" s="1466"/>
    </row>
    <row r="19" spans="1:11" s="1480" customFormat="1" ht="35.25" customHeight="1">
      <c r="A19" s="1379" t="s">
        <v>670</v>
      </c>
      <c r="B19" s="1391" t="s">
        <v>668</v>
      </c>
      <c r="C19" s="1396" t="s">
        <v>2092</v>
      </c>
      <c r="D19" s="1387" t="s">
        <v>2093</v>
      </c>
      <c r="E19" s="1397"/>
      <c r="F19" s="1394"/>
      <c r="G19" s="1394"/>
      <c r="H19" s="1398">
        <v>1</v>
      </c>
      <c r="I19" s="1399"/>
      <c r="J19" s="1395">
        <f>E19*I19</f>
        <v>0</v>
      </c>
      <c r="K19" s="1466"/>
    </row>
    <row r="20" spans="1:11" s="1480" customFormat="1" ht="30" customHeight="1">
      <c r="A20" s="1379" t="s">
        <v>672</v>
      </c>
      <c r="B20" s="1391" t="s">
        <v>693</v>
      </c>
      <c r="C20" s="1396" t="s">
        <v>2094</v>
      </c>
      <c r="D20" s="1387" t="s">
        <v>2095</v>
      </c>
      <c r="E20" s="1393">
        <f>SUM(E21,E22)</f>
        <v>0</v>
      </c>
      <c r="F20" s="1394"/>
      <c r="G20" s="1394"/>
      <c r="H20" s="1400"/>
      <c r="I20" s="1400"/>
      <c r="J20" s="1395">
        <f>SUM(J21,J22)</f>
        <v>0</v>
      </c>
      <c r="K20" s="1466"/>
    </row>
    <row r="21" spans="1:11" s="1480" customFormat="1" ht="30" customHeight="1">
      <c r="A21" s="1379" t="s">
        <v>675</v>
      </c>
      <c r="B21" s="1391" t="s">
        <v>696</v>
      </c>
      <c r="C21" s="1401" t="s">
        <v>2096</v>
      </c>
      <c r="D21" s="1387" t="s">
        <v>2097</v>
      </c>
      <c r="E21" s="1402"/>
      <c r="F21" s="1394"/>
      <c r="G21" s="1394"/>
      <c r="H21" s="1403">
        <v>0.15</v>
      </c>
      <c r="I21" s="1404"/>
      <c r="J21" s="1395">
        <f t="shared" ref="J21:J23" si="0">E21*I21</f>
        <v>0</v>
      </c>
      <c r="K21" s="1466"/>
    </row>
    <row r="22" spans="1:11" s="1480" customFormat="1" ht="30" customHeight="1">
      <c r="A22" s="1379" t="s">
        <v>677</v>
      </c>
      <c r="B22" s="1391" t="s">
        <v>699</v>
      </c>
      <c r="C22" s="1401" t="s">
        <v>2098</v>
      </c>
      <c r="D22" s="1387" t="s">
        <v>2099</v>
      </c>
      <c r="E22" s="1402"/>
      <c r="F22" s="1394"/>
      <c r="G22" s="1394"/>
      <c r="H22" s="1403">
        <v>0.2</v>
      </c>
      <c r="I22" s="1404"/>
      <c r="J22" s="1395">
        <f t="shared" si="0"/>
        <v>0</v>
      </c>
      <c r="K22" s="1466"/>
    </row>
    <row r="23" spans="1:11" s="1480" customFormat="1" ht="30" customHeight="1">
      <c r="A23" s="1379" t="s">
        <v>680</v>
      </c>
      <c r="B23" s="1391" t="s">
        <v>705</v>
      </c>
      <c r="C23" s="1396" t="s">
        <v>2100</v>
      </c>
      <c r="D23" s="1387" t="s">
        <v>2101</v>
      </c>
      <c r="E23" s="1402"/>
      <c r="F23" s="1394"/>
      <c r="G23" s="1394"/>
      <c r="H23" s="1398">
        <v>0.05</v>
      </c>
      <c r="I23" s="1399"/>
      <c r="J23" s="1395">
        <f t="shared" si="0"/>
        <v>0</v>
      </c>
      <c r="K23" s="1466"/>
    </row>
    <row r="24" spans="1:11" s="1480" customFormat="1" ht="30" customHeight="1">
      <c r="A24" s="1379" t="s">
        <v>683</v>
      </c>
      <c r="B24" s="1391" t="s">
        <v>707</v>
      </c>
      <c r="C24" s="1396" t="s">
        <v>2102</v>
      </c>
      <c r="D24" s="1387" t="s">
        <v>2103</v>
      </c>
      <c r="E24" s="1405"/>
      <c r="F24" s="1394"/>
      <c r="G24" s="1394"/>
      <c r="H24" s="1406"/>
      <c r="I24" s="1404"/>
      <c r="J24" s="1395">
        <f>E24*I24</f>
        <v>0</v>
      </c>
      <c r="K24" s="1466"/>
    </row>
    <row r="25" spans="1:11" s="1480" customFormat="1" ht="30" customHeight="1">
      <c r="A25" s="1379" t="s">
        <v>1207</v>
      </c>
      <c r="B25" s="1391" t="s">
        <v>710</v>
      </c>
      <c r="C25" s="1396" t="s">
        <v>2104</v>
      </c>
      <c r="D25" s="1387" t="s">
        <v>2105</v>
      </c>
      <c r="E25" s="1402"/>
      <c r="F25" s="1394"/>
      <c r="G25" s="1394"/>
      <c r="H25" s="1398">
        <v>0.1</v>
      </c>
      <c r="I25" s="1399"/>
      <c r="J25" s="1395">
        <f>E25*I25</f>
        <v>0</v>
      </c>
      <c r="K25" s="1466"/>
    </row>
    <row r="26" spans="1:11" s="1480" customFormat="1" ht="30" customHeight="1">
      <c r="A26" s="1379" t="s">
        <v>1210</v>
      </c>
      <c r="B26" s="1391" t="s">
        <v>793</v>
      </c>
      <c r="C26" s="1392" t="s">
        <v>2106</v>
      </c>
      <c r="D26" s="1387" t="s">
        <v>2107</v>
      </c>
      <c r="E26" s="1393">
        <f>SUM(E27,E30)</f>
        <v>0</v>
      </c>
      <c r="F26" s="1394"/>
      <c r="G26" s="1394"/>
      <c r="H26" s="1394"/>
      <c r="I26" s="1394"/>
      <c r="J26" s="1395">
        <f>SUM(J27,J30)</f>
        <v>0</v>
      </c>
      <c r="K26" s="1466"/>
    </row>
    <row r="27" spans="1:11" s="1480" customFormat="1" ht="42.75">
      <c r="A27" s="1379" t="s">
        <v>1213</v>
      </c>
      <c r="B27" s="1391" t="s">
        <v>796</v>
      </c>
      <c r="C27" s="1396" t="s">
        <v>2108</v>
      </c>
      <c r="D27" s="1387"/>
      <c r="E27" s="1393">
        <f>SUM(E28,E29)</f>
        <v>0</v>
      </c>
      <c r="F27" s="1394"/>
      <c r="G27" s="1394"/>
      <c r="H27" s="1407"/>
      <c r="I27" s="1408"/>
      <c r="J27" s="1395">
        <f>SUM(J28,J29)</f>
        <v>0</v>
      </c>
      <c r="K27" s="1466"/>
    </row>
    <row r="28" spans="1:11" s="1480" customFormat="1" ht="30" customHeight="1">
      <c r="A28" s="1409" t="s">
        <v>692</v>
      </c>
      <c r="B28" s="1391" t="s">
        <v>799</v>
      </c>
      <c r="C28" s="1410" t="s">
        <v>2109</v>
      </c>
      <c r="D28" s="1387" t="s">
        <v>2110</v>
      </c>
      <c r="E28" s="1402"/>
      <c r="F28" s="1394"/>
      <c r="G28" s="1394"/>
      <c r="H28" s="1398">
        <v>0.05</v>
      </c>
      <c r="I28" s="1399"/>
      <c r="J28" s="1395">
        <f t="shared" ref="J28:J30" si="1">E28*I28</f>
        <v>0</v>
      </c>
      <c r="K28" s="1466"/>
    </row>
    <row r="29" spans="1:11" s="1480" customFormat="1" ht="30" customHeight="1">
      <c r="A29" s="1409" t="s">
        <v>695</v>
      </c>
      <c r="B29" s="1391" t="s">
        <v>802</v>
      </c>
      <c r="C29" s="1410" t="s">
        <v>2111</v>
      </c>
      <c r="D29" s="1387" t="s">
        <v>2112</v>
      </c>
      <c r="E29" s="1402"/>
      <c r="F29" s="1394"/>
      <c r="G29" s="1394"/>
      <c r="H29" s="1398">
        <v>0.25</v>
      </c>
      <c r="I29" s="1411"/>
      <c r="J29" s="1395">
        <f t="shared" si="1"/>
        <v>0</v>
      </c>
      <c r="K29" s="1466"/>
    </row>
    <row r="30" spans="1:11" s="1480" customFormat="1" ht="47.25" customHeight="1">
      <c r="A30" s="1379" t="s">
        <v>698</v>
      </c>
      <c r="B30" s="1391" t="s">
        <v>823</v>
      </c>
      <c r="C30" s="1412" t="s">
        <v>2113</v>
      </c>
      <c r="D30" s="1387" t="s">
        <v>2114</v>
      </c>
      <c r="E30" s="1402"/>
      <c r="F30" s="1394"/>
      <c r="G30" s="1394"/>
      <c r="H30" s="1398">
        <v>0.25</v>
      </c>
      <c r="I30" s="1404"/>
      <c r="J30" s="1395">
        <f t="shared" si="1"/>
        <v>0</v>
      </c>
      <c r="K30" s="1486"/>
    </row>
    <row r="31" spans="1:11" s="1480" customFormat="1" ht="30" customHeight="1">
      <c r="A31" s="1379" t="s">
        <v>701</v>
      </c>
      <c r="B31" s="1391" t="s">
        <v>1204</v>
      </c>
      <c r="C31" s="1392" t="s">
        <v>2115</v>
      </c>
      <c r="D31" s="1387"/>
      <c r="E31" s="1393">
        <f>SUM(E32,E33,E34)</f>
        <v>0</v>
      </c>
      <c r="F31" s="1394"/>
      <c r="G31" s="1394"/>
      <c r="H31" s="1408"/>
      <c r="I31" s="1400"/>
      <c r="J31" s="1395">
        <f>SUM(J32,J33,J34)</f>
        <v>0</v>
      </c>
      <c r="K31" s="1486"/>
    </row>
    <row r="32" spans="1:11" s="1480" customFormat="1" ht="30" customHeight="1">
      <c r="A32" s="1409" t="s">
        <v>1224</v>
      </c>
      <c r="B32" s="1391" t="s">
        <v>2116</v>
      </c>
      <c r="C32" s="1412" t="s">
        <v>2117</v>
      </c>
      <c r="D32" s="1387" t="s">
        <v>2118</v>
      </c>
      <c r="E32" s="1402"/>
      <c r="F32" s="1394"/>
      <c r="G32" s="1394"/>
      <c r="H32" s="1398">
        <v>1</v>
      </c>
      <c r="I32" s="1404"/>
      <c r="J32" s="1395">
        <f t="shared" ref="J32:J33" si="2">E32*I32</f>
        <v>0</v>
      </c>
      <c r="K32" s="1466"/>
    </row>
    <row r="33" spans="1:11" s="1480" customFormat="1" ht="30" customHeight="1">
      <c r="A33" s="1409" t="s">
        <v>1227</v>
      </c>
      <c r="B33" s="1391" t="s">
        <v>2119</v>
      </c>
      <c r="C33" s="1396" t="s">
        <v>2120</v>
      </c>
      <c r="D33" s="1387" t="s">
        <v>2121</v>
      </c>
      <c r="E33" s="1402"/>
      <c r="F33" s="1394"/>
      <c r="G33" s="1394"/>
      <c r="H33" s="1398">
        <v>1</v>
      </c>
      <c r="I33" s="1404"/>
      <c r="J33" s="1395">
        <f t="shared" si="2"/>
        <v>0</v>
      </c>
      <c r="K33" s="1466"/>
    </row>
    <row r="34" spans="1:11" s="1480" customFormat="1" ht="30" customHeight="1">
      <c r="A34" s="1409" t="s">
        <v>1230</v>
      </c>
      <c r="B34" s="1391" t="s">
        <v>2122</v>
      </c>
      <c r="C34" s="1396" t="s">
        <v>2123</v>
      </c>
      <c r="D34" s="1387"/>
      <c r="E34" s="1393">
        <f>SUM(E35,E36)</f>
        <v>0</v>
      </c>
      <c r="F34" s="1394"/>
      <c r="G34" s="1394"/>
      <c r="H34" s="1408"/>
      <c r="I34" s="1400"/>
      <c r="J34" s="1395">
        <f>SUM(J35,J36)</f>
        <v>0</v>
      </c>
      <c r="K34" s="1466"/>
    </row>
    <row r="35" spans="1:11" s="1480" customFormat="1" ht="30" customHeight="1">
      <c r="A35" s="1409" t="s">
        <v>704</v>
      </c>
      <c r="B35" s="1391" t="s">
        <v>2124</v>
      </c>
      <c r="C35" s="1410" t="s">
        <v>2109</v>
      </c>
      <c r="D35" s="1387" t="s">
        <v>2125</v>
      </c>
      <c r="E35" s="1402"/>
      <c r="F35" s="1394"/>
      <c r="G35" s="1394"/>
      <c r="H35" s="1398">
        <v>0.2</v>
      </c>
      <c r="I35" s="1404"/>
      <c r="J35" s="1395">
        <f t="shared" ref="J35:J36" si="3">E35*I35</f>
        <v>0</v>
      </c>
      <c r="K35" s="1466"/>
    </row>
    <row r="36" spans="1:11" s="1480" customFormat="1" ht="30" customHeight="1">
      <c r="A36" s="1409" t="s">
        <v>1237</v>
      </c>
      <c r="B36" s="1391" t="s">
        <v>2126</v>
      </c>
      <c r="C36" s="1410" t="s">
        <v>2111</v>
      </c>
      <c r="D36" s="1387" t="s">
        <v>2127</v>
      </c>
      <c r="E36" s="1402"/>
      <c r="F36" s="1394"/>
      <c r="G36" s="1394"/>
      <c r="H36" s="1398">
        <v>0.4</v>
      </c>
      <c r="I36" s="1404"/>
      <c r="J36" s="1395">
        <f t="shared" si="3"/>
        <v>0</v>
      </c>
      <c r="K36" s="1466"/>
    </row>
    <row r="37" spans="1:11" s="1480" customFormat="1" ht="30" customHeight="1">
      <c r="A37" s="1409" t="s">
        <v>1240</v>
      </c>
      <c r="B37" s="1391" t="s">
        <v>1205</v>
      </c>
      <c r="C37" s="1392" t="s">
        <v>2128</v>
      </c>
      <c r="D37" s="1387"/>
      <c r="E37" s="1393">
        <f>SUM(E38,E39,E40,E41,E42,E45,E46,E47,E48)</f>
        <v>0</v>
      </c>
      <c r="F37" s="1394"/>
      <c r="G37" s="1394"/>
      <c r="H37" s="1408"/>
      <c r="I37" s="1400"/>
      <c r="J37" s="1395">
        <f>SUM(J38,J39,J40,J41,J42,J45,J46,J47,J48)</f>
        <v>0</v>
      </c>
      <c r="K37" s="1466"/>
    </row>
    <row r="38" spans="1:11" s="1480" customFormat="1" ht="30" customHeight="1">
      <c r="A38" s="1409" t="s">
        <v>1242</v>
      </c>
      <c r="B38" s="1391" t="s">
        <v>2129</v>
      </c>
      <c r="C38" s="1396" t="s">
        <v>2130</v>
      </c>
      <c r="D38" s="1387" t="s">
        <v>2131</v>
      </c>
      <c r="E38" s="1402"/>
      <c r="F38" s="1394"/>
      <c r="G38" s="1394"/>
      <c r="H38" s="1398">
        <v>0.2</v>
      </c>
      <c r="I38" s="1404"/>
      <c r="J38" s="1395">
        <f t="shared" ref="J38:J40" si="4">E38*I38</f>
        <v>0</v>
      </c>
      <c r="K38" s="1466"/>
    </row>
    <row r="39" spans="1:11" s="1480" customFormat="1" ht="30" customHeight="1">
      <c r="A39" s="1409" t="s">
        <v>1245</v>
      </c>
      <c r="B39" s="1391" t="s">
        <v>2132</v>
      </c>
      <c r="C39" s="1396" t="s">
        <v>2133</v>
      </c>
      <c r="D39" s="1387" t="s">
        <v>2134</v>
      </c>
      <c r="E39" s="1402"/>
      <c r="F39" s="1394"/>
      <c r="G39" s="1394"/>
      <c r="H39" s="1398">
        <v>1</v>
      </c>
      <c r="I39" s="1399"/>
      <c r="J39" s="1395">
        <f t="shared" si="4"/>
        <v>0</v>
      </c>
      <c r="K39" s="1466"/>
    </row>
    <row r="40" spans="1:11" s="1480" customFormat="1" ht="42.75">
      <c r="A40" s="1409" t="s">
        <v>709</v>
      </c>
      <c r="B40" s="1391" t="s">
        <v>2135</v>
      </c>
      <c r="C40" s="1396" t="s">
        <v>2136</v>
      </c>
      <c r="D40" s="1387" t="s">
        <v>2137</v>
      </c>
      <c r="E40" s="1402"/>
      <c r="F40" s="1394"/>
      <c r="G40" s="1394"/>
      <c r="H40" s="1398">
        <v>1</v>
      </c>
      <c r="I40" s="1399"/>
      <c r="J40" s="1395">
        <f t="shared" si="4"/>
        <v>0</v>
      </c>
      <c r="K40" s="1466"/>
    </row>
    <row r="41" spans="1:11" s="1480" customFormat="1" ht="30" customHeight="1">
      <c r="A41" s="1409" t="s">
        <v>712</v>
      </c>
      <c r="B41" s="1391" t="s">
        <v>2138</v>
      </c>
      <c r="C41" s="1412" t="s">
        <v>2139</v>
      </c>
      <c r="D41" s="1387" t="s">
        <v>2140</v>
      </c>
      <c r="E41" s="1402"/>
      <c r="F41" s="1394"/>
      <c r="G41" s="1394"/>
      <c r="H41" s="1398">
        <v>1</v>
      </c>
      <c r="I41" s="1399"/>
      <c r="J41" s="1395">
        <f>E41*I41</f>
        <v>0</v>
      </c>
      <c r="K41" s="1466"/>
    </row>
    <row r="42" spans="1:11" s="1480" customFormat="1" ht="30" customHeight="1">
      <c r="A42" s="1409" t="s">
        <v>715</v>
      </c>
      <c r="B42" s="1391" t="s">
        <v>2141</v>
      </c>
      <c r="C42" s="1412" t="s">
        <v>2142</v>
      </c>
      <c r="D42" s="2792" t="s">
        <v>2143</v>
      </c>
      <c r="E42" s="1393">
        <f>SUM(E43,E44)</f>
        <v>0</v>
      </c>
      <c r="F42" s="1394"/>
      <c r="G42" s="1394"/>
      <c r="H42" s="1408"/>
      <c r="I42" s="1408"/>
      <c r="J42" s="1395">
        <f>SUM(J43,J44)</f>
        <v>0</v>
      </c>
      <c r="K42" s="1466"/>
    </row>
    <row r="43" spans="1:11" s="1480" customFormat="1" ht="30" customHeight="1">
      <c r="A43" s="1409" t="s">
        <v>718</v>
      </c>
      <c r="B43" s="1391" t="s">
        <v>2144</v>
      </c>
      <c r="C43" s="1401" t="s">
        <v>2145</v>
      </c>
      <c r="D43" s="2792"/>
      <c r="E43" s="1402"/>
      <c r="F43" s="1394"/>
      <c r="G43" s="1394"/>
      <c r="H43" s="1398">
        <v>0</v>
      </c>
      <c r="I43" s="1399"/>
      <c r="J43" s="1395">
        <f t="shared" ref="J43:J48" si="5">E43*I43</f>
        <v>0</v>
      </c>
      <c r="K43" s="1466"/>
    </row>
    <row r="44" spans="1:11" s="1480" customFormat="1" ht="30" customHeight="1">
      <c r="A44" s="1409" t="s">
        <v>724</v>
      </c>
      <c r="B44" s="1391" t="s">
        <v>2146</v>
      </c>
      <c r="C44" s="1410" t="s">
        <v>2147</v>
      </c>
      <c r="D44" s="2792"/>
      <c r="E44" s="1402"/>
      <c r="F44" s="1394"/>
      <c r="G44" s="1394"/>
      <c r="H44" s="1398">
        <v>1</v>
      </c>
      <c r="I44" s="1399"/>
      <c r="J44" s="1395">
        <f t="shared" si="5"/>
        <v>0</v>
      </c>
      <c r="K44" s="1466"/>
    </row>
    <row r="45" spans="1:11" s="1480" customFormat="1" ht="30" customHeight="1">
      <c r="A45" s="1409" t="s">
        <v>727</v>
      </c>
      <c r="B45" s="1391" t="s">
        <v>2148</v>
      </c>
      <c r="C45" s="1412" t="s">
        <v>2149</v>
      </c>
      <c r="D45" s="1387" t="s">
        <v>2150</v>
      </c>
      <c r="E45" s="1402"/>
      <c r="F45" s="1394"/>
      <c r="G45" s="1394"/>
      <c r="H45" s="1398">
        <v>1</v>
      </c>
      <c r="I45" s="1399"/>
      <c r="J45" s="1395">
        <f t="shared" si="5"/>
        <v>0</v>
      </c>
      <c r="K45" s="1466"/>
    </row>
    <row r="46" spans="1:11" s="1480" customFormat="1" ht="30" customHeight="1">
      <c r="A46" s="1409" t="s">
        <v>730</v>
      </c>
      <c r="B46" s="1391" t="s">
        <v>2151</v>
      </c>
      <c r="C46" s="1412" t="s">
        <v>2152</v>
      </c>
      <c r="D46" s="1387" t="s">
        <v>2153</v>
      </c>
      <c r="E46" s="1402"/>
      <c r="F46" s="1394"/>
      <c r="G46" s="1394"/>
      <c r="H46" s="1398">
        <v>1</v>
      </c>
      <c r="I46" s="1399"/>
      <c r="J46" s="1395">
        <f t="shared" si="5"/>
        <v>0</v>
      </c>
      <c r="K46" s="1466"/>
    </row>
    <row r="47" spans="1:11" s="1480" customFormat="1" ht="41.25" customHeight="1">
      <c r="A47" s="1409" t="s">
        <v>733</v>
      </c>
      <c r="B47" s="1391" t="s">
        <v>2154</v>
      </c>
      <c r="C47" s="1396" t="s">
        <v>2155</v>
      </c>
      <c r="D47" s="1387" t="s">
        <v>2156</v>
      </c>
      <c r="E47" s="1402"/>
      <c r="F47" s="1394"/>
      <c r="G47" s="1394"/>
      <c r="H47" s="1398">
        <v>1</v>
      </c>
      <c r="I47" s="1399"/>
      <c r="J47" s="1395">
        <f t="shared" si="5"/>
        <v>0</v>
      </c>
      <c r="K47" s="1466"/>
    </row>
    <row r="48" spans="1:11" s="1480" customFormat="1" ht="30" customHeight="1">
      <c r="A48" s="1409" t="s">
        <v>736</v>
      </c>
      <c r="B48" s="1391" t="s">
        <v>2157</v>
      </c>
      <c r="C48" s="1396" t="s">
        <v>2158</v>
      </c>
      <c r="D48" s="1387" t="s">
        <v>2159</v>
      </c>
      <c r="E48" s="1402"/>
      <c r="F48" s="1394"/>
      <c r="G48" s="1394"/>
      <c r="H48" s="1398">
        <v>1</v>
      </c>
      <c r="I48" s="1399"/>
      <c r="J48" s="1395">
        <f t="shared" si="5"/>
        <v>0</v>
      </c>
      <c r="K48" s="1466"/>
    </row>
    <row r="49" spans="1:11" s="1480" customFormat="1" ht="30" customHeight="1">
      <c r="A49" s="1409" t="s">
        <v>739</v>
      </c>
      <c r="B49" s="1391" t="s">
        <v>1208</v>
      </c>
      <c r="C49" s="1392" t="s">
        <v>2160</v>
      </c>
      <c r="D49" s="1387"/>
      <c r="E49" s="1393">
        <f>SUM(E50,E56)</f>
        <v>0</v>
      </c>
      <c r="F49" s="1394"/>
      <c r="G49" s="1394"/>
      <c r="H49" s="1408"/>
      <c r="I49" s="1394"/>
      <c r="J49" s="1395">
        <f>SUM(J50,J56)</f>
        <v>0</v>
      </c>
      <c r="K49" s="1466"/>
    </row>
    <row r="50" spans="1:11" s="1480" customFormat="1" ht="30" customHeight="1">
      <c r="A50" s="1409" t="s">
        <v>742</v>
      </c>
      <c r="B50" s="1391" t="s">
        <v>2161</v>
      </c>
      <c r="C50" s="1396" t="s">
        <v>2162</v>
      </c>
      <c r="D50" s="1387"/>
      <c r="E50" s="1413">
        <f>SUM(E51,E52,E53,E54,E55)</f>
        <v>0</v>
      </c>
      <c r="F50" s="1394"/>
      <c r="G50" s="1394"/>
      <c r="H50" s="1408"/>
      <c r="I50" s="1408"/>
      <c r="J50" s="1395">
        <f>SUM(J51,J52,J53,J54,J55)</f>
        <v>0</v>
      </c>
      <c r="K50" s="1466"/>
    </row>
    <row r="51" spans="1:11" s="1480" customFormat="1" ht="30" customHeight="1">
      <c r="A51" s="1409" t="s">
        <v>745</v>
      </c>
      <c r="B51" s="1391" t="s">
        <v>2163</v>
      </c>
      <c r="C51" s="1410" t="s">
        <v>2164</v>
      </c>
      <c r="D51" s="1387" t="s">
        <v>2165</v>
      </c>
      <c r="E51" s="1402"/>
      <c r="F51" s="1394"/>
      <c r="G51" s="1394"/>
      <c r="H51" s="1398">
        <v>0.05</v>
      </c>
      <c r="I51" s="1399"/>
      <c r="J51" s="1395">
        <f t="shared" ref="J51:J55" si="6">E51*I51</f>
        <v>0</v>
      </c>
      <c r="K51" s="1466"/>
    </row>
    <row r="52" spans="1:11" s="1480" customFormat="1" ht="30" customHeight="1">
      <c r="A52" s="1409" t="s">
        <v>748</v>
      </c>
      <c r="B52" s="1391" t="s">
        <v>2166</v>
      </c>
      <c r="C52" s="1410" t="s">
        <v>2167</v>
      </c>
      <c r="D52" s="1414" t="s">
        <v>2168</v>
      </c>
      <c r="E52" s="1415"/>
      <c r="F52" s="1394"/>
      <c r="G52" s="1394"/>
      <c r="H52" s="1398">
        <v>0.1</v>
      </c>
      <c r="I52" s="1399"/>
      <c r="J52" s="1395">
        <f t="shared" si="6"/>
        <v>0</v>
      </c>
      <c r="K52" s="1466"/>
    </row>
    <row r="53" spans="1:11" s="1480" customFormat="1" ht="30" customHeight="1">
      <c r="A53" s="1409" t="s">
        <v>2169</v>
      </c>
      <c r="B53" s="1391" t="s">
        <v>2170</v>
      </c>
      <c r="C53" s="1401" t="s">
        <v>2171</v>
      </c>
      <c r="D53" s="1387" t="s">
        <v>2172</v>
      </c>
      <c r="E53" s="1402"/>
      <c r="F53" s="1394"/>
      <c r="G53" s="1394"/>
      <c r="H53" s="1398">
        <v>0.4</v>
      </c>
      <c r="I53" s="1399"/>
      <c r="J53" s="1395">
        <f t="shared" si="6"/>
        <v>0</v>
      </c>
      <c r="K53" s="1466"/>
    </row>
    <row r="54" spans="1:11" s="1480" customFormat="1" ht="33.75" customHeight="1">
      <c r="A54" s="1409" t="s">
        <v>751</v>
      </c>
      <c r="B54" s="1391" t="s">
        <v>2173</v>
      </c>
      <c r="C54" s="1401" t="s">
        <v>2174</v>
      </c>
      <c r="D54" s="1387" t="s">
        <v>2172</v>
      </c>
      <c r="E54" s="1402"/>
      <c r="F54" s="1394"/>
      <c r="G54" s="1394"/>
      <c r="H54" s="1398">
        <v>0.4</v>
      </c>
      <c r="I54" s="1399"/>
      <c r="J54" s="1395">
        <f t="shared" si="6"/>
        <v>0</v>
      </c>
      <c r="K54" s="1466"/>
    </row>
    <row r="55" spans="1:11" s="1480" customFormat="1" ht="30" customHeight="1">
      <c r="A55" s="1409" t="s">
        <v>754</v>
      </c>
      <c r="B55" s="1391" t="s">
        <v>2175</v>
      </c>
      <c r="C55" s="1401" t="s">
        <v>2176</v>
      </c>
      <c r="D55" s="1387" t="s">
        <v>2177</v>
      </c>
      <c r="E55" s="1402"/>
      <c r="F55" s="1394"/>
      <c r="G55" s="1394"/>
      <c r="H55" s="1398">
        <v>1</v>
      </c>
      <c r="I55" s="1399"/>
      <c r="J55" s="1395">
        <f t="shared" si="6"/>
        <v>0</v>
      </c>
      <c r="K55" s="1466"/>
    </row>
    <row r="56" spans="1:11" s="1480" customFormat="1" ht="30" customHeight="1">
      <c r="A56" s="1409" t="s">
        <v>757</v>
      </c>
      <c r="B56" s="1391" t="s">
        <v>2178</v>
      </c>
      <c r="C56" s="1396" t="s">
        <v>2179</v>
      </c>
      <c r="D56" s="1387"/>
      <c r="E56" s="1413">
        <f>SUM(E57,E58,E59,E60)</f>
        <v>0</v>
      </c>
      <c r="F56" s="1394"/>
      <c r="G56" s="1394"/>
      <c r="H56" s="1408"/>
      <c r="I56" s="1408"/>
      <c r="J56" s="1395">
        <f>SUM(J57,J58,J59,J60)</f>
        <v>0</v>
      </c>
      <c r="K56" s="1466"/>
    </row>
    <row r="57" spans="1:11" s="1480" customFormat="1" ht="30" customHeight="1">
      <c r="A57" s="1409" t="s">
        <v>760</v>
      </c>
      <c r="B57" s="1391" t="s">
        <v>2180</v>
      </c>
      <c r="C57" s="1410" t="s">
        <v>2164</v>
      </c>
      <c r="D57" s="1387" t="s">
        <v>2165</v>
      </c>
      <c r="E57" s="1402"/>
      <c r="F57" s="1394"/>
      <c r="G57" s="1394"/>
      <c r="H57" s="1398">
        <v>0.05</v>
      </c>
      <c r="I57" s="1399"/>
      <c r="J57" s="1395">
        <f t="shared" ref="J57:J58" si="7">E57*I57</f>
        <v>0</v>
      </c>
      <c r="K57" s="1466"/>
    </row>
    <row r="58" spans="1:11" s="1480" customFormat="1" ht="30" customHeight="1">
      <c r="A58" s="1409" t="s">
        <v>763</v>
      </c>
      <c r="B58" s="1391" t="s">
        <v>2181</v>
      </c>
      <c r="C58" s="1410" t="s">
        <v>2167</v>
      </c>
      <c r="D58" s="1414" t="s">
        <v>2182</v>
      </c>
      <c r="E58" s="1415"/>
      <c r="F58" s="1394"/>
      <c r="G58" s="1394"/>
      <c r="H58" s="1398">
        <v>0.3</v>
      </c>
      <c r="I58" s="1399"/>
      <c r="J58" s="1395">
        <f t="shared" si="7"/>
        <v>0</v>
      </c>
      <c r="K58" s="1466"/>
    </row>
    <row r="59" spans="1:11" s="1480" customFormat="1" ht="30" customHeight="1">
      <c r="A59" s="1409" t="s">
        <v>766</v>
      </c>
      <c r="B59" s="1391" t="s">
        <v>2183</v>
      </c>
      <c r="C59" s="1401" t="s">
        <v>2171</v>
      </c>
      <c r="D59" s="1387" t="s">
        <v>2172</v>
      </c>
      <c r="E59" s="1402"/>
      <c r="F59" s="1394"/>
      <c r="G59" s="1394"/>
      <c r="H59" s="1398">
        <v>0.4</v>
      </c>
      <c r="I59" s="1399"/>
      <c r="J59" s="1395">
        <f>E59*I59</f>
        <v>0</v>
      </c>
      <c r="K59" s="1466"/>
    </row>
    <row r="60" spans="1:11" s="1480" customFormat="1" ht="30" customHeight="1">
      <c r="A60" s="1409" t="s">
        <v>769</v>
      </c>
      <c r="B60" s="1391" t="s">
        <v>2184</v>
      </c>
      <c r="C60" s="1401" t="s">
        <v>2176</v>
      </c>
      <c r="D60" s="1387" t="s">
        <v>2185</v>
      </c>
      <c r="E60" s="1402"/>
      <c r="F60" s="1394"/>
      <c r="G60" s="1394"/>
      <c r="H60" s="1398">
        <v>1</v>
      </c>
      <c r="I60" s="1399"/>
      <c r="J60" s="1395">
        <f>E60*I60</f>
        <v>0</v>
      </c>
      <c r="K60" s="1466"/>
    </row>
    <row r="61" spans="1:11" s="1480" customFormat="1" ht="30" customHeight="1">
      <c r="A61" s="1409" t="s">
        <v>772</v>
      </c>
      <c r="B61" s="1391" t="s">
        <v>1211</v>
      </c>
      <c r="C61" s="1392" t="s">
        <v>2186</v>
      </c>
      <c r="D61" s="1387" t="s">
        <v>2187</v>
      </c>
      <c r="E61" s="1413">
        <f>SUM(E62,E63,E64,E65,E66,E67,E74,E75,E76)</f>
        <v>0</v>
      </c>
      <c r="F61" s="1394" t="s">
        <v>1856</v>
      </c>
      <c r="G61" s="1394"/>
      <c r="H61" s="1394"/>
      <c r="I61" s="1394"/>
      <c r="J61" s="1395">
        <f>SUM(J62,J63,J64,J65,J66,J67,J74,J75,J76)</f>
        <v>0</v>
      </c>
      <c r="K61" s="1466"/>
    </row>
    <row r="62" spans="1:11" s="1480" customFormat="1" ht="30" customHeight="1">
      <c r="A62" s="1409" t="s">
        <v>775</v>
      </c>
      <c r="B62" s="1391" t="s">
        <v>2188</v>
      </c>
      <c r="C62" s="1396" t="s">
        <v>2189</v>
      </c>
      <c r="D62" s="1387" t="s">
        <v>2190</v>
      </c>
      <c r="E62" s="1402"/>
      <c r="F62" s="1394"/>
      <c r="G62" s="1394"/>
      <c r="H62" s="1398">
        <v>0.1</v>
      </c>
      <c r="I62" s="1399"/>
      <c r="J62" s="1395">
        <f t="shared" ref="J62:J66" si="8">E62*I62</f>
        <v>0</v>
      </c>
      <c r="K62" s="1466"/>
    </row>
    <row r="63" spans="1:11" s="1480" customFormat="1" ht="30" customHeight="1">
      <c r="A63" s="1409" t="s">
        <v>778</v>
      </c>
      <c r="B63" s="1391" t="s">
        <v>2191</v>
      </c>
      <c r="C63" s="1396" t="s">
        <v>2192</v>
      </c>
      <c r="D63" s="1387" t="s">
        <v>2193</v>
      </c>
      <c r="E63" s="1402"/>
      <c r="F63" s="1394"/>
      <c r="G63" s="1394"/>
      <c r="H63" s="1398">
        <v>0.1</v>
      </c>
      <c r="I63" s="1399"/>
      <c r="J63" s="1395">
        <f t="shared" si="8"/>
        <v>0</v>
      </c>
      <c r="K63" s="1466"/>
    </row>
    <row r="64" spans="1:11" s="1480" customFormat="1" ht="30" customHeight="1">
      <c r="A64" s="1409" t="s">
        <v>781</v>
      </c>
      <c r="B64" s="1391" t="s">
        <v>2194</v>
      </c>
      <c r="C64" s="1396" t="s">
        <v>2195</v>
      </c>
      <c r="D64" s="1387" t="s">
        <v>2196</v>
      </c>
      <c r="E64" s="1402"/>
      <c r="F64" s="1394"/>
      <c r="G64" s="1394"/>
      <c r="H64" s="1398">
        <v>0.05</v>
      </c>
      <c r="I64" s="1399"/>
      <c r="J64" s="1395">
        <f t="shared" si="8"/>
        <v>0</v>
      </c>
      <c r="K64" s="1466"/>
    </row>
    <row r="65" spans="1:11" s="1480" customFormat="1" ht="30" customHeight="1">
      <c r="A65" s="1409" t="s">
        <v>784</v>
      </c>
      <c r="B65" s="1391" t="s">
        <v>2197</v>
      </c>
      <c r="C65" s="1396" t="s">
        <v>2198</v>
      </c>
      <c r="D65" s="1387" t="s">
        <v>2199</v>
      </c>
      <c r="E65" s="1402"/>
      <c r="F65" s="1394"/>
      <c r="G65" s="1394"/>
      <c r="H65" s="1398">
        <v>7.0000000000000007E-2</v>
      </c>
      <c r="I65" s="1399"/>
      <c r="J65" s="1395">
        <f t="shared" si="8"/>
        <v>0</v>
      </c>
      <c r="K65" s="1466"/>
    </row>
    <row r="66" spans="1:11" s="1480" customFormat="1" ht="30" customHeight="1">
      <c r="A66" s="1409" t="s">
        <v>787</v>
      </c>
      <c r="B66" s="1391" t="s">
        <v>2200</v>
      </c>
      <c r="C66" s="1396" t="s">
        <v>2201</v>
      </c>
      <c r="D66" s="1387" t="s">
        <v>2202</v>
      </c>
      <c r="E66" s="1402"/>
      <c r="F66" s="1394"/>
      <c r="G66" s="1394"/>
      <c r="H66" s="1398">
        <v>1</v>
      </c>
      <c r="I66" s="1399"/>
      <c r="J66" s="1395">
        <f t="shared" si="8"/>
        <v>0</v>
      </c>
      <c r="K66" s="1466"/>
    </row>
    <row r="67" spans="1:11" s="1480" customFormat="1" ht="48" customHeight="1">
      <c r="A67" s="1409" t="s">
        <v>790</v>
      </c>
      <c r="B67" s="1391" t="s">
        <v>2203</v>
      </c>
      <c r="C67" s="1396" t="s">
        <v>2204</v>
      </c>
      <c r="D67" s="1387" t="s">
        <v>2205</v>
      </c>
      <c r="E67" s="1413">
        <f>SUM(E68,E73)</f>
        <v>0</v>
      </c>
      <c r="F67" s="1394"/>
      <c r="G67" s="1394"/>
      <c r="H67" s="1416"/>
      <c r="I67" s="1408"/>
      <c r="J67" s="1395">
        <f>SUM(J68,J73)</f>
        <v>0</v>
      </c>
      <c r="K67" s="1466"/>
    </row>
    <row r="68" spans="1:11" s="1480" customFormat="1" ht="30" customHeight="1">
      <c r="A68" s="1409" t="s">
        <v>792</v>
      </c>
      <c r="B68" s="1391" t="s">
        <v>2206</v>
      </c>
      <c r="C68" s="1410" t="s">
        <v>2207</v>
      </c>
      <c r="D68" s="1387"/>
      <c r="E68" s="1413">
        <f>SUM(E69,E70,E71,E72)</f>
        <v>0</v>
      </c>
      <c r="F68" s="1394"/>
      <c r="G68" s="1394"/>
      <c r="H68" s="1408"/>
      <c r="I68" s="1408"/>
      <c r="J68" s="1395">
        <f>SUM(J69,J70,J71,J72)</f>
        <v>0</v>
      </c>
      <c r="K68" s="1466"/>
    </row>
    <row r="69" spans="1:11" s="1480" customFormat="1" ht="30" customHeight="1">
      <c r="A69" s="1409" t="s">
        <v>795</v>
      </c>
      <c r="B69" s="1391" t="s">
        <v>2208</v>
      </c>
      <c r="C69" s="1417" t="s">
        <v>2209</v>
      </c>
      <c r="D69" s="1387"/>
      <c r="E69" s="1402"/>
      <c r="F69" s="1394"/>
      <c r="G69" s="1394"/>
      <c r="H69" s="1398">
        <v>1</v>
      </c>
      <c r="I69" s="1399"/>
      <c r="J69" s="1395">
        <f t="shared" ref="J69:J76" si="9">E69*I69</f>
        <v>0</v>
      </c>
      <c r="K69" s="1466"/>
    </row>
    <row r="70" spans="1:11" s="1480" customFormat="1" ht="30" customHeight="1">
      <c r="A70" s="1409" t="s">
        <v>798</v>
      </c>
      <c r="B70" s="1391" t="s">
        <v>2210</v>
      </c>
      <c r="C70" s="1417" t="s">
        <v>2211</v>
      </c>
      <c r="D70" s="1387"/>
      <c r="E70" s="1402"/>
      <c r="F70" s="1394"/>
      <c r="G70" s="1394"/>
      <c r="H70" s="1398">
        <v>1</v>
      </c>
      <c r="I70" s="1399"/>
      <c r="J70" s="1395">
        <f t="shared" si="9"/>
        <v>0</v>
      </c>
      <c r="K70" s="1466"/>
    </row>
    <row r="71" spans="1:11" s="1480" customFormat="1" ht="30" customHeight="1">
      <c r="A71" s="1409" t="s">
        <v>801</v>
      </c>
      <c r="B71" s="1391" t="s">
        <v>2212</v>
      </c>
      <c r="C71" s="1417" t="s">
        <v>2213</v>
      </c>
      <c r="D71" s="1387"/>
      <c r="E71" s="1402"/>
      <c r="F71" s="1394"/>
      <c r="G71" s="1394"/>
      <c r="H71" s="1398">
        <v>1</v>
      </c>
      <c r="I71" s="1399"/>
      <c r="J71" s="1395">
        <f t="shared" si="9"/>
        <v>0</v>
      </c>
      <c r="K71" s="1466"/>
    </row>
    <row r="72" spans="1:11" s="1480" customFormat="1" ht="30" customHeight="1">
      <c r="A72" s="1409" t="s">
        <v>804</v>
      </c>
      <c r="B72" s="1391" t="s">
        <v>2214</v>
      </c>
      <c r="C72" s="1417" t="s">
        <v>2215</v>
      </c>
      <c r="D72" s="1387"/>
      <c r="E72" s="1402"/>
      <c r="F72" s="1394"/>
      <c r="G72" s="1394"/>
      <c r="H72" s="1398">
        <v>1</v>
      </c>
      <c r="I72" s="1399"/>
      <c r="J72" s="1395">
        <f t="shared" si="9"/>
        <v>0</v>
      </c>
      <c r="K72" s="1466"/>
    </row>
    <row r="73" spans="1:11" s="1480" customFormat="1" ht="30" customHeight="1">
      <c r="A73" s="1409" t="s">
        <v>807</v>
      </c>
      <c r="B73" s="1391" t="s">
        <v>2216</v>
      </c>
      <c r="C73" s="1410" t="s">
        <v>2217</v>
      </c>
      <c r="D73" s="1387"/>
      <c r="E73" s="1402"/>
      <c r="F73" s="1394"/>
      <c r="G73" s="1394"/>
      <c r="H73" s="1398">
        <v>1</v>
      </c>
      <c r="I73" s="1399"/>
      <c r="J73" s="1395">
        <f t="shared" si="9"/>
        <v>0</v>
      </c>
      <c r="K73" s="1466"/>
    </row>
    <row r="74" spans="1:11" s="1480" customFormat="1" ht="30" customHeight="1">
      <c r="A74" s="1409" t="s">
        <v>810</v>
      </c>
      <c r="B74" s="1391" t="s">
        <v>2218</v>
      </c>
      <c r="C74" s="1396" t="s">
        <v>2219</v>
      </c>
      <c r="D74" s="1387" t="s">
        <v>2220</v>
      </c>
      <c r="E74" s="1402"/>
      <c r="F74" s="1394"/>
      <c r="G74" s="1394"/>
      <c r="H74" s="1398">
        <v>1</v>
      </c>
      <c r="I74" s="1399"/>
      <c r="J74" s="1395">
        <f t="shared" si="9"/>
        <v>0</v>
      </c>
      <c r="K74" s="1466"/>
    </row>
    <row r="75" spans="1:11" s="1480" customFormat="1" ht="30" customHeight="1">
      <c r="A75" s="1409" t="s">
        <v>2221</v>
      </c>
      <c r="B75" s="1391" t="s">
        <v>2222</v>
      </c>
      <c r="C75" s="1396" t="s">
        <v>2223</v>
      </c>
      <c r="D75" s="1387" t="s">
        <v>2224</v>
      </c>
      <c r="E75" s="1402"/>
      <c r="F75" s="1394"/>
      <c r="G75" s="1394"/>
      <c r="H75" s="1398">
        <v>0.05</v>
      </c>
      <c r="I75" s="1399"/>
      <c r="J75" s="1395">
        <f t="shared" si="9"/>
        <v>0</v>
      </c>
      <c r="K75" s="1466"/>
    </row>
    <row r="76" spans="1:11" s="1480" customFormat="1" ht="30" customHeight="1">
      <c r="A76" s="1409" t="s">
        <v>2225</v>
      </c>
      <c r="B76" s="1391" t="s">
        <v>2226</v>
      </c>
      <c r="C76" s="1396" t="s">
        <v>2227</v>
      </c>
      <c r="D76" s="1387" t="s">
        <v>2187</v>
      </c>
      <c r="E76" s="1402"/>
      <c r="F76" s="1394"/>
      <c r="G76" s="1394"/>
      <c r="H76" s="1408"/>
      <c r="I76" s="1399"/>
      <c r="J76" s="1395">
        <f t="shared" si="9"/>
        <v>0</v>
      </c>
      <c r="K76" s="1466"/>
    </row>
    <row r="77" spans="1:11" s="1480" customFormat="1" ht="30" customHeight="1">
      <c r="A77" s="1409" t="s">
        <v>813</v>
      </c>
      <c r="B77" s="1391" t="s">
        <v>1214</v>
      </c>
      <c r="C77" s="1418" t="s">
        <v>1097</v>
      </c>
      <c r="D77" s="1387"/>
      <c r="E77" s="1413">
        <f>SUM(E78,E79,E80)</f>
        <v>0</v>
      </c>
      <c r="F77" s="1394"/>
      <c r="G77" s="1394"/>
      <c r="H77" s="1407"/>
      <c r="I77" s="1408"/>
      <c r="J77" s="1395">
        <f>SUM(J78,J79,J80)</f>
        <v>0</v>
      </c>
      <c r="K77" s="1466"/>
    </row>
    <row r="78" spans="1:11" s="1480" customFormat="1" ht="30" customHeight="1">
      <c r="A78" s="1409" t="s">
        <v>2228</v>
      </c>
      <c r="B78" s="1391" t="s">
        <v>2229</v>
      </c>
      <c r="C78" s="1396" t="s">
        <v>2230</v>
      </c>
      <c r="D78" s="1387" t="s">
        <v>2231</v>
      </c>
      <c r="E78" s="1402"/>
      <c r="F78" s="1394"/>
      <c r="G78" s="1394"/>
      <c r="H78" s="1398">
        <v>0</v>
      </c>
      <c r="I78" s="1404"/>
      <c r="J78" s="1395">
        <f t="shared" ref="J78:J80" si="10">E78*I78</f>
        <v>0</v>
      </c>
      <c r="K78" s="1466"/>
    </row>
    <row r="79" spans="1:11" s="1480" customFormat="1" ht="30" customHeight="1">
      <c r="A79" s="1409" t="s">
        <v>2232</v>
      </c>
      <c r="B79" s="1391" t="s">
        <v>2233</v>
      </c>
      <c r="C79" s="1412" t="s">
        <v>2234</v>
      </c>
      <c r="D79" s="1387" t="s">
        <v>2235</v>
      </c>
      <c r="E79" s="1402"/>
      <c r="F79" s="1394"/>
      <c r="G79" s="1394"/>
      <c r="H79" s="1398">
        <v>1</v>
      </c>
      <c r="I79" s="1404"/>
      <c r="J79" s="1395">
        <f t="shared" si="10"/>
        <v>0</v>
      </c>
      <c r="K79" s="1466"/>
    </row>
    <row r="80" spans="1:11" s="1480" customFormat="1" ht="30" customHeight="1">
      <c r="A80" s="1409" t="s">
        <v>2236</v>
      </c>
      <c r="B80" s="1391" t="s">
        <v>2237</v>
      </c>
      <c r="C80" s="1412" t="s">
        <v>2238</v>
      </c>
      <c r="D80" s="1387" t="s">
        <v>2121</v>
      </c>
      <c r="E80" s="1402"/>
      <c r="F80" s="1394"/>
      <c r="G80" s="1394"/>
      <c r="H80" s="1398">
        <v>1</v>
      </c>
      <c r="I80" s="1404"/>
      <c r="J80" s="1395">
        <f t="shared" si="10"/>
        <v>0</v>
      </c>
      <c r="K80" s="1466"/>
    </row>
    <row r="81" spans="1:12" s="1480" customFormat="1" ht="28.5">
      <c r="A81" s="1409" t="s">
        <v>2239</v>
      </c>
      <c r="B81" s="1380" t="s">
        <v>844</v>
      </c>
      <c r="C81" s="1419" t="s">
        <v>2240</v>
      </c>
      <c r="D81" s="1420"/>
      <c r="E81" s="1388">
        <f>SUM(E82,E87)</f>
        <v>0</v>
      </c>
      <c r="F81" s="1394"/>
      <c r="G81" s="1394"/>
      <c r="H81" s="1407"/>
      <c r="I81" s="1407"/>
      <c r="J81" s="1385">
        <f>SUM(J82,J87)</f>
        <v>0</v>
      </c>
      <c r="K81" s="1466"/>
    </row>
    <row r="82" spans="1:12" s="1480" customFormat="1" ht="30" customHeight="1">
      <c r="A82" s="1409" t="s">
        <v>2241</v>
      </c>
      <c r="B82" s="1421" t="s">
        <v>847</v>
      </c>
      <c r="C82" s="1422" t="s">
        <v>2242</v>
      </c>
      <c r="D82" s="1423"/>
      <c r="E82" s="1413">
        <f>SUM(E83,E84,E85,E86)</f>
        <v>0</v>
      </c>
      <c r="F82" s="1424">
        <f>F83+F84+F85+F86</f>
        <v>0</v>
      </c>
      <c r="G82" s="1424">
        <f>G83+G84+G85</f>
        <v>0</v>
      </c>
      <c r="H82" s="1407"/>
      <c r="I82" s="1407"/>
      <c r="J82" s="1395">
        <f>SUM(J83,J84,J85,J86)</f>
        <v>0</v>
      </c>
      <c r="K82" s="1466"/>
    </row>
    <row r="83" spans="1:12" s="1480" customFormat="1" ht="30" customHeight="1">
      <c r="A83" s="1409" t="s">
        <v>2243</v>
      </c>
      <c r="B83" s="1391" t="s">
        <v>850</v>
      </c>
      <c r="C83" s="1316" t="s">
        <v>2244</v>
      </c>
      <c r="D83" s="1425" t="s">
        <v>2245</v>
      </c>
      <c r="E83" s="1426"/>
      <c r="F83" s="1404"/>
      <c r="G83" s="1404"/>
      <c r="H83" s="1398">
        <v>0</v>
      </c>
      <c r="I83" s="1404"/>
      <c r="J83" s="1395">
        <f t="shared" ref="J83:J86" si="11">E83*I83</f>
        <v>0</v>
      </c>
      <c r="K83" s="1466"/>
    </row>
    <row r="84" spans="1:12" s="1480" customFormat="1" ht="30" customHeight="1">
      <c r="A84" s="1409" t="s">
        <v>822</v>
      </c>
      <c r="B84" s="1421" t="s">
        <v>853</v>
      </c>
      <c r="C84" s="1316" t="s">
        <v>2246</v>
      </c>
      <c r="D84" s="1425" t="s">
        <v>2245</v>
      </c>
      <c r="E84" s="1426"/>
      <c r="F84" s="1404"/>
      <c r="G84" s="1404"/>
      <c r="H84" s="1398">
        <v>0</v>
      </c>
      <c r="I84" s="1404"/>
      <c r="J84" s="1395">
        <f t="shared" si="11"/>
        <v>0</v>
      </c>
      <c r="K84" s="1466"/>
    </row>
    <row r="85" spans="1:12" s="1480" customFormat="1" ht="30" customHeight="1">
      <c r="A85" s="1409" t="s">
        <v>825</v>
      </c>
      <c r="B85" s="1421" t="s">
        <v>856</v>
      </c>
      <c r="C85" s="1316" t="s">
        <v>2247</v>
      </c>
      <c r="D85" s="1425" t="s">
        <v>2248</v>
      </c>
      <c r="E85" s="1426"/>
      <c r="F85" s="1404"/>
      <c r="G85" s="1404"/>
      <c r="H85" s="1398">
        <v>0</v>
      </c>
      <c r="I85" s="1404"/>
      <c r="J85" s="1395">
        <f t="shared" si="11"/>
        <v>0</v>
      </c>
      <c r="K85" s="1466"/>
    </row>
    <row r="86" spans="1:12" s="1480" customFormat="1" ht="30" customHeight="1">
      <c r="A86" s="1409" t="s">
        <v>828</v>
      </c>
      <c r="B86" s="1421" t="s">
        <v>858</v>
      </c>
      <c r="C86" s="1316" t="s">
        <v>2249</v>
      </c>
      <c r="D86" s="1425" t="s">
        <v>2245</v>
      </c>
      <c r="E86" s="1426"/>
      <c r="F86" s="1404"/>
      <c r="G86" s="1394"/>
      <c r="H86" s="1398">
        <v>0</v>
      </c>
      <c r="I86" s="1404"/>
      <c r="J86" s="1395">
        <f t="shared" si="11"/>
        <v>0</v>
      </c>
      <c r="K86" s="1466"/>
    </row>
    <row r="87" spans="1:12" s="1480" customFormat="1" ht="30" customHeight="1">
      <c r="A87" s="1409" t="s">
        <v>831</v>
      </c>
      <c r="B87" s="1421" t="s">
        <v>873</v>
      </c>
      <c r="C87" s="1422" t="s">
        <v>2250</v>
      </c>
      <c r="D87" s="1423"/>
      <c r="E87" s="1413">
        <f>SUM(E88,E89,E90,E91)</f>
        <v>0</v>
      </c>
      <c r="F87" s="1424">
        <f>F88+F89+F90+F91</f>
        <v>0</v>
      </c>
      <c r="G87" s="1424">
        <f>G88+G89+G90</f>
        <v>0</v>
      </c>
      <c r="H87" s="1394"/>
      <c r="I87" s="1407"/>
      <c r="J87" s="1395">
        <f>SUM(J88,J89,J90,J91)</f>
        <v>0</v>
      </c>
      <c r="K87" s="1466"/>
    </row>
    <row r="88" spans="1:12" s="1480" customFormat="1" ht="30" customHeight="1">
      <c r="A88" s="1409" t="s">
        <v>2251</v>
      </c>
      <c r="B88" s="1391" t="s">
        <v>2057</v>
      </c>
      <c r="C88" s="1316" t="s">
        <v>2244</v>
      </c>
      <c r="D88" s="1425" t="s">
        <v>2245</v>
      </c>
      <c r="E88" s="1426"/>
      <c r="F88" s="1404"/>
      <c r="G88" s="1404"/>
      <c r="H88" s="1398">
        <v>0</v>
      </c>
      <c r="I88" s="1427"/>
      <c r="J88" s="1395">
        <f t="shared" ref="J88:J90" si="12">E88*I88</f>
        <v>0</v>
      </c>
      <c r="K88" s="1466"/>
      <c r="L88" s="1481"/>
    </row>
    <row r="89" spans="1:12" s="1480" customFormat="1" ht="30" customHeight="1">
      <c r="A89" s="1409" t="s">
        <v>834</v>
      </c>
      <c r="B89" s="1391" t="s">
        <v>2060</v>
      </c>
      <c r="C89" s="1316" t="s">
        <v>2246</v>
      </c>
      <c r="D89" s="1425" t="s">
        <v>2252</v>
      </c>
      <c r="E89" s="1426"/>
      <c r="F89" s="1404"/>
      <c r="G89" s="1404"/>
      <c r="H89" s="1398">
        <v>0.15</v>
      </c>
      <c r="I89" s="1427"/>
      <c r="J89" s="1395">
        <f t="shared" si="12"/>
        <v>0</v>
      </c>
      <c r="K89" s="1466"/>
      <c r="L89" s="1481"/>
    </row>
    <row r="90" spans="1:12" s="1480" customFormat="1" ht="30" customHeight="1">
      <c r="A90" s="1409" t="s">
        <v>843</v>
      </c>
      <c r="B90" s="1421" t="s">
        <v>2253</v>
      </c>
      <c r="C90" s="1316" t="s">
        <v>2247</v>
      </c>
      <c r="D90" s="1425" t="s">
        <v>2254</v>
      </c>
      <c r="E90" s="1426"/>
      <c r="F90" s="1404"/>
      <c r="G90" s="1404"/>
      <c r="H90" s="1398">
        <v>0.5</v>
      </c>
      <c r="I90" s="1404"/>
      <c r="J90" s="1395">
        <f t="shared" si="12"/>
        <v>0</v>
      </c>
      <c r="K90" s="1466"/>
      <c r="L90" s="1481"/>
    </row>
    <row r="91" spans="1:12" s="1480" customFormat="1" ht="30" customHeight="1">
      <c r="A91" s="1409" t="s">
        <v>846</v>
      </c>
      <c r="B91" s="1421" t="s">
        <v>2255</v>
      </c>
      <c r="C91" s="1316" t="s">
        <v>2249</v>
      </c>
      <c r="D91" s="1425"/>
      <c r="E91" s="1413">
        <f>SUM(E92,E93)</f>
        <v>0</v>
      </c>
      <c r="F91" s="1424">
        <f>F92+F93</f>
        <v>0</v>
      </c>
      <c r="G91" s="1394"/>
      <c r="H91" s="1408"/>
      <c r="I91" s="1394"/>
      <c r="J91" s="1395">
        <f>SUM(J92,J93)</f>
        <v>0</v>
      </c>
      <c r="K91" s="1466"/>
      <c r="L91" s="1482"/>
    </row>
    <row r="92" spans="1:12" s="1480" customFormat="1" ht="30" customHeight="1">
      <c r="A92" s="1409" t="s">
        <v>849</v>
      </c>
      <c r="B92" s="1391" t="s">
        <v>2256</v>
      </c>
      <c r="C92" s="1428" t="s">
        <v>2257</v>
      </c>
      <c r="D92" s="1425" t="s">
        <v>2258</v>
      </c>
      <c r="E92" s="1402"/>
      <c r="F92" s="1404"/>
      <c r="G92" s="1394"/>
      <c r="H92" s="1398">
        <v>0.25</v>
      </c>
      <c r="I92" s="1404"/>
      <c r="J92" s="1395">
        <f t="shared" ref="J92:J93" si="13">E92*I92</f>
        <v>0</v>
      </c>
      <c r="K92" s="1466"/>
      <c r="L92" s="1481"/>
    </row>
    <row r="93" spans="1:12" s="1480" customFormat="1" ht="30" customHeight="1">
      <c r="A93" s="1409" t="s">
        <v>852</v>
      </c>
      <c r="B93" s="1391" t="s">
        <v>2259</v>
      </c>
      <c r="C93" s="1428" t="s">
        <v>2260</v>
      </c>
      <c r="D93" s="1425" t="s">
        <v>2261</v>
      </c>
      <c r="E93" s="1426"/>
      <c r="F93" s="1404"/>
      <c r="G93" s="1394"/>
      <c r="H93" s="1398">
        <v>1</v>
      </c>
      <c r="I93" s="1404"/>
      <c r="J93" s="1395">
        <f t="shared" si="13"/>
        <v>0</v>
      </c>
      <c r="K93" s="1466"/>
      <c r="L93" s="1481"/>
    </row>
    <row r="94" spans="1:12" s="1480" customFormat="1" ht="30" customHeight="1">
      <c r="A94" s="1429" t="s">
        <v>855</v>
      </c>
      <c r="B94" s="1430" t="s">
        <v>902</v>
      </c>
      <c r="C94" s="1431" t="s">
        <v>2262</v>
      </c>
      <c r="D94" s="1432"/>
      <c r="E94" s="1433"/>
      <c r="F94" s="1434"/>
      <c r="G94" s="1434"/>
      <c r="H94" s="1435"/>
      <c r="I94" s="1435"/>
      <c r="J94" s="1483">
        <f>'F4 LCR TOTAL'!I16</f>
        <v>0</v>
      </c>
      <c r="K94" s="1466"/>
      <c r="L94" s="1481"/>
    </row>
    <row r="95" spans="1:12" s="1480" customFormat="1" ht="30" customHeight="1">
      <c r="A95" s="2793" t="s">
        <v>1775</v>
      </c>
      <c r="B95" s="2794"/>
      <c r="C95" s="2794"/>
      <c r="D95" s="2794"/>
      <c r="E95" s="2794"/>
      <c r="F95" s="2794"/>
      <c r="G95" s="2794"/>
      <c r="H95" s="2794"/>
      <c r="I95" s="2794"/>
      <c r="J95" s="2795"/>
      <c r="K95" s="1466"/>
    </row>
    <row r="96" spans="1:12" s="1480" customFormat="1" ht="30" customHeight="1">
      <c r="A96" s="1437" t="s">
        <v>857</v>
      </c>
      <c r="B96" s="1438" t="s">
        <v>1762</v>
      </c>
      <c r="C96" s="1439" t="s">
        <v>2263</v>
      </c>
      <c r="D96" s="1440" t="s">
        <v>2235</v>
      </c>
      <c r="E96" s="1441"/>
      <c r="F96" s="1442"/>
      <c r="G96" s="1442"/>
      <c r="H96" s="1443"/>
      <c r="I96" s="1444"/>
      <c r="J96" s="1445"/>
      <c r="K96" s="1466"/>
    </row>
    <row r="97" spans="1:11" s="1480" customFormat="1" ht="30" customHeight="1">
      <c r="A97" s="1409" t="s">
        <v>860</v>
      </c>
      <c r="B97" s="1380" t="s">
        <v>1735</v>
      </c>
      <c r="C97" s="1446" t="s">
        <v>2264</v>
      </c>
      <c r="D97" s="1447" t="s">
        <v>2265</v>
      </c>
      <c r="E97" s="1426"/>
      <c r="F97" s="1394"/>
      <c r="G97" s="1394"/>
      <c r="H97" s="1407"/>
      <c r="I97" s="1407"/>
      <c r="J97" s="1448"/>
      <c r="K97" s="1466"/>
    </row>
    <row r="98" spans="1:11" s="1480" customFormat="1" ht="68.25" customHeight="1">
      <c r="A98" s="1409" t="s">
        <v>2266</v>
      </c>
      <c r="B98" s="1449" t="s">
        <v>1415</v>
      </c>
      <c r="C98" s="1446" t="s">
        <v>2267</v>
      </c>
      <c r="D98" s="1450"/>
      <c r="E98" s="1451"/>
      <c r="F98" s="1394"/>
      <c r="G98" s="1394"/>
      <c r="H98" s="1394"/>
      <c r="I98" s="1394"/>
      <c r="J98" s="1452"/>
      <c r="K98" s="1466"/>
    </row>
    <row r="99" spans="1:11" s="1480" customFormat="1" ht="30" customHeight="1">
      <c r="A99" s="1409" t="s">
        <v>2268</v>
      </c>
      <c r="B99" s="1391" t="s">
        <v>2269</v>
      </c>
      <c r="C99" s="1453" t="s">
        <v>2270</v>
      </c>
      <c r="D99" s="1425"/>
      <c r="E99" s="1402"/>
      <c r="F99" s="1394"/>
      <c r="G99" s="1394"/>
      <c r="H99" s="1394"/>
      <c r="I99" s="1404"/>
      <c r="J99" s="1454"/>
      <c r="K99" s="1466"/>
    </row>
    <row r="100" spans="1:11" s="1480" customFormat="1" ht="30" customHeight="1">
      <c r="A100" s="1409" t="s">
        <v>863</v>
      </c>
      <c r="B100" s="1391" t="s">
        <v>2271</v>
      </c>
      <c r="C100" s="1453" t="s">
        <v>2272</v>
      </c>
      <c r="D100" s="1425"/>
      <c r="E100" s="1402"/>
      <c r="F100" s="1394"/>
      <c r="G100" s="1394"/>
      <c r="H100" s="1394"/>
      <c r="I100" s="1404"/>
      <c r="J100" s="1454"/>
      <c r="K100" s="1466"/>
    </row>
    <row r="101" spans="1:11" s="1480" customFormat="1" ht="30" customHeight="1">
      <c r="A101" s="1409" t="s">
        <v>2273</v>
      </c>
      <c r="B101" s="1391" t="s">
        <v>2274</v>
      </c>
      <c r="C101" s="1453" t="s">
        <v>2275</v>
      </c>
      <c r="D101" s="1425"/>
      <c r="E101" s="1402"/>
      <c r="F101" s="1394"/>
      <c r="G101" s="1394"/>
      <c r="H101" s="1394"/>
      <c r="I101" s="1404"/>
      <c r="J101" s="1454"/>
      <c r="K101" s="1466"/>
    </row>
    <row r="102" spans="1:11" s="1480" customFormat="1" ht="30" customHeight="1">
      <c r="A102" s="1409" t="s">
        <v>2276</v>
      </c>
      <c r="B102" s="1391" t="s">
        <v>2277</v>
      </c>
      <c r="C102" s="1453" t="s">
        <v>2278</v>
      </c>
      <c r="D102" s="1425"/>
      <c r="E102" s="1402"/>
      <c r="F102" s="1394"/>
      <c r="G102" s="1394"/>
      <c r="H102" s="1394"/>
      <c r="I102" s="1404"/>
      <c r="J102" s="1454"/>
      <c r="K102" s="1466"/>
    </row>
    <row r="103" spans="1:11" s="1480" customFormat="1" ht="30" customHeight="1">
      <c r="A103" s="1409" t="s">
        <v>2279</v>
      </c>
      <c r="B103" s="1449" t="s">
        <v>1742</v>
      </c>
      <c r="C103" s="1446" t="s">
        <v>2280</v>
      </c>
      <c r="D103" s="1450"/>
      <c r="E103" s="1451"/>
      <c r="F103" s="1394"/>
      <c r="G103" s="1394"/>
      <c r="H103" s="1394"/>
      <c r="I103" s="1394"/>
      <c r="J103" s="1452"/>
      <c r="K103" s="1466"/>
    </row>
    <row r="104" spans="1:11" s="1480" customFormat="1" ht="30" customHeight="1">
      <c r="A104" s="1409" t="s">
        <v>2281</v>
      </c>
      <c r="B104" s="1391" t="s">
        <v>2282</v>
      </c>
      <c r="C104" s="1453" t="s">
        <v>2270</v>
      </c>
      <c r="D104" s="1425"/>
      <c r="E104" s="1402"/>
      <c r="F104" s="1394"/>
      <c r="G104" s="1394"/>
      <c r="H104" s="1394"/>
      <c r="I104" s="1404"/>
      <c r="J104" s="1454"/>
      <c r="K104" s="1466"/>
    </row>
    <row r="105" spans="1:11" s="1480" customFormat="1" ht="30" customHeight="1">
      <c r="A105" s="1409" t="s">
        <v>2283</v>
      </c>
      <c r="B105" s="1391" t="s">
        <v>2284</v>
      </c>
      <c r="C105" s="1453" t="s">
        <v>2272</v>
      </c>
      <c r="D105" s="1425"/>
      <c r="E105" s="1402"/>
      <c r="F105" s="1394"/>
      <c r="G105" s="1394"/>
      <c r="H105" s="1394"/>
      <c r="I105" s="1404"/>
      <c r="J105" s="1454"/>
      <c r="K105" s="1466"/>
    </row>
    <row r="106" spans="1:11" s="1480" customFormat="1" ht="30" customHeight="1">
      <c r="A106" s="1409" t="s">
        <v>2285</v>
      </c>
      <c r="B106" s="1391" t="s">
        <v>2286</v>
      </c>
      <c r="C106" s="1453" t="s">
        <v>2275</v>
      </c>
      <c r="D106" s="1425"/>
      <c r="E106" s="1402"/>
      <c r="F106" s="1394"/>
      <c r="G106" s="1394"/>
      <c r="H106" s="1394"/>
      <c r="I106" s="1404"/>
      <c r="J106" s="1454"/>
      <c r="K106" s="1466"/>
    </row>
    <row r="107" spans="1:11" s="1480" customFormat="1" ht="30" customHeight="1">
      <c r="A107" s="1409" t="s">
        <v>2287</v>
      </c>
      <c r="B107" s="1391" t="s">
        <v>2288</v>
      </c>
      <c r="C107" s="1453" t="s">
        <v>2278</v>
      </c>
      <c r="D107" s="1425"/>
      <c r="E107" s="1402"/>
      <c r="F107" s="1394"/>
      <c r="G107" s="1394"/>
      <c r="H107" s="1394"/>
      <c r="I107" s="1404"/>
      <c r="J107" s="1454"/>
      <c r="K107" s="1466"/>
    </row>
    <row r="108" spans="1:11" s="1480" customFormat="1" ht="30" customHeight="1">
      <c r="A108" s="1409" t="s">
        <v>872</v>
      </c>
      <c r="B108" s="1380" t="s">
        <v>1746</v>
      </c>
      <c r="C108" s="1446" t="s">
        <v>2289</v>
      </c>
      <c r="D108" s="1450" t="s">
        <v>2290</v>
      </c>
      <c r="E108" s="1402"/>
      <c r="F108" s="1394"/>
      <c r="G108" s="1394"/>
      <c r="H108" s="1407"/>
      <c r="I108" s="1407"/>
      <c r="J108" s="1448"/>
      <c r="K108" s="1466"/>
    </row>
    <row r="109" spans="1:11" s="1480" customFormat="1" ht="30" customHeight="1">
      <c r="A109" s="1409" t="s">
        <v>875</v>
      </c>
      <c r="B109" s="1455" t="s">
        <v>1752</v>
      </c>
      <c r="C109" s="1446" t="s">
        <v>2291</v>
      </c>
      <c r="D109" s="1450"/>
      <c r="E109" s="1402"/>
      <c r="F109" s="1394"/>
      <c r="G109" s="1394"/>
      <c r="H109" s="1407"/>
      <c r="I109" s="1407"/>
      <c r="J109" s="1448"/>
      <c r="K109" s="1466"/>
    </row>
    <row r="110" spans="1:11" s="1480" customFormat="1" ht="30" customHeight="1">
      <c r="A110" s="1409" t="s">
        <v>878</v>
      </c>
      <c r="B110" s="1455" t="s">
        <v>1756</v>
      </c>
      <c r="C110" s="1446" t="s">
        <v>2292</v>
      </c>
      <c r="D110" s="1450"/>
      <c r="E110" s="1426"/>
      <c r="F110" s="1394"/>
      <c r="G110" s="1394"/>
      <c r="H110" s="1407"/>
      <c r="I110" s="1407"/>
      <c r="J110" s="1448"/>
      <c r="K110" s="1466"/>
    </row>
    <row r="111" spans="1:11" s="1480" customFormat="1" ht="30" customHeight="1">
      <c r="A111" s="1409" t="s">
        <v>881</v>
      </c>
      <c r="B111" s="1455" t="s">
        <v>1806</v>
      </c>
      <c r="C111" s="1446" t="s">
        <v>2293</v>
      </c>
      <c r="D111" s="1450"/>
      <c r="E111" s="1426"/>
      <c r="F111" s="1394"/>
      <c r="G111" s="1394"/>
      <c r="H111" s="1407"/>
      <c r="I111" s="1427"/>
      <c r="J111" s="1456"/>
      <c r="K111" s="1466"/>
    </row>
    <row r="112" spans="1:11" s="1480" customFormat="1" ht="44.25" customHeight="1" thickBot="1">
      <c r="A112" s="1457" t="s">
        <v>2294</v>
      </c>
      <c r="B112" s="1458" t="s">
        <v>1808</v>
      </c>
      <c r="C112" s="1459" t="s">
        <v>2295</v>
      </c>
      <c r="D112" s="1460"/>
      <c r="E112" s="1461"/>
      <c r="F112" s="1462"/>
      <c r="G112" s="1462"/>
      <c r="H112" s="1463"/>
      <c r="I112" s="1464"/>
      <c r="J112" s="1465"/>
      <c r="K112" s="1466"/>
    </row>
    <row r="113" spans="1:11" s="1480" customFormat="1" ht="14.25">
      <c r="A113" s="1362"/>
      <c r="B113" s="1363"/>
      <c r="C113" s="1466"/>
      <c r="D113" s="1467"/>
      <c r="E113" s="1468"/>
      <c r="F113" s="1468"/>
      <c r="G113" s="1468"/>
      <c r="H113" s="1468"/>
      <c r="I113" s="1468"/>
      <c r="J113" s="1466"/>
      <c r="K113" s="1466"/>
    </row>
    <row r="114" spans="1:11" s="1480" customFormat="1" ht="14.25">
      <c r="A114" s="1362"/>
      <c r="B114" s="1363"/>
      <c r="C114" s="1466"/>
      <c r="D114" s="1467"/>
      <c r="E114" s="1468"/>
      <c r="F114" s="1468"/>
      <c r="G114" s="1468"/>
      <c r="H114" s="1468"/>
      <c r="I114" s="1468"/>
      <c r="J114" s="1466"/>
      <c r="K114" s="1466"/>
    </row>
    <row r="115" spans="1:11" s="1480" customFormat="1" ht="14.25">
      <c r="A115" s="1362"/>
      <c r="B115" s="1363"/>
      <c r="C115" s="1466"/>
      <c r="D115" s="1467"/>
      <c r="E115" s="1468"/>
      <c r="F115" s="1468"/>
      <c r="G115" s="1468"/>
      <c r="H115" s="1468"/>
      <c r="I115" s="1468"/>
      <c r="J115" s="1466"/>
      <c r="K115" s="1466"/>
    </row>
    <row r="116" spans="1:11" s="1480" customFormat="1" ht="14.25">
      <c r="A116" s="1362"/>
      <c r="B116" s="1363"/>
      <c r="C116" s="1466"/>
      <c r="D116" s="1467"/>
      <c r="E116" s="1468"/>
      <c r="F116" s="1468"/>
      <c r="G116" s="1468"/>
      <c r="H116" s="1468"/>
      <c r="I116" s="1468"/>
      <c r="J116" s="1466"/>
      <c r="K116" s="1466"/>
    </row>
    <row r="117" spans="1:11" s="1480" customFormat="1" ht="14.25">
      <c r="A117" s="1362"/>
      <c r="B117" s="1363"/>
      <c r="C117" s="1466"/>
      <c r="D117" s="1467"/>
      <c r="E117" s="1468"/>
      <c r="F117" s="1468"/>
      <c r="G117" s="1468"/>
      <c r="H117" s="1468"/>
      <c r="I117" s="1468"/>
      <c r="J117" s="1466"/>
      <c r="K117" s="1466"/>
    </row>
    <row r="118" spans="1:11" s="1480" customFormat="1" ht="14.25">
      <c r="A118" s="1362"/>
      <c r="B118" s="1363"/>
      <c r="C118" s="1466"/>
      <c r="D118" s="1467"/>
      <c r="E118" s="1468"/>
      <c r="F118" s="1468"/>
      <c r="G118" s="1468"/>
      <c r="H118" s="1468"/>
      <c r="I118" s="1468"/>
      <c r="J118" s="1466"/>
      <c r="K118" s="1466"/>
    </row>
    <row r="119" spans="1:11" s="1480" customFormat="1" ht="14.25">
      <c r="A119" s="1362"/>
      <c r="B119" s="1363"/>
      <c r="C119" s="1466"/>
      <c r="D119" s="1467"/>
      <c r="E119" s="1468"/>
      <c r="F119" s="1468"/>
      <c r="G119" s="1468"/>
      <c r="H119" s="1468"/>
      <c r="I119" s="1468"/>
      <c r="J119" s="1466"/>
      <c r="K119" s="1466"/>
    </row>
    <row r="120" spans="1:11" s="1480" customFormat="1" ht="14.25">
      <c r="A120" s="1362"/>
      <c r="B120" s="1363"/>
      <c r="C120" s="1466"/>
      <c r="D120" s="1467"/>
      <c r="E120" s="1468"/>
      <c r="F120" s="1468"/>
      <c r="G120" s="1468"/>
      <c r="H120" s="1468"/>
      <c r="I120" s="1468"/>
      <c r="J120" s="1466"/>
      <c r="K120" s="1466"/>
    </row>
    <row r="121" spans="1:11" s="1480" customFormat="1" ht="14.25">
      <c r="A121" s="1362"/>
      <c r="B121" s="1363"/>
      <c r="C121" s="1466"/>
      <c r="D121" s="1467"/>
      <c r="E121" s="1468"/>
      <c r="F121" s="1468"/>
      <c r="G121" s="1468"/>
      <c r="H121" s="1468"/>
      <c r="I121" s="1468"/>
      <c r="J121" s="1466"/>
      <c r="K121" s="1466"/>
    </row>
    <row r="122" spans="1:11" s="1480" customFormat="1" ht="14.25">
      <c r="A122" s="1362"/>
      <c r="B122" s="1363"/>
      <c r="C122" s="1466"/>
      <c r="D122" s="1467"/>
      <c r="E122" s="1468"/>
      <c r="F122" s="1468"/>
      <c r="G122" s="1468"/>
      <c r="H122" s="1468"/>
      <c r="I122" s="1468"/>
      <c r="J122" s="1466"/>
      <c r="K122" s="1466"/>
    </row>
    <row r="123" spans="1:11" s="1480" customFormat="1" ht="14.25">
      <c r="A123" s="1362"/>
      <c r="B123" s="1363"/>
      <c r="C123" s="1466"/>
      <c r="D123" s="1467"/>
      <c r="E123" s="1468"/>
      <c r="F123" s="1468"/>
      <c r="G123" s="1468"/>
      <c r="H123" s="1468"/>
      <c r="I123" s="1468"/>
      <c r="J123" s="1466"/>
      <c r="K123" s="1466"/>
    </row>
    <row r="124" spans="1:11" s="1480" customFormat="1" ht="14.25">
      <c r="A124" s="1362"/>
      <c r="B124" s="1363"/>
      <c r="C124" s="1466"/>
      <c r="D124" s="1467"/>
      <c r="E124" s="1468"/>
      <c r="F124" s="1468"/>
      <c r="G124" s="1468"/>
      <c r="H124" s="1468"/>
      <c r="I124" s="1468"/>
      <c r="J124" s="1466"/>
      <c r="K124" s="1466"/>
    </row>
    <row r="125" spans="1:11" s="1480" customFormat="1" ht="14.25">
      <c r="A125" s="1367"/>
      <c r="B125" s="1469"/>
      <c r="C125" s="1466"/>
      <c r="D125" s="1467"/>
      <c r="E125" s="1468"/>
      <c r="F125" s="1468"/>
      <c r="G125" s="1468"/>
      <c r="H125" s="1468"/>
      <c r="I125" s="1468"/>
      <c r="J125" s="1466"/>
      <c r="K125" s="1466"/>
    </row>
    <row r="126" spans="1:11" s="1480" customFormat="1" ht="14.25">
      <c r="A126" s="1367"/>
      <c r="B126" s="1469"/>
      <c r="C126" s="1466"/>
      <c r="D126" s="1467"/>
      <c r="E126" s="1468"/>
      <c r="F126" s="1468"/>
      <c r="G126" s="1468"/>
      <c r="H126" s="1468"/>
      <c r="I126" s="1468"/>
      <c r="J126" s="1466"/>
      <c r="K126" s="1466"/>
    </row>
    <row r="127" spans="1:11" s="1480" customFormat="1" ht="14.25">
      <c r="A127" s="1367"/>
      <c r="B127" s="1469"/>
      <c r="C127" s="1466"/>
      <c r="D127" s="1467"/>
      <c r="E127" s="1468"/>
      <c r="F127" s="1468"/>
      <c r="G127" s="1468"/>
      <c r="H127" s="1468"/>
      <c r="I127" s="1468"/>
      <c r="J127" s="1466"/>
      <c r="K127" s="1466"/>
    </row>
  </sheetData>
  <mergeCells count="10">
    <mergeCell ref="D42:D44"/>
    <mergeCell ref="A95:J95"/>
    <mergeCell ref="A9:J9"/>
    <mergeCell ref="D13:D14"/>
    <mergeCell ref="E13:E14"/>
    <mergeCell ref="F13:F14"/>
    <mergeCell ref="G13:G14"/>
    <mergeCell ref="H13:H14"/>
    <mergeCell ref="I13:I14"/>
    <mergeCell ref="J13:J1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
  <sheetViews>
    <sheetView zoomScale="60" zoomScaleNormal="60" workbookViewId="0">
      <selection activeCell="C98" sqref="C98"/>
    </sheetView>
  </sheetViews>
  <sheetFormatPr defaultColWidth="11.42578125" defaultRowHeight="14.25"/>
  <cols>
    <col min="1" max="1" width="10.85546875" style="1586" customWidth="1"/>
    <col min="2" max="2" width="11.7109375" style="1586" customWidth="1"/>
    <col min="3" max="3" width="63" style="1587" customWidth="1"/>
    <col min="4" max="4" width="20.28515625" style="1587" customWidth="1"/>
    <col min="5" max="5" width="22.42578125" style="1586" customWidth="1"/>
    <col min="6" max="6" width="25.7109375" style="1587" customWidth="1"/>
    <col min="7" max="10" width="25.7109375" style="1588" customWidth="1"/>
    <col min="11" max="11" width="25.7109375" style="1587" customWidth="1"/>
    <col min="12" max="12" width="13.5703125" style="1488" customWidth="1"/>
    <col min="13" max="13" width="88.85546875" style="1488" customWidth="1"/>
    <col min="14" max="14" width="37.140625" style="1488" customWidth="1"/>
    <col min="15" max="16384" width="11.42578125" style="1488"/>
  </cols>
  <sheetData>
    <row r="1" spans="1:13" ht="15">
      <c r="A1" s="1487"/>
      <c r="B1" s="1487"/>
      <c r="C1" s="5" t="s">
        <v>2</v>
      </c>
      <c r="D1" s="103" t="s">
        <v>2305</v>
      </c>
      <c r="E1" s="1487"/>
      <c r="F1" s="1488"/>
      <c r="G1" s="1489"/>
      <c r="H1" s="1489"/>
      <c r="I1" s="1489"/>
      <c r="J1" s="1489"/>
      <c r="K1" s="1488"/>
    </row>
    <row r="2" spans="1:13" ht="15">
      <c r="A2" s="1487"/>
      <c r="B2" s="1487"/>
      <c r="C2" s="49" t="s">
        <v>4</v>
      </c>
      <c r="D2" s="49" t="s">
        <v>2306</v>
      </c>
      <c r="E2" s="1487"/>
      <c r="F2" s="1488"/>
      <c r="G2" s="1489"/>
      <c r="H2" s="1489"/>
      <c r="I2" s="1489"/>
      <c r="J2" s="1489"/>
      <c r="K2" s="1488"/>
    </row>
    <row r="3" spans="1:13" ht="15">
      <c r="A3" s="1487"/>
      <c r="B3" s="1487"/>
      <c r="C3" s="49" t="s">
        <v>6</v>
      </c>
      <c r="D3" s="49" t="s">
        <v>2012</v>
      </c>
      <c r="E3" s="1488"/>
      <c r="F3" s="1488"/>
      <c r="G3" s="1489"/>
      <c r="H3" s="1489"/>
      <c r="I3" s="1489"/>
      <c r="J3" s="1489"/>
      <c r="K3" s="1488"/>
    </row>
    <row r="4" spans="1:13" ht="15">
      <c r="A4" s="1487"/>
      <c r="B4" s="1487"/>
      <c r="C4" s="49" t="s">
        <v>8</v>
      </c>
      <c r="D4" s="49" t="s">
        <v>9</v>
      </c>
      <c r="E4" s="1488"/>
      <c r="F4" s="1488"/>
      <c r="G4" s="1489"/>
      <c r="H4" s="1489"/>
      <c r="I4" s="1489"/>
      <c r="J4" s="1489"/>
      <c r="K4" s="1488"/>
    </row>
    <row r="5" spans="1:13" ht="15">
      <c r="A5" s="1487"/>
      <c r="B5" s="1487"/>
      <c r="C5" s="5" t="s">
        <v>2015</v>
      </c>
      <c r="D5" s="5" t="s">
        <v>2016</v>
      </c>
      <c r="E5" s="1488"/>
      <c r="F5" s="1488"/>
      <c r="G5" s="1489"/>
      <c r="H5" s="1489"/>
      <c r="I5" s="1489"/>
      <c r="J5" s="1489"/>
      <c r="K5" s="1488"/>
    </row>
    <row r="6" spans="1:13">
      <c r="A6" s="1487"/>
      <c r="B6" s="1487"/>
      <c r="C6" s="1488"/>
      <c r="D6" s="1488"/>
      <c r="E6" s="1487"/>
      <c r="F6" s="1488"/>
      <c r="G6" s="1489"/>
      <c r="H6" s="1489"/>
      <c r="I6" s="1489"/>
      <c r="J6" s="1489"/>
      <c r="K6" s="1488"/>
    </row>
    <row r="7" spans="1:13" ht="21.75" customHeight="1" thickBot="1">
      <c r="A7" s="1490"/>
      <c r="B7" s="1490"/>
      <c r="C7" s="1491"/>
      <c r="D7" s="1491"/>
      <c r="E7" s="1490"/>
      <c r="F7" s="1491"/>
      <c r="G7" s="1492"/>
      <c r="H7" s="1493"/>
      <c r="I7" s="1492"/>
      <c r="J7" s="1492"/>
      <c r="K7" s="1488"/>
    </row>
    <row r="8" spans="1:13" s="1494" customFormat="1" ht="30" customHeight="1" thickBot="1">
      <c r="A8" s="2840" t="s">
        <v>2307</v>
      </c>
      <c r="B8" s="2841"/>
      <c r="C8" s="2841"/>
      <c r="D8" s="2841"/>
      <c r="E8" s="2841"/>
      <c r="F8" s="2841"/>
      <c r="G8" s="2841"/>
      <c r="H8" s="2841"/>
      <c r="I8" s="2841"/>
      <c r="J8" s="2841"/>
      <c r="K8" s="2842"/>
    </row>
    <row r="9" spans="1:13" s="1494" customFormat="1" ht="20.100000000000001" customHeight="1">
      <c r="A9" s="1495"/>
      <c r="B9" s="1496"/>
      <c r="C9" s="1496"/>
      <c r="D9" s="1496"/>
      <c r="E9" s="1497"/>
      <c r="F9" s="1496"/>
      <c r="G9" s="1496"/>
      <c r="H9" s="1496"/>
      <c r="I9" s="1496"/>
      <c r="J9" s="1496"/>
      <c r="K9" s="1498"/>
    </row>
    <row r="10" spans="1:13" s="1494" customFormat="1" ht="20.100000000000001" customHeight="1">
      <c r="A10" s="1499"/>
      <c r="B10" s="1500"/>
      <c r="C10" s="1286"/>
      <c r="D10" s="1287"/>
      <c r="E10" s="1287"/>
      <c r="F10" s="1500"/>
      <c r="G10" s="1500"/>
      <c r="H10" s="1500"/>
      <c r="I10" s="1500"/>
      <c r="J10" s="1500"/>
      <c r="K10" s="1501"/>
    </row>
    <row r="11" spans="1:13" s="1494" customFormat="1" ht="20.100000000000001" customHeight="1" thickBot="1">
      <c r="A11" s="1499"/>
      <c r="B11" s="1500"/>
      <c r="C11" s="1500"/>
      <c r="D11" s="1500"/>
      <c r="E11" s="1502"/>
      <c r="F11" s="1503"/>
      <c r="G11" s="1503"/>
      <c r="H11" s="1503"/>
      <c r="I11" s="1503"/>
      <c r="J11" s="1503"/>
      <c r="K11" s="1504"/>
    </row>
    <row r="12" spans="1:13" s="1487" customFormat="1" ht="58.5" customHeight="1">
      <c r="A12" s="2843" t="s">
        <v>1678</v>
      </c>
      <c r="B12" s="2843" t="s">
        <v>13</v>
      </c>
      <c r="C12" s="2843" t="s">
        <v>657</v>
      </c>
      <c r="D12" s="2843"/>
      <c r="E12" s="2844" t="s">
        <v>2308</v>
      </c>
      <c r="F12" s="1505" t="s">
        <v>658</v>
      </c>
      <c r="G12" s="1506" t="s">
        <v>2309</v>
      </c>
      <c r="H12" s="2847" t="s">
        <v>2083</v>
      </c>
      <c r="I12" s="1507" t="s">
        <v>2084</v>
      </c>
      <c r="J12" s="1505" t="s">
        <v>2310</v>
      </c>
      <c r="K12" s="1508" t="s">
        <v>2311</v>
      </c>
      <c r="M12" s="1509"/>
    </row>
    <row r="13" spans="1:13" s="1487" customFormat="1" ht="47.25" customHeight="1">
      <c r="A13" s="2843"/>
      <c r="B13" s="2843"/>
      <c r="C13" s="2843"/>
      <c r="D13" s="2843"/>
      <c r="E13" s="2845"/>
      <c r="F13" s="2850" t="s">
        <v>2312</v>
      </c>
      <c r="G13" s="2850" t="s">
        <v>2312</v>
      </c>
      <c r="H13" s="2848"/>
      <c r="I13" s="2850" t="s">
        <v>2312</v>
      </c>
      <c r="J13" s="2850" t="s">
        <v>2312</v>
      </c>
      <c r="K13" s="2851" t="s">
        <v>2312</v>
      </c>
    </row>
    <row r="14" spans="1:13" s="1487" customFormat="1" ht="46.5" customHeight="1">
      <c r="A14" s="2843"/>
      <c r="B14" s="2843"/>
      <c r="C14" s="2843"/>
      <c r="D14" s="2843"/>
      <c r="E14" s="2845"/>
      <c r="F14" s="2848"/>
      <c r="G14" s="2848"/>
      <c r="H14" s="2848"/>
      <c r="I14" s="2848"/>
      <c r="J14" s="2848"/>
      <c r="K14" s="2852"/>
    </row>
    <row r="15" spans="1:13" s="1487" customFormat="1" ht="14.25" customHeight="1">
      <c r="A15" s="2843"/>
      <c r="B15" s="2843"/>
      <c r="C15" s="2843"/>
      <c r="D15" s="2843"/>
      <c r="E15" s="2845"/>
      <c r="F15" s="2849"/>
      <c r="G15" s="2849"/>
      <c r="H15" s="2849"/>
      <c r="I15" s="2849"/>
      <c r="J15" s="2849"/>
      <c r="K15" s="2853"/>
    </row>
    <row r="16" spans="1:13" s="1487" customFormat="1" ht="27" customHeight="1">
      <c r="A16" s="2843"/>
      <c r="B16" s="2843"/>
      <c r="C16" s="2843"/>
      <c r="D16" s="2843"/>
      <c r="E16" s="2845"/>
      <c r="F16" s="2854" t="s">
        <v>659</v>
      </c>
      <c r="G16" s="2854" t="s">
        <v>664</v>
      </c>
      <c r="H16" s="2854" t="s">
        <v>667</v>
      </c>
      <c r="I16" s="2854" t="s">
        <v>670</v>
      </c>
      <c r="J16" s="2856" t="s">
        <v>2313</v>
      </c>
      <c r="K16" s="2831" t="s">
        <v>2314</v>
      </c>
    </row>
    <row r="17" spans="1:13" s="1487" customFormat="1" ht="27" customHeight="1">
      <c r="A17" s="2843"/>
      <c r="B17" s="2843"/>
      <c r="C17" s="2843"/>
      <c r="D17" s="2843"/>
      <c r="E17" s="2846"/>
      <c r="F17" s="2855"/>
      <c r="G17" s="2855"/>
      <c r="H17" s="2855"/>
      <c r="I17" s="2855"/>
      <c r="J17" s="2857"/>
      <c r="K17" s="2832"/>
    </row>
    <row r="18" spans="1:13" s="1487" customFormat="1" ht="30" customHeight="1">
      <c r="A18" s="1510" t="s">
        <v>659</v>
      </c>
      <c r="B18" s="1511" t="s">
        <v>1728</v>
      </c>
      <c r="C18" s="2835" t="s">
        <v>2315</v>
      </c>
      <c r="D18" s="2836"/>
      <c r="E18" s="1512"/>
      <c r="F18" s="1513">
        <f>SUM(F19,F38)</f>
        <v>0</v>
      </c>
      <c r="G18" s="1514"/>
      <c r="H18" s="1515"/>
      <c r="I18" s="1515"/>
      <c r="J18" s="1515"/>
      <c r="K18" s="1516">
        <f>SUM(K19,K38,K45)-K46</f>
        <v>0</v>
      </c>
      <c r="M18" s="1509"/>
    </row>
    <row r="19" spans="1:13" s="1487" customFormat="1" ht="30" customHeight="1">
      <c r="A19" s="1510" t="s">
        <v>664</v>
      </c>
      <c r="B19" s="1380" t="s">
        <v>662</v>
      </c>
      <c r="C19" s="2823" t="s">
        <v>2316</v>
      </c>
      <c r="D19" s="2824"/>
      <c r="E19" s="1517"/>
      <c r="F19" s="1518">
        <f>SUM(F20,F27,F31,F32,F33,F34,F35,F36,F37)</f>
        <v>0</v>
      </c>
      <c r="G19" s="1519"/>
      <c r="H19" s="1520"/>
      <c r="I19" s="1520"/>
      <c r="J19" s="1520"/>
      <c r="K19" s="1521">
        <f>SUM(K20,K27,K31,K32,K33,K34,K35,K36,K37)</f>
        <v>0</v>
      </c>
      <c r="M19" s="1509"/>
    </row>
    <row r="20" spans="1:13" s="1487" customFormat="1" ht="30" customHeight="1">
      <c r="A20" s="1510" t="s">
        <v>667</v>
      </c>
      <c r="B20" s="1391" t="s">
        <v>665</v>
      </c>
      <c r="C20" s="2819" t="s">
        <v>2317</v>
      </c>
      <c r="D20" s="2820"/>
      <c r="E20" s="1522"/>
      <c r="F20" s="1523">
        <f>SUM(F21,F22)</f>
        <v>0</v>
      </c>
      <c r="G20" s="1519"/>
      <c r="H20" s="1519"/>
      <c r="I20" s="1519"/>
      <c r="J20" s="1519"/>
      <c r="K20" s="1524">
        <f>SUM(K21,K22)</f>
        <v>0</v>
      </c>
      <c r="M20" s="1509"/>
    </row>
    <row r="21" spans="1:13" s="1487" customFormat="1" ht="45.75" customHeight="1">
      <c r="A21" s="1510" t="s">
        <v>670</v>
      </c>
      <c r="B21" s="1525" t="s">
        <v>668</v>
      </c>
      <c r="C21" s="2833" t="s">
        <v>2318</v>
      </c>
      <c r="D21" s="2834"/>
      <c r="E21" s="1526" t="s">
        <v>2290</v>
      </c>
      <c r="F21" s="1527"/>
      <c r="G21" s="1528"/>
      <c r="H21" s="1529" t="s">
        <v>2319</v>
      </c>
      <c r="I21" s="1530"/>
      <c r="J21" s="1531"/>
      <c r="K21" s="1524">
        <f>F21*I21</f>
        <v>0</v>
      </c>
    </row>
    <row r="22" spans="1:13" s="1487" customFormat="1" ht="30" customHeight="1">
      <c r="A22" s="1510" t="s">
        <v>672</v>
      </c>
      <c r="B22" s="1525" t="s">
        <v>693</v>
      </c>
      <c r="C22" s="2833" t="s">
        <v>2320</v>
      </c>
      <c r="D22" s="2834"/>
      <c r="E22" s="1526" t="s">
        <v>2290</v>
      </c>
      <c r="F22" s="1523">
        <f>SUM(F23,F24,F25,F26)</f>
        <v>0</v>
      </c>
      <c r="G22" s="1519"/>
      <c r="H22" s="1519"/>
      <c r="I22" s="1519"/>
      <c r="J22" s="1519"/>
      <c r="K22" s="1524">
        <f>SUM(K23,K24,K25,K26)</f>
        <v>0</v>
      </c>
      <c r="M22" s="1509"/>
    </row>
    <row r="23" spans="1:13" s="1487" customFormat="1" ht="30" customHeight="1">
      <c r="A23" s="1510" t="s">
        <v>675</v>
      </c>
      <c r="B23" s="1532" t="s">
        <v>696</v>
      </c>
      <c r="C23" s="2837" t="s">
        <v>2321</v>
      </c>
      <c r="D23" s="2838"/>
      <c r="E23" s="2839" t="s">
        <v>2290</v>
      </c>
      <c r="F23" s="1527"/>
      <c r="G23" s="1528"/>
      <c r="H23" s="1529" t="s">
        <v>2322</v>
      </c>
      <c r="I23" s="1530"/>
      <c r="J23" s="1531"/>
      <c r="K23" s="1524">
        <f t="shared" ref="K23:K25" si="0">F23*I23</f>
        <v>0</v>
      </c>
    </row>
    <row r="24" spans="1:13" s="1487" customFormat="1" ht="30" customHeight="1">
      <c r="A24" s="1510" t="s">
        <v>677</v>
      </c>
      <c r="B24" s="1532" t="s">
        <v>699</v>
      </c>
      <c r="C24" s="2837" t="s">
        <v>2323</v>
      </c>
      <c r="D24" s="2838"/>
      <c r="E24" s="2839"/>
      <c r="F24" s="1527"/>
      <c r="G24" s="1528"/>
      <c r="H24" s="1529">
        <v>0.5</v>
      </c>
      <c r="I24" s="1530"/>
      <c r="J24" s="1531"/>
      <c r="K24" s="1524">
        <f t="shared" si="0"/>
        <v>0</v>
      </c>
    </row>
    <row r="25" spans="1:13" s="1487" customFormat="1" ht="30" customHeight="1">
      <c r="A25" s="1510" t="s">
        <v>680</v>
      </c>
      <c r="B25" s="1532" t="s">
        <v>702</v>
      </c>
      <c r="C25" s="2837" t="s">
        <v>2324</v>
      </c>
      <c r="D25" s="2838"/>
      <c r="E25" s="2839"/>
      <c r="F25" s="1527"/>
      <c r="G25" s="1528"/>
      <c r="H25" s="1529" t="s">
        <v>2322</v>
      </c>
      <c r="I25" s="1530"/>
      <c r="J25" s="1531"/>
      <c r="K25" s="1524">
        <f t="shared" si="0"/>
        <v>0</v>
      </c>
    </row>
    <row r="26" spans="1:13" s="1487" customFormat="1" ht="30" customHeight="1">
      <c r="A26" s="1510" t="s">
        <v>683</v>
      </c>
      <c r="B26" s="1532" t="s">
        <v>2325</v>
      </c>
      <c r="C26" s="2837" t="s">
        <v>2326</v>
      </c>
      <c r="D26" s="2838"/>
      <c r="E26" s="2839"/>
      <c r="F26" s="1527"/>
      <c r="G26" s="1528"/>
      <c r="H26" s="1529" t="s">
        <v>2322</v>
      </c>
      <c r="I26" s="1530"/>
      <c r="J26" s="1531"/>
      <c r="K26" s="1524">
        <f>F26*I26</f>
        <v>0</v>
      </c>
    </row>
    <row r="27" spans="1:13" s="1487" customFormat="1" ht="30" customHeight="1">
      <c r="A27" s="1510" t="s">
        <v>1207</v>
      </c>
      <c r="B27" s="1532" t="s">
        <v>793</v>
      </c>
      <c r="C27" s="2819" t="s">
        <v>2327</v>
      </c>
      <c r="D27" s="2820"/>
      <c r="E27" s="1522"/>
      <c r="F27" s="1523">
        <f>F28</f>
        <v>0</v>
      </c>
      <c r="G27" s="1528"/>
      <c r="H27" s="1533"/>
      <c r="I27" s="1528"/>
      <c r="J27" s="1528"/>
      <c r="K27" s="1521">
        <f>K28</f>
        <v>0</v>
      </c>
    </row>
    <row r="28" spans="1:13" s="1487" customFormat="1" ht="30" customHeight="1">
      <c r="A28" s="1510" t="s">
        <v>1210</v>
      </c>
      <c r="B28" s="1532" t="s">
        <v>796</v>
      </c>
      <c r="C28" s="2833" t="s">
        <v>2328</v>
      </c>
      <c r="D28" s="2834"/>
      <c r="E28" s="1526"/>
      <c r="F28" s="1523">
        <f>SUM(F29,F30)</f>
        <v>0</v>
      </c>
      <c r="G28" s="1528"/>
      <c r="H28" s="1533"/>
      <c r="I28" s="1528"/>
      <c r="J28" s="1528"/>
      <c r="K28" s="1524">
        <f>SUM(K29,K30)</f>
        <v>0</v>
      </c>
      <c r="M28" s="1509"/>
    </row>
    <row r="29" spans="1:13" s="1487" customFormat="1" ht="30" customHeight="1">
      <c r="A29" s="1510" t="s">
        <v>1213</v>
      </c>
      <c r="B29" s="1532" t="s">
        <v>799</v>
      </c>
      <c r="C29" s="2825" t="s">
        <v>2329</v>
      </c>
      <c r="D29" s="2826"/>
      <c r="E29" s="1526" t="s">
        <v>2330</v>
      </c>
      <c r="F29" s="1527"/>
      <c r="G29" s="1528"/>
      <c r="H29" s="1529" t="s">
        <v>2319</v>
      </c>
      <c r="I29" s="1530"/>
      <c r="J29" s="1531"/>
      <c r="K29" s="1524">
        <f t="shared" ref="K29:K37" si="1">F29*I29</f>
        <v>0</v>
      </c>
    </row>
    <row r="30" spans="1:13" s="1487" customFormat="1" ht="30" customHeight="1">
      <c r="A30" s="1510" t="s">
        <v>692</v>
      </c>
      <c r="B30" s="1532" t="s">
        <v>802</v>
      </c>
      <c r="C30" s="2825" t="s">
        <v>2331</v>
      </c>
      <c r="D30" s="2826"/>
      <c r="E30" s="1526" t="s">
        <v>2330</v>
      </c>
      <c r="F30" s="1527"/>
      <c r="G30" s="1528"/>
      <c r="H30" s="1529" t="s">
        <v>2319</v>
      </c>
      <c r="I30" s="1530"/>
      <c r="J30" s="1531"/>
      <c r="K30" s="1524">
        <f t="shared" si="1"/>
        <v>0</v>
      </c>
    </row>
    <row r="31" spans="1:13" s="1487" customFormat="1" ht="30" customHeight="1">
      <c r="A31" s="1510" t="s">
        <v>695</v>
      </c>
      <c r="B31" s="1532" t="s">
        <v>1204</v>
      </c>
      <c r="C31" s="2819" t="s">
        <v>2332</v>
      </c>
      <c r="D31" s="2820"/>
      <c r="E31" s="1526" t="s">
        <v>2333</v>
      </c>
      <c r="F31" s="1527"/>
      <c r="G31" s="1528"/>
      <c r="H31" s="1529" t="s">
        <v>2319</v>
      </c>
      <c r="I31" s="1530"/>
      <c r="J31" s="1531"/>
      <c r="K31" s="1524">
        <f t="shared" si="1"/>
        <v>0</v>
      </c>
    </row>
    <row r="32" spans="1:13" s="1487" customFormat="1" ht="30" customHeight="1">
      <c r="A32" s="1510" t="s">
        <v>698</v>
      </c>
      <c r="B32" s="1532" t="s">
        <v>1205</v>
      </c>
      <c r="C32" s="2819" t="s">
        <v>2334</v>
      </c>
      <c r="D32" s="2820"/>
      <c r="E32" s="1526" t="s">
        <v>2335</v>
      </c>
      <c r="F32" s="1527"/>
      <c r="G32" s="1528"/>
      <c r="H32" s="1529" t="s">
        <v>2319</v>
      </c>
      <c r="I32" s="1530"/>
      <c r="J32" s="1531"/>
      <c r="K32" s="1524">
        <f t="shared" si="1"/>
        <v>0</v>
      </c>
    </row>
    <row r="33" spans="1:14" s="1487" customFormat="1" ht="30" customHeight="1">
      <c r="A33" s="1510" t="s">
        <v>701</v>
      </c>
      <c r="B33" s="1532" t="s">
        <v>1208</v>
      </c>
      <c r="C33" s="2819" t="s">
        <v>2336</v>
      </c>
      <c r="D33" s="2820"/>
      <c r="E33" s="1526" t="s">
        <v>2337</v>
      </c>
      <c r="F33" s="1527"/>
      <c r="G33" s="1528"/>
      <c r="H33" s="1529" t="s">
        <v>2338</v>
      </c>
      <c r="I33" s="1530"/>
      <c r="J33" s="1531"/>
      <c r="K33" s="1524">
        <f t="shared" si="1"/>
        <v>0</v>
      </c>
    </row>
    <row r="34" spans="1:14" s="1487" customFormat="1" ht="51.75" customHeight="1">
      <c r="A34" s="1510" t="s">
        <v>1224</v>
      </c>
      <c r="B34" s="1532" t="s">
        <v>1211</v>
      </c>
      <c r="C34" s="2827" t="s">
        <v>2339</v>
      </c>
      <c r="D34" s="2828"/>
      <c r="E34" s="1526" t="s">
        <v>2340</v>
      </c>
      <c r="F34" s="1527"/>
      <c r="G34" s="1528"/>
      <c r="H34" s="1529" t="s">
        <v>2319</v>
      </c>
      <c r="I34" s="1530"/>
      <c r="J34" s="1531"/>
      <c r="K34" s="1524">
        <f t="shared" si="1"/>
        <v>0</v>
      </c>
    </row>
    <row r="35" spans="1:14" s="1487" customFormat="1" ht="49.5" customHeight="1">
      <c r="A35" s="1510" t="s">
        <v>1227</v>
      </c>
      <c r="B35" s="1532" t="s">
        <v>1214</v>
      </c>
      <c r="C35" s="2819" t="s">
        <v>2341</v>
      </c>
      <c r="D35" s="2820"/>
      <c r="E35" s="1526" t="s">
        <v>2342</v>
      </c>
      <c r="F35" s="1527"/>
      <c r="G35" s="1528"/>
      <c r="H35" s="1529" t="s">
        <v>2319</v>
      </c>
      <c r="I35" s="1530"/>
      <c r="J35" s="1531"/>
      <c r="K35" s="1524">
        <f t="shared" si="1"/>
        <v>0</v>
      </c>
    </row>
    <row r="36" spans="1:14" s="1487" customFormat="1" ht="30" customHeight="1">
      <c r="A36" s="1510" t="s">
        <v>1230</v>
      </c>
      <c r="B36" s="1532" t="s">
        <v>1216</v>
      </c>
      <c r="C36" s="2819" t="s">
        <v>2343</v>
      </c>
      <c r="D36" s="2820"/>
      <c r="E36" s="1522" t="s">
        <v>2344</v>
      </c>
      <c r="F36" s="1527"/>
      <c r="G36" s="1534"/>
      <c r="H36" s="1529" t="s">
        <v>2319</v>
      </c>
      <c r="I36" s="1530"/>
      <c r="J36" s="1531"/>
      <c r="K36" s="1524">
        <f t="shared" si="1"/>
        <v>0</v>
      </c>
    </row>
    <row r="37" spans="1:14" s="1487" customFormat="1" ht="30" customHeight="1">
      <c r="A37" s="1535" t="s">
        <v>704</v>
      </c>
      <c r="B37" s="1536" t="s">
        <v>1218</v>
      </c>
      <c r="C37" s="2829" t="s">
        <v>2345</v>
      </c>
      <c r="D37" s="2830"/>
      <c r="E37" s="1522" t="s">
        <v>2346</v>
      </c>
      <c r="F37" s="1527"/>
      <c r="G37" s="1537"/>
      <c r="H37" s="1529" t="s">
        <v>2319</v>
      </c>
      <c r="I37" s="1538"/>
      <c r="J37" s="1539"/>
      <c r="K37" s="1524">
        <f t="shared" si="1"/>
        <v>0</v>
      </c>
    </row>
    <row r="38" spans="1:14" s="1487" customFormat="1" ht="30" customHeight="1">
      <c r="A38" s="1540" t="s">
        <v>1237</v>
      </c>
      <c r="B38" s="1541" t="s">
        <v>844</v>
      </c>
      <c r="C38" s="2823" t="s">
        <v>2347</v>
      </c>
      <c r="D38" s="2824"/>
      <c r="E38" s="1517"/>
      <c r="F38" s="1518">
        <f>SUM(F39,F43,F44)</f>
        <v>0</v>
      </c>
      <c r="G38" s="1537"/>
      <c r="H38" s="1542"/>
      <c r="I38" s="1528"/>
      <c r="J38" s="1537"/>
      <c r="K38" s="1521">
        <f>SUM(K39,K44)</f>
        <v>0</v>
      </c>
      <c r="M38" s="1509"/>
    </row>
    <row r="39" spans="1:14" s="1487" customFormat="1" ht="30" customHeight="1">
      <c r="A39" s="1543" t="s">
        <v>1240</v>
      </c>
      <c r="B39" s="1544" t="s">
        <v>847</v>
      </c>
      <c r="C39" s="2819" t="s">
        <v>2348</v>
      </c>
      <c r="D39" s="2820"/>
      <c r="E39" s="1522"/>
      <c r="F39" s="1523">
        <f>SUM(F40,F41,F42)</f>
        <v>0</v>
      </c>
      <c r="G39" s="1545">
        <f>SUM(G40,G41,G42)</f>
        <v>0</v>
      </c>
      <c r="H39" s="1533"/>
      <c r="I39" s="1528"/>
      <c r="J39" s="1546">
        <f>F40+F41+F42</f>
        <v>0</v>
      </c>
      <c r="K39" s="1524">
        <f>SUM(K40,K41,K42)</f>
        <v>0</v>
      </c>
      <c r="M39" s="1509"/>
    </row>
    <row r="40" spans="1:14" s="1487" customFormat="1" ht="30" customHeight="1">
      <c r="A40" s="1543" t="s">
        <v>1242</v>
      </c>
      <c r="B40" s="1544" t="s">
        <v>850</v>
      </c>
      <c r="C40" s="2819" t="s">
        <v>2244</v>
      </c>
      <c r="D40" s="2820"/>
      <c r="E40" s="1547" t="s">
        <v>2349</v>
      </c>
      <c r="F40" s="1548"/>
      <c r="G40" s="1549"/>
      <c r="H40" s="1529" t="s">
        <v>2319</v>
      </c>
      <c r="I40" s="1549"/>
      <c r="J40" s="1550">
        <f>G40*I40</f>
        <v>0</v>
      </c>
      <c r="K40" s="1551">
        <f>IF(F40-J40&lt;0,0,F40-J40)</f>
        <v>0</v>
      </c>
      <c r="L40" s="1552"/>
      <c r="M40" s="1509"/>
      <c r="N40" s="1509"/>
    </row>
    <row r="41" spans="1:14" s="1487" customFormat="1" ht="30" customHeight="1">
      <c r="A41" s="1543" t="s">
        <v>1245</v>
      </c>
      <c r="B41" s="1544" t="s">
        <v>853</v>
      </c>
      <c r="C41" s="1553" t="s">
        <v>2246</v>
      </c>
      <c r="D41" s="1554"/>
      <c r="E41" s="1547" t="s">
        <v>2349</v>
      </c>
      <c r="F41" s="1548"/>
      <c r="G41" s="1549"/>
      <c r="H41" s="1529" t="s">
        <v>2350</v>
      </c>
      <c r="I41" s="1549"/>
      <c r="J41" s="1555">
        <f t="shared" ref="J41:J42" si="2">G41*I41</f>
        <v>0</v>
      </c>
      <c r="K41" s="1551">
        <f t="shared" ref="K41:K42" si="3">IF(F41-J41&lt;0,0,F41-J41)</f>
        <v>0</v>
      </c>
      <c r="L41" s="1552"/>
      <c r="M41" s="1509"/>
      <c r="N41" s="1509"/>
    </row>
    <row r="42" spans="1:14" s="1487" customFormat="1" ht="30" customHeight="1">
      <c r="A42" s="1543" t="s">
        <v>709</v>
      </c>
      <c r="B42" s="1544" t="s">
        <v>856</v>
      </c>
      <c r="C42" s="1553" t="s">
        <v>2247</v>
      </c>
      <c r="D42" s="1554"/>
      <c r="E42" s="1547" t="s">
        <v>2349</v>
      </c>
      <c r="F42" s="1548"/>
      <c r="G42" s="1549"/>
      <c r="H42" s="1529" t="s">
        <v>2322</v>
      </c>
      <c r="I42" s="1549"/>
      <c r="J42" s="1555">
        <f t="shared" si="2"/>
        <v>0</v>
      </c>
      <c r="K42" s="1551">
        <f t="shared" si="3"/>
        <v>0</v>
      </c>
      <c r="L42" s="1552"/>
      <c r="M42" s="1509"/>
      <c r="N42" s="1509"/>
    </row>
    <row r="43" spans="1:14" s="1487" customFormat="1" ht="30" customHeight="1">
      <c r="A43" s="1543" t="s">
        <v>712</v>
      </c>
      <c r="B43" s="1544" t="s">
        <v>873</v>
      </c>
      <c r="C43" s="2817" t="s">
        <v>2351</v>
      </c>
      <c r="D43" s="2818"/>
      <c r="E43" s="1547" t="s">
        <v>2349</v>
      </c>
      <c r="F43" s="1548"/>
      <c r="G43" s="1556"/>
      <c r="H43" s="1533"/>
      <c r="I43" s="1556"/>
      <c r="J43" s="1556"/>
      <c r="K43" s="1557"/>
    </row>
    <row r="44" spans="1:14" s="1487" customFormat="1" ht="30" customHeight="1">
      <c r="A44" s="1543" t="s">
        <v>715</v>
      </c>
      <c r="B44" s="1544" t="s">
        <v>876</v>
      </c>
      <c r="C44" s="2819" t="s">
        <v>2352</v>
      </c>
      <c r="D44" s="2820"/>
      <c r="E44" s="1547" t="s">
        <v>2349</v>
      </c>
      <c r="F44" s="1558"/>
      <c r="G44" s="1559"/>
      <c r="H44" s="1529">
        <v>1</v>
      </c>
      <c r="I44" s="1560"/>
      <c r="J44" s="1528"/>
      <c r="K44" s="1524">
        <f>F44*I44</f>
        <v>0</v>
      </c>
    </row>
    <row r="45" spans="1:14" s="1487" customFormat="1" ht="30" customHeight="1">
      <c r="A45" s="1543" t="s">
        <v>718</v>
      </c>
      <c r="B45" s="1561" t="s">
        <v>902</v>
      </c>
      <c r="C45" s="2821" t="s">
        <v>2353</v>
      </c>
      <c r="D45" s="2822"/>
      <c r="E45" s="1517"/>
      <c r="F45" s="1562"/>
      <c r="G45" s="1556"/>
      <c r="H45" s="1533"/>
      <c r="I45" s="1528"/>
      <c r="J45" s="1563"/>
      <c r="K45" s="1521">
        <f>'F4 LCR TOTAL'!J16</f>
        <v>0</v>
      </c>
    </row>
    <row r="46" spans="1:14" s="1487" customFormat="1" ht="71.25" customHeight="1">
      <c r="A46" s="1543" t="s">
        <v>724</v>
      </c>
      <c r="B46" s="1561" t="s">
        <v>2354</v>
      </c>
      <c r="C46" s="2823" t="s">
        <v>2355</v>
      </c>
      <c r="D46" s="2824"/>
      <c r="E46" s="1517" t="s">
        <v>2356</v>
      </c>
      <c r="F46" s="1564"/>
      <c r="G46" s="1528"/>
      <c r="H46" s="1533"/>
      <c r="I46" s="1528"/>
      <c r="J46" s="1563"/>
      <c r="K46" s="1565"/>
    </row>
    <row r="47" spans="1:14" s="1487" customFormat="1" ht="30" customHeight="1">
      <c r="A47" s="2793" t="s">
        <v>1775</v>
      </c>
      <c r="B47" s="2794"/>
      <c r="C47" s="2794"/>
      <c r="D47" s="2794"/>
      <c r="E47" s="2794"/>
      <c r="F47" s="2794"/>
      <c r="G47" s="2794"/>
      <c r="H47" s="2794"/>
      <c r="I47" s="2794"/>
      <c r="J47" s="2794"/>
      <c r="K47" s="2795"/>
    </row>
    <row r="48" spans="1:14" s="1487" customFormat="1" ht="30" customHeight="1">
      <c r="A48" s="1543" t="s">
        <v>727</v>
      </c>
      <c r="B48" s="1561" t="s">
        <v>1762</v>
      </c>
      <c r="C48" s="2811" t="s">
        <v>2357</v>
      </c>
      <c r="D48" s="2812"/>
      <c r="E48" s="1517"/>
      <c r="F48" s="1566"/>
      <c r="G48" s="1537"/>
      <c r="H48" s="1567"/>
      <c r="I48" s="1560"/>
      <c r="J48" s="1537"/>
      <c r="K48" s="1568"/>
    </row>
    <row r="49" spans="1:14" s="1487" customFormat="1" ht="30" customHeight="1">
      <c r="A49" s="1543" t="s">
        <v>730</v>
      </c>
      <c r="B49" s="1561" t="s">
        <v>1735</v>
      </c>
      <c r="C49" s="2811" t="s">
        <v>2358</v>
      </c>
      <c r="D49" s="2812"/>
      <c r="E49" s="1517"/>
      <c r="F49" s="1569" t="s">
        <v>2359</v>
      </c>
      <c r="G49" s="1537"/>
      <c r="H49" s="1567"/>
      <c r="I49" s="1537"/>
      <c r="J49" s="1537"/>
      <c r="K49" s="1570" t="s">
        <v>2360</v>
      </c>
      <c r="M49" s="1509"/>
      <c r="N49" s="1509"/>
    </row>
    <row r="50" spans="1:14" s="1487" customFormat="1" ht="30" customHeight="1">
      <c r="A50" s="1543" t="s">
        <v>733</v>
      </c>
      <c r="B50" s="1561" t="s">
        <v>1259</v>
      </c>
      <c r="C50" s="2813" t="s">
        <v>2361</v>
      </c>
      <c r="D50" s="2814"/>
      <c r="E50" s="1522"/>
      <c r="F50" s="1566"/>
      <c r="G50" s="1571"/>
      <c r="H50" s="1567"/>
      <c r="I50" s="1560"/>
      <c r="J50" s="1571"/>
      <c r="K50" s="1572"/>
    </row>
    <row r="51" spans="1:14" s="1487" customFormat="1" ht="30" customHeight="1">
      <c r="A51" s="1543" t="s">
        <v>736</v>
      </c>
      <c r="B51" s="1561" t="s">
        <v>1261</v>
      </c>
      <c r="C51" s="2813" t="s">
        <v>2362</v>
      </c>
      <c r="D51" s="2814"/>
      <c r="E51" s="1522"/>
      <c r="F51" s="1566"/>
      <c r="G51" s="1537"/>
      <c r="H51" s="1567"/>
      <c r="I51" s="1560"/>
      <c r="J51" s="1537"/>
      <c r="K51" s="1572"/>
    </row>
    <row r="52" spans="1:14" s="1487" customFormat="1" ht="43.5" customHeight="1" thickBot="1">
      <c r="A52" s="1573" t="s">
        <v>739</v>
      </c>
      <c r="B52" s="1574" t="s">
        <v>2363</v>
      </c>
      <c r="C52" s="2815" t="s">
        <v>2364</v>
      </c>
      <c r="D52" s="2816"/>
      <c r="E52" s="1575"/>
      <c r="F52" s="1576"/>
      <c r="G52" s="1577"/>
      <c r="H52" s="1578"/>
      <c r="I52" s="1577"/>
      <c r="J52" s="1577"/>
      <c r="K52" s="1579"/>
    </row>
    <row r="53" spans="1:14" s="1487" customFormat="1" ht="30" customHeight="1">
      <c r="A53" s="1580"/>
      <c r="B53" s="1581"/>
      <c r="C53" s="1582"/>
      <c r="D53" s="1583"/>
      <c r="E53" s="1584"/>
      <c r="F53" s="1585"/>
      <c r="G53" s="1585"/>
      <c r="H53" s="1585"/>
      <c r="I53" s="1585"/>
      <c r="J53" s="1585"/>
      <c r="K53" s="1585"/>
    </row>
  </sheetData>
  <mergeCells count="51">
    <mergeCell ref="A8:K8"/>
    <mergeCell ref="A12:A17"/>
    <mergeCell ref="B12:B17"/>
    <mergeCell ref="C12:D17"/>
    <mergeCell ref="E12:E17"/>
    <mergeCell ref="H12:H15"/>
    <mergeCell ref="F13:F15"/>
    <mergeCell ref="G13:G15"/>
    <mergeCell ref="I13:I15"/>
    <mergeCell ref="J13:J15"/>
    <mergeCell ref="K13:K15"/>
    <mergeCell ref="F16:F17"/>
    <mergeCell ref="G16:G17"/>
    <mergeCell ref="H16:H17"/>
    <mergeCell ref="I16:I17"/>
    <mergeCell ref="J16:J17"/>
    <mergeCell ref="K16:K17"/>
    <mergeCell ref="C28:D28"/>
    <mergeCell ref="C18:D18"/>
    <mergeCell ref="C19:D19"/>
    <mergeCell ref="C20:D20"/>
    <mergeCell ref="C21:D21"/>
    <mergeCell ref="C22:D22"/>
    <mergeCell ref="C23:D23"/>
    <mergeCell ref="E23:E26"/>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49:D49"/>
    <mergeCell ref="C50:D50"/>
    <mergeCell ref="C51:D51"/>
    <mergeCell ref="C52:D52"/>
    <mergeCell ref="C43:D43"/>
    <mergeCell ref="C44:D44"/>
    <mergeCell ref="C45:D45"/>
    <mergeCell ref="C46:D46"/>
    <mergeCell ref="A47:K47"/>
    <mergeCell ref="C48:D48"/>
  </mergeCells>
  <pageMargins left="0" right="0" top="0" bottom="0" header="0" footer="0"/>
  <pageSetup paperSize="9" scale="47"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60" zoomScaleNormal="60" workbookViewId="0">
      <selection activeCell="C98" sqref="C98"/>
    </sheetView>
  </sheetViews>
  <sheetFormatPr defaultColWidth="11.42578125" defaultRowHeight="14.25"/>
  <cols>
    <col min="1" max="1" width="10.85546875" style="1586" customWidth="1"/>
    <col min="2" max="2" width="11.7109375" style="1586" customWidth="1"/>
    <col min="3" max="3" width="63" style="1587" customWidth="1"/>
    <col min="4" max="4" width="20.28515625" style="1587" customWidth="1"/>
    <col min="5" max="5" width="22.42578125" style="1586" customWidth="1"/>
    <col min="6" max="6" width="25.7109375" style="1587" customWidth="1"/>
    <col min="7" max="10" width="25.7109375" style="1588" customWidth="1"/>
    <col min="11" max="11" width="25.7109375" style="1587" customWidth="1"/>
    <col min="12" max="16384" width="11.42578125" style="1488"/>
  </cols>
  <sheetData>
    <row r="1" spans="1:11" ht="15">
      <c r="A1" s="1487"/>
      <c r="B1" s="1487"/>
      <c r="C1" s="5" t="s">
        <v>2</v>
      </c>
      <c r="D1" s="103" t="s">
        <v>2365</v>
      </c>
      <c r="E1" s="1487"/>
      <c r="F1" s="1488"/>
      <c r="G1" s="1489"/>
      <c r="H1" s="1489"/>
      <c r="I1" s="1489"/>
      <c r="J1" s="1489"/>
      <c r="K1" s="1488"/>
    </row>
    <row r="2" spans="1:11" ht="15">
      <c r="A2" s="1487"/>
      <c r="B2" s="1487"/>
      <c r="C2" s="49" t="s">
        <v>4</v>
      </c>
      <c r="D2" s="49" t="s">
        <v>2366</v>
      </c>
      <c r="E2" s="1487"/>
      <c r="F2" s="1488"/>
      <c r="G2" s="1489"/>
      <c r="H2" s="1489"/>
      <c r="I2" s="1489"/>
      <c r="J2" s="1489"/>
      <c r="K2" s="1488"/>
    </row>
    <row r="3" spans="1:11" ht="15">
      <c r="A3" s="1487"/>
      <c r="B3" s="1487"/>
      <c r="C3" s="49" t="s">
        <v>6</v>
      </c>
      <c r="D3" s="49" t="s">
        <v>2012</v>
      </c>
      <c r="E3" s="1488"/>
      <c r="F3" s="1488"/>
      <c r="G3" s="1489"/>
      <c r="H3" s="1489"/>
      <c r="I3" s="1489"/>
      <c r="J3" s="1489"/>
      <c r="K3" s="1488"/>
    </row>
    <row r="4" spans="1:11" ht="15">
      <c r="A4" s="1487"/>
      <c r="B4" s="1487"/>
      <c r="C4" s="49" t="s">
        <v>8</v>
      </c>
      <c r="D4" s="49" t="s">
        <v>9</v>
      </c>
      <c r="E4" s="1488"/>
      <c r="F4" s="1488"/>
      <c r="G4" s="1489"/>
      <c r="H4" s="1489"/>
      <c r="I4" s="1489"/>
      <c r="J4" s="1489"/>
      <c r="K4" s="1488"/>
    </row>
    <row r="5" spans="1:11" ht="15">
      <c r="A5" s="1487"/>
      <c r="B5" s="1487"/>
      <c r="C5" s="5" t="s">
        <v>2015</v>
      </c>
      <c r="D5" s="5" t="s">
        <v>2016</v>
      </c>
      <c r="E5" s="1488"/>
      <c r="F5" s="1488"/>
      <c r="G5" s="1489"/>
      <c r="H5" s="1489"/>
      <c r="I5" s="1489"/>
      <c r="J5" s="1489"/>
      <c r="K5" s="1488"/>
    </row>
    <row r="6" spans="1:11">
      <c r="A6" s="1487"/>
      <c r="B6" s="1487"/>
      <c r="C6" s="1488"/>
      <c r="D6" s="1488"/>
      <c r="E6" s="1487"/>
      <c r="F6" s="1488"/>
      <c r="G6" s="1489"/>
      <c r="H6" s="1489"/>
      <c r="I6" s="1489"/>
      <c r="J6" s="1489"/>
      <c r="K6" s="1488"/>
    </row>
    <row r="7" spans="1:11" ht="21.75" customHeight="1" thickBot="1">
      <c r="A7" s="1490"/>
      <c r="B7" s="1490"/>
      <c r="C7" s="1491"/>
      <c r="D7" s="1491"/>
      <c r="E7" s="1490"/>
      <c r="F7" s="1491"/>
      <c r="G7" s="1492"/>
      <c r="H7" s="1493"/>
      <c r="I7" s="1492"/>
      <c r="J7" s="1492"/>
      <c r="K7" s="1488"/>
    </row>
    <row r="8" spans="1:11" s="1494" customFormat="1" ht="30" customHeight="1" thickBot="1">
      <c r="A8" s="2840" t="s">
        <v>2367</v>
      </c>
      <c r="B8" s="2841"/>
      <c r="C8" s="2841"/>
      <c r="D8" s="2841"/>
      <c r="E8" s="2841"/>
      <c r="F8" s="2841"/>
      <c r="G8" s="2841"/>
      <c r="H8" s="2841"/>
      <c r="I8" s="2841"/>
      <c r="J8" s="2841"/>
      <c r="K8" s="2842"/>
    </row>
    <row r="9" spans="1:11" s="1494" customFormat="1" ht="20.100000000000001" customHeight="1">
      <c r="A9" s="1495"/>
      <c r="B9" s="1496"/>
      <c r="C9" s="1496"/>
      <c r="D9" s="1496"/>
      <c r="E9" s="1497"/>
      <c r="F9" s="1496"/>
      <c r="G9" s="1496"/>
      <c r="H9" s="1496"/>
      <c r="I9" s="1496"/>
      <c r="J9" s="1496"/>
      <c r="K9" s="1498"/>
    </row>
    <row r="10" spans="1:11" s="1494" customFormat="1" ht="20.100000000000001" customHeight="1">
      <c r="A10" s="1499"/>
      <c r="B10" s="1500"/>
      <c r="C10" s="1286"/>
      <c r="D10" s="1287"/>
      <c r="E10" s="1287"/>
      <c r="F10" s="1500"/>
      <c r="G10" s="1500"/>
      <c r="H10" s="1500"/>
      <c r="I10" s="1500"/>
      <c r="J10" s="1500"/>
      <c r="K10" s="1501"/>
    </row>
    <row r="11" spans="1:11" s="1494" customFormat="1" ht="20.100000000000001" customHeight="1" thickBot="1">
      <c r="A11" s="1499"/>
      <c r="B11" s="1500"/>
      <c r="C11" s="1500"/>
      <c r="D11" s="1500"/>
      <c r="E11" s="1502"/>
      <c r="F11" s="1503"/>
      <c r="G11" s="1503"/>
      <c r="H11" s="1503"/>
      <c r="I11" s="1503"/>
      <c r="J11" s="1503"/>
      <c r="K11" s="1504"/>
    </row>
    <row r="12" spans="1:11" s="1487" customFormat="1" ht="58.5" customHeight="1">
      <c r="A12" s="2843" t="s">
        <v>1678</v>
      </c>
      <c r="B12" s="2843" t="s">
        <v>13</v>
      </c>
      <c r="C12" s="2843" t="s">
        <v>657</v>
      </c>
      <c r="D12" s="2843"/>
      <c r="E12" s="2844" t="s">
        <v>2308</v>
      </c>
      <c r="F12" s="1505" t="s">
        <v>658</v>
      </c>
      <c r="G12" s="1506" t="s">
        <v>2309</v>
      </c>
      <c r="H12" s="2847" t="s">
        <v>2083</v>
      </c>
      <c r="I12" s="1507" t="s">
        <v>2084</v>
      </c>
      <c r="J12" s="1505" t="s">
        <v>2310</v>
      </c>
      <c r="K12" s="1508" t="s">
        <v>2311</v>
      </c>
    </row>
    <row r="13" spans="1:11" s="1487" customFormat="1" ht="47.25" customHeight="1">
      <c r="A13" s="2843"/>
      <c r="B13" s="2843"/>
      <c r="C13" s="2843"/>
      <c r="D13" s="2843"/>
      <c r="E13" s="2845"/>
      <c r="F13" s="2850" t="s">
        <v>2312</v>
      </c>
      <c r="G13" s="2850" t="s">
        <v>2312</v>
      </c>
      <c r="H13" s="2848"/>
      <c r="I13" s="2850" t="s">
        <v>2312</v>
      </c>
      <c r="J13" s="2850" t="s">
        <v>2312</v>
      </c>
      <c r="K13" s="2851" t="s">
        <v>2312</v>
      </c>
    </row>
    <row r="14" spans="1:11" s="1487" customFormat="1" ht="46.5" customHeight="1">
      <c r="A14" s="2843"/>
      <c r="B14" s="2843"/>
      <c r="C14" s="2843"/>
      <c r="D14" s="2843"/>
      <c r="E14" s="2845"/>
      <c r="F14" s="2848"/>
      <c r="G14" s="2848"/>
      <c r="H14" s="2848"/>
      <c r="I14" s="2848"/>
      <c r="J14" s="2848"/>
      <c r="K14" s="2852"/>
    </row>
    <row r="15" spans="1:11" s="1487" customFormat="1" ht="14.25" customHeight="1">
      <c r="A15" s="2843"/>
      <c r="B15" s="2843"/>
      <c r="C15" s="2843"/>
      <c r="D15" s="2843"/>
      <c r="E15" s="2846"/>
      <c r="F15" s="2849"/>
      <c r="G15" s="2849"/>
      <c r="H15" s="2849"/>
      <c r="I15" s="2849"/>
      <c r="J15" s="2849"/>
      <c r="K15" s="2853"/>
    </row>
    <row r="16" spans="1:11" s="1487" customFormat="1" ht="27" customHeight="1">
      <c r="A16" s="2843"/>
      <c r="B16" s="2843"/>
      <c r="C16" s="2843"/>
      <c r="D16" s="2843"/>
      <c r="E16" s="1589"/>
      <c r="F16" s="2854" t="s">
        <v>659</v>
      </c>
      <c r="G16" s="2854" t="s">
        <v>664</v>
      </c>
      <c r="H16" s="2854" t="s">
        <v>667</v>
      </c>
      <c r="I16" s="2854" t="s">
        <v>670</v>
      </c>
      <c r="J16" s="2856" t="s">
        <v>2313</v>
      </c>
      <c r="K16" s="2831" t="s">
        <v>2314</v>
      </c>
    </row>
    <row r="17" spans="1:11" s="1487" customFormat="1" ht="27" customHeight="1">
      <c r="A17" s="2843"/>
      <c r="B17" s="2843"/>
      <c r="C17" s="2843"/>
      <c r="D17" s="2843"/>
      <c r="E17" s="1590"/>
      <c r="F17" s="2855"/>
      <c r="G17" s="2855"/>
      <c r="H17" s="2855"/>
      <c r="I17" s="2855"/>
      <c r="J17" s="2857"/>
      <c r="K17" s="2832"/>
    </row>
    <row r="18" spans="1:11" s="1487" customFormat="1" ht="30" customHeight="1">
      <c r="A18" s="1510" t="s">
        <v>659</v>
      </c>
      <c r="B18" s="1511" t="s">
        <v>1728</v>
      </c>
      <c r="C18" s="2835" t="s">
        <v>2315</v>
      </c>
      <c r="D18" s="2836"/>
      <c r="E18" s="1512"/>
      <c r="F18" s="1513">
        <f>SUM(F19,F38)</f>
        <v>0</v>
      </c>
      <c r="G18" s="1514"/>
      <c r="H18" s="1515"/>
      <c r="I18" s="1515"/>
      <c r="J18" s="1515"/>
      <c r="K18" s="1516">
        <f>SUM(K19,K38,K45)-K46</f>
        <v>0</v>
      </c>
    </row>
    <row r="19" spans="1:11" s="1487" customFormat="1" ht="30" customHeight="1">
      <c r="A19" s="1510" t="s">
        <v>664</v>
      </c>
      <c r="B19" s="1380" t="s">
        <v>662</v>
      </c>
      <c r="C19" s="2823" t="s">
        <v>2316</v>
      </c>
      <c r="D19" s="2824"/>
      <c r="E19" s="1517"/>
      <c r="F19" s="1518">
        <f>SUM(F20,F27,F31,F32,F33,F34,F35,F36,F37)</f>
        <v>0</v>
      </c>
      <c r="G19" s="1519"/>
      <c r="H19" s="1520"/>
      <c r="I19" s="1520"/>
      <c r="J19" s="1520"/>
      <c r="K19" s="1521">
        <f>SUM(K20,K27,K31,K32,K33,K34,K35,K36,K37)</f>
        <v>0</v>
      </c>
    </row>
    <row r="20" spans="1:11" s="1487" customFormat="1" ht="30" customHeight="1">
      <c r="A20" s="1510" t="s">
        <v>667</v>
      </c>
      <c r="B20" s="1391" t="s">
        <v>665</v>
      </c>
      <c r="C20" s="2819" t="s">
        <v>2317</v>
      </c>
      <c r="D20" s="2820"/>
      <c r="E20" s="1522"/>
      <c r="F20" s="1523">
        <f>SUM(F21,F22)</f>
        <v>0</v>
      </c>
      <c r="G20" s="1519"/>
      <c r="H20" s="1519"/>
      <c r="I20" s="1519"/>
      <c r="J20" s="1519"/>
      <c r="K20" s="1524">
        <f>SUM(K21,K22)</f>
        <v>0</v>
      </c>
    </row>
    <row r="21" spans="1:11" s="1487" customFormat="1" ht="45.75" customHeight="1">
      <c r="A21" s="1510" t="s">
        <v>670</v>
      </c>
      <c r="B21" s="1525" t="s">
        <v>668</v>
      </c>
      <c r="C21" s="2833" t="s">
        <v>2318</v>
      </c>
      <c r="D21" s="2834"/>
      <c r="E21" s="1526" t="s">
        <v>2290</v>
      </c>
      <c r="F21" s="1527"/>
      <c r="G21" s="1528"/>
      <c r="H21" s="1529" t="s">
        <v>2319</v>
      </c>
      <c r="I21" s="1530"/>
      <c r="J21" s="1531"/>
      <c r="K21" s="1524">
        <f>F21*I21</f>
        <v>0</v>
      </c>
    </row>
    <row r="22" spans="1:11" s="1487" customFormat="1" ht="30" customHeight="1">
      <c r="A22" s="1510" t="s">
        <v>672</v>
      </c>
      <c r="B22" s="1525" t="s">
        <v>693</v>
      </c>
      <c r="C22" s="2833" t="s">
        <v>2320</v>
      </c>
      <c r="D22" s="2834"/>
      <c r="E22" s="1526" t="s">
        <v>2290</v>
      </c>
      <c r="F22" s="1523">
        <f>SUM(F23,F24,F25,F26)</f>
        <v>0</v>
      </c>
      <c r="G22" s="1519"/>
      <c r="H22" s="1519"/>
      <c r="I22" s="1519"/>
      <c r="J22" s="1519"/>
      <c r="K22" s="1524">
        <f>SUM(K23,K24,K25,K26)</f>
        <v>0</v>
      </c>
    </row>
    <row r="23" spans="1:11" s="1487" customFormat="1" ht="30" customHeight="1">
      <c r="A23" s="1510" t="s">
        <v>675</v>
      </c>
      <c r="B23" s="1532" t="s">
        <v>696</v>
      </c>
      <c r="C23" s="2837" t="s">
        <v>2321</v>
      </c>
      <c r="D23" s="2838"/>
      <c r="E23" s="2839" t="s">
        <v>2290</v>
      </c>
      <c r="F23" s="1527"/>
      <c r="G23" s="1528"/>
      <c r="H23" s="1529" t="s">
        <v>2322</v>
      </c>
      <c r="I23" s="1530"/>
      <c r="J23" s="1531"/>
      <c r="K23" s="1524">
        <f t="shared" ref="K23:K25" si="0">F23*I23</f>
        <v>0</v>
      </c>
    </row>
    <row r="24" spans="1:11" s="1487" customFormat="1" ht="30" customHeight="1">
      <c r="A24" s="1510" t="s">
        <v>677</v>
      </c>
      <c r="B24" s="1532" t="s">
        <v>699</v>
      </c>
      <c r="C24" s="2837" t="s">
        <v>2323</v>
      </c>
      <c r="D24" s="2838"/>
      <c r="E24" s="2839"/>
      <c r="F24" s="1527"/>
      <c r="G24" s="1528"/>
      <c r="H24" s="1529">
        <v>0.5</v>
      </c>
      <c r="I24" s="1530"/>
      <c r="J24" s="1531"/>
      <c r="K24" s="1524">
        <f t="shared" si="0"/>
        <v>0</v>
      </c>
    </row>
    <row r="25" spans="1:11" s="1487" customFormat="1" ht="30" customHeight="1">
      <c r="A25" s="1510" t="s">
        <v>680</v>
      </c>
      <c r="B25" s="1532" t="s">
        <v>702</v>
      </c>
      <c r="C25" s="2837" t="s">
        <v>2324</v>
      </c>
      <c r="D25" s="2838"/>
      <c r="E25" s="2839"/>
      <c r="F25" s="1527"/>
      <c r="G25" s="1528"/>
      <c r="H25" s="1529" t="s">
        <v>2322</v>
      </c>
      <c r="I25" s="1530"/>
      <c r="J25" s="1531"/>
      <c r="K25" s="1524">
        <f t="shared" si="0"/>
        <v>0</v>
      </c>
    </row>
    <row r="26" spans="1:11" s="1487" customFormat="1" ht="30" customHeight="1">
      <c r="A26" s="1510" t="s">
        <v>683</v>
      </c>
      <c r="B26" s="1532" t="s">
        <v>2325</v>
      </c>
      <c r="C26" s="2837" t="s">
        <v>2326</v>
      </c>
      <c r="D26" s="2838"/>
      <c r="E26" s="2839"/>
      <c r="F26" s="1527"/>
      <c r="G26" s="1528"/>
      <c r="H26" s="1529" t="s">
        <v>2322</v>
      </c>
      <c r="I26" s="1530"/>
      <c r="J26" s="1531"/>
      <c r="K26" s="1524">
        <f>F26*I26</f>
        <v>0</v>
      </c>
    </row>
    <row r="27" spans="1:11" s="1487" customFormat="1" ht="30" customHeight="1">
      <c r="A27" s="1510" t="s">
        <v>1207</v>
      </c>
      <c r="B27" s="1532" t="s">
        <v>793</v>
      </c>
      <c r="C27" s="2819" t="s">
        <v>2327</v>
      </c>
      <c r="D27" s="2820"/>
      <c r="E27" s="1522"/>
      <c r="F27" s="1523">
        <f>F28</f>
        <v>0</v>
      </c>
      <c r="G27" s="1528"/>
      <c r="H27" s="1533"/>
      <c r="I27" s="1528"/>
      <c r="J27" s="1528"/>
      <c r="K27" s="1521">
        <f>K28</f>
        <v>0</v>
      </c>
    </row>
    <row r="28" spans="1:11" s="1487" customFormat="1" ht="30" customHeight="1">
      <c r="A28" s="1510" t="s">
        <v>1210</v>
      </c>
      <c r="B28" s="1532" t="s">
        <v>796</v>
      </c>
      <c r="C28" s="2833" t="s">
        <v>2328</v>
      </c>
      <c r="D28" s="2834"/>
      <c r="E28" s="1526"/>
      <c r="F28" s="1523">
        <f>SUM(F29,F30)</f>
        <v>0</v>
      </c>
      <c r="G28" s="1528"/>
      <c r="H28" s="1533"/>
      <c r="I28" s="1528"/>
      <c r="J28" s="1528"/>
      <c r="K28" s="1524">
        <f>SUM(K29,K30)</f>
        <v>0</v>
      </c>
    </row>
    <row r="29" spans="1:11" s="1487" customFormat="1" ht="30" customHeight="1">
      <c r="A29" s="1510" t="s">
        <v>1213</v>
      </c>
      <c r="B29" s="1532" t="s">
        <v>799</v>
      </c>
      <c r="C29" s="2825" t="s">
        <v>2329</v>
      </c>
      <c r="D29" s="2826"/>
      <c r="E29" s="1526" t="s">
        <v>2330</v>
      </c>
      <c r="F29" s="1527"/>
      <c r="G29" s="1528"/>
      <c r="H29" s="1529" t="s">
        <v>2319</v>
      </c>
      <c r="I29" s="1530"/>
      <c r="J29" s="1531"/>
      <c r="K29" s="1524">
        <f t="shared" ref="K29:K37" si="1">F29*I29</f>
        <v>0</v>
      </c>
    </row>
    <row r="30" spans="1:11" s="1487" customFormat="1" ht="30" customHeight="1">
      <c r="A30" s="1510" t="s">
        <v>692</v>
      </c>
      <c r="B30" s="1532" t="s">
        <v>802</v>
      </c>
      <c r="C30" s="2825" t="s">
        <v>2331</v>
      </c>
      <c r="D30" s="2826"/>
      <c r="E30" s="1526" t="s">
        <v>2330</v>
      </c>
      <c r="F30" s="1527"/>
      <c r="G30" s="1528"/>
      <c r="H30" s="1529" t="s">
        <v>2319</v>
      </c>
      <c r="I30" s="1530"/>
      <c r="J30" s="1531"/>
      <c r="K30" s="1524">
        <f t="shared" si="1"/>
        <v>0</v>
      </c>
    </row>
    <row r="31" spans="1:11" s="1487" customFormat="1" ht="30" customHeight="1">
      <c r="A31" s="1510" t="s">
        <v>695</v>
      </c>
      <c r="B31" s="1532" t="s">
        <v>1204</v>
      </c>
      <c r="C31" s="2819" t="s">
        <v>2332</v>
      </c>
      <c r="D31" s="2820"/>
      <c r="E31" s="1526" t="s">
        <v>2333</v>
      </c>
      <c r="F31" s="1527"/>
      <c r="G31" s="1528"/>
      <c r="H31" s="1529" t="s">
        <v>2319</v>
      </c>
      <c r="I31" s="1530"/>
      <c r="J31" s="1531"/>
      <c r="K31" s="1524">
        <f t="shared" si="1"/>
        <v>0</v>
      </c>
    </row>
    <row r="32" spans="1:11" s="1487" customFormat="1" ht="30" customHeight="1">
      <c r="A32" s="1510" t="s">
        <v>698</v>
      </c>
      <c r="B32" s="1532" t="s">
        <v>1205</v>
      </c>
      <c r="C32" s="2819" t="s">
        <v>2334</v>
      </c>
      <c r="D32" s="2820"/>
      <c r="E32" s="1526" t="s">
        <v>2335</v>
      </c>
      <c r="F32" s="1527"/>
      <c r="G32" s="1528"/>
      <c r="H32" s="1529" t="s">
        <v>2319</v>
      </c>
      <c r="I32" s="1530"/>
      <c r="J32" s="1531"/>
      <c r="K32" s="1524">
        <f t="shared" si="1"/>
        <v>0</v>
      </c>
    </row>
    <row r="33" spans="1:12" s="1487" customFormat="1" ht="30" customHeight="1">
      <c r="A33" s="1510" t="s">
        <v>701</v>
      </c>
      <c r="B33" s="1532" t="s">
        <v>1208</v>
      </c>
      <c r="C33" s="2819" t="s">
        <v>2336</v>
      </c>
      <c r="D33" s="2820"/>
      <c r="E33" s="1526" t="s">
        <v>2337</v>
      </c>
      <c r="F33" s="1527"/>
      <c r="G33" s="1528"/>
      <c r="H33" s="1529" t="s">
        <v>2338</v>
      </c>
      <c r="I33" s="1530"/>
      <c r="J33" s="1531"/>
      <c r="K33" s="1524">
        <f t="shared" si="1"/>
        <v>0</v>
      </c>
    </row>
    <row r="34" spans="1:12" s="1487" customFormat="1" ht="51.75" customHeight="1">
      <c r="A34" s="1510" t="s">
        <v>1224</v>
      </c>
      <c r="B34" s="1532" t="s">
        <v>1211</v>
      </c>
      <c r="C34" s="2827" t="s">
        <v>2339</v>
      </c>
      <c r="D34" s="2828"/>
      <c r="E34" s="1526" t="s">
        <v>2340</v>
      </c>
      <c r="F34" s="1527"/>
      <c r="G34" s="1528"/>
      <c r="H34" s="1529" t="s">
        <v>2319</v>
      </c>
      <c r="I34" s="1530"/>
      <c r="J34" s="1531"/>
      <c r="K34" s="1524">
        <f t="shared" si="1"/>
        <v>0</v>
      </c>
    </row>
    <row r="35" spans="1:12" s="1487" customFormat="1" ht="49.5" customHeight="1">
      <c r="A35" s="1510" t="s">
        <v>1227</v>
      </c>
      <c r="B35" s="1532" t="s">
        <v>1214</v>
      </c>
      <c r="C35" s="2819" t="s">
        <v>2341</v>
      </c>
      <c r="D35" s="2820"/>
      <c r="E35" s="1526" t="s">
        <v>2342</v>
      </c>
      <c r="F35" s="1527"/>
      <c r="G35" s="1528"/>
      <c r="H35" s="1529" t="s">
        <v>2319</v>
      </c>
      <c r="I35" s="1530"/>
      <c r="J35" s="1531"/>
      <c r="K35" s="1524">
        <f t="shared" si="1"/>
        <v>0</v>
      </c>
    </row>
    <row r="36" spans="1:12" s="1487" customFormat="1" ht="30" customHeight="1">
      <c r="A36" s="1510" t="s">
        <v>1230</v>
      </c>
      <c r="B36" s="1532" t="s">
        <v>1216</v>
      </c>
      <c r="C36" s="2819" t="s">
        <v>2343</v>
      </c>
      <c r="D36" s="2820"/>
      <c r="E36" s="1522" t="s">
        <v>2344</v>
      </c>
      <c r="F36" s="1527"/>
      <c r="G36" s="1534"/>
      <c r="H36" s="1529" t="s">
        <v>2319</v>
      </c>
      <c r="I36" s="1530"/>
      <c r="J36" s="1531"/>
      <c r="K36" s="1524">
        <f t="shared" si="1"/>
        <v>0</v>
      </c>
    </row>
    <row r="37" spans="1:12" s="1487" customFormat="1" ht="30" customHeight="1">
      <c r="A37" s="1535" t="s">
        <v>704</v>
      </c>
      <c r="B37" s="1536" t="s">
        <v>1218</v>
      </c>
      <c r="C37" s="2829" t="s">
        <v>2345</v>
      </c>
      <c r="D37" s="2830"/>
      <c r="E37" s="1522" t="s">
        <v>2346</v>
      </c>
      <c r="F37" s="1527"/>
      <c r="G37" s="1537"/>
      <c r="H37" s="1529" t="s">
        <v>2319</v>
      </c>
      <c r="I37" s="1538"/>
      <c r="J37" s="1539"/>
      <c r="K37" s="1524">
        <f t="shared" si="1"/>
        <v>0</v>
      </c>
    </row>
    <row r="38" spans="1:12" s="1487" customFormat="1" ht="30" customHeight="1">
      <c r="A38" s="1540" t="s">
        <v>1237</v>
      </c>
      <c r="B38" s="1541" t="s">
        <v>844</v>
      </c>
      <c r="C38" s="2823" t="s">
        <v>2347</v>
      </c>
      <c r="D38" s="2824"/>
      <c r="E38" s="1517"/>
      <c r="F38" s="1518">
        <f>SUM(F39,F43,F44)</f>
        <v>0</v>
      </c>
      <c r="G38" s="1537"/>
      <c r="H38" s="1542"/>
      <c r="I38" s="1528"/>
      <c r="J38" s="1537"/>
      <c r="K38" s="1521">
        <f>SUM(K39,K44)</f>
        <v>0</v>
      </c>
    </row>
    <row r="39" spans="1:12" s="1487" customFormat="1" ht="30" customHeight="1">
      <c r="A39" s="1543" t="s">
        <v>1240</v>
      </c>
      <c r="B39" s="1544" t="s">
        <v>847</v>
      </c>
      <c r="C39" s="2819" t="s">
        <v>2348</v>
      </c>
      <c r="D39" s="2820"/>
      <c r="E39" s="1522"/>
      <c r="F39" s="1523">
        <f>SUM(F40,F41,F42)</f>
        <v>0</v>
      </c>
      <c r="G39" s="1545">
        <f>SUM(G40,G41,G42)</f>
        <v>0</v>
      </c>
      <c r="H39" s="1533"/>
      <c r="I39" s="1528"/>
      <c r="J39" s="1591">
        <f>SUM(J40,J41,J42)</f>
        <v>0</v>
      </c>
      <c r="K39" s="1524">
        <f>SUM(K40,K41,K42)</f>
        <v>0</v>
      </c>
    </row>
    <row r="40" spans="1:12" s="1487" customFormat="1" ht="30" customHeight="1">
      <c r="A40" s="1543" t="s">
        <v>1242</v>
      </c>
      <c r="B40" s="1544" t="s">
        <v>850</v>
      </c>
      <c r="C40" s="2819" t="s">
        <v>2244</v>
      </c>
      <c r="D40" s="2820"/>
      <c r="E40" s="1547" t="s">
        <v>2349</v>
      </c>
      <c r="F40" s="1592"/>
      <c r="G40" s="1571"/>
      <c r="H40" s="1529" t="s">
        <v>2319</v>
      </c>
      <c r="I40" s="1560"/>
      <c r="J40" s="1591">
        <f>G40*I40</f>
        <v>0</v>
      </c>
      <c r="K40" s="1524">
        <f>IF(F40-J40&lt;0,0,F40-J40)</f>
        <v>0</v>
      </c>
    </row>
    <row r="41" spans="1:12" s="1487" customFormat="1" ht="30" customHeight="1">
      <c r="A41" s="1543" t="s">
        <v>1245</v>
      </c>
      <c r="B41" s="1544" t="s">
        <v>853</v>
      </c>
      <c r="C41" s="1553" t="s">
        <v>2246</v>
      </c>
      <c r="D41" s="1554"/>
      <c r="E41" s="1547" t="s">
        <v>2349</v>
      </c>
      <c r="F41" s="1592"/>
      <c r="G41" s="1571"/>
      <c r="H41" s="1529" t="s">
        <v>2350</v>
      </c>
      <c r="I41" s="1560"/>
      <c r="J41" s="1591">
        <f t="shared" ref="J41:J42" si="2">G41*I41</f>
        <v>0</v>
      </c>
      <c r="K41" s="1524">
        <f t="shared" ref="K41:K42" si="3">IF(F41-J41&lt;0,0,F41-J41)</f>
        <v>0</v>
      </c>
    </row>
    <row r="42" spans="1:12" s="1487" customFormat="1" ht="30" customHeight="1">
      <c r="A42" s="1543" t="s">
        <v>709</v>
      </c>
      <c r="B42" s="1544" t="s">
        <v>856</v>
      </c>
      <c r="C42" s="1553" t="s">
        <v>2247</v>
      </c>
      <c r="D42" s="1554"/>
      <c r="E42" s="1547" t="s">
        <v>2349</v>
      </c>
      <c r="F42" s="1592"/>
      <c r="G42" s="1571"/>
      <c r="H42" s="1529" t="s">
        <v>2322</v>
      </c>
      <c r="I42" s="1560"/>
      <c r="J42" s="1591">
        <f t="shared" si="2"/>
        <v>0</v>
      </c>
      <c r="K42" s="1524">
        <f t="shared" si="3"/>
        <v>0</v>
      </c>
    </row>
    <row r="43" spans="1:12" s="1487" customFormat="1" ht="30" customHeight="1">
      <c r="A43" s="1543" t="s">
        <v>712</v>
      </c>
      <c r="B43" s="1544" t="s">
        <v>873</v>
      </c>
      <c r="C43" s="2817" t="s">
        <v>2351</v>
      </c>
      <c r="D43" s="2818"/>
      <c r="E43" s="1547" t="s">
        <v>2349</v>
      </c>
      <c r="F43" s="1592"/>
      <c r="G43" s="1537"/>
      <c r="H43" s="1533"/>
      <c r="I43" s="1567"/>
      <c r="J43" s="1537"/>
      <c r="K43" s="1593"/>
      <c r="L43" s="1594"/>
    </row>
    <row r="44" spans="1:12" s="1487" customFormat="1" ht="30" customHeight="1">
      <c r="A44" s="1543" t="s">
        <v>715</v>
      </c>
      <c r="B44" s="1544" t="s">
        <v>876</v>
      </c>
      <c r="C44" s="2819" t="s">
        <v>2352</v>
      </c>
      <c r="D44" s="2820"/>
      <c r="E44" s="1547" t="s">
        <v>2349</v>
      </c>
      <c r="F44" s="1527"/>
      <c r="G44" s="1528"/>
      <c r="H44" s="1529">
        <v>1</v>
      </c>
      <c r="I44" s="1560"/>
      <c r="J44" s="1528"/>
      <c r="K44" s="1524">
        <f>F44*I44</f>
        <v>0</v>
      </c>
    </row>
    <row r="45" spans="1:12" s="1487" customFormat="1" ht="30" customHeight="1">
      <c r="A45" s="1543" t="s">
        <v>718</v>
      </c>
      <c r="B45" s="1561" t="s">
        <v>902</v>
      </c>
      <c r="C45" s="2821" t="s">
        <v>2353</v>
      </c>
      <c r="D45" s="2822"/>
      <c r="E45" s="1517"/>
      <c r="F45" s="1564"/>
      <c r="G45" s="1537"/>
      <c r="H45" s="1533"/>
      <c r="I45" s="1528"/>
      <c r="J45" s="1563"/>
      <c r="K45" s="1521">
        <f>'F4 LCR TOTAL'!J16</f>
        <v>0</v>
      </c>
    </row>
    <row r="46" spans="1:12" s="1487" customFormat="1" ht="71.25" customHeight="1">
      <c r="A46" s="1543" t="s">
        <v>724</v>
      </c>
      <c r="B46" s="1561" t="s">
        <v>2354</v>
      </c>
      <c r="C46" s="2823" t="s">
        <v>2355</v>
      </c>
      <c r="D46" s="2824"/>
      <c r="E46" s="1517" t="s">
        <v>2356</v>
      </c>
      <c r="F46" s="1564"/>
      <c r="G46" s="1528"/>
      <c r="H46" s="1533"/>
      <c r="I46" s="1528"/>
      <c r="J46" s="1563"/>
      <c r="K46" s="1565"/>
    </row>
    <row r="47" spans="1:12" s="1487" customFormat="1" ht="30" customHeight="1">
      <c r="A47" s="2793" t="s">
        <v>1775</v>
      </c>
      <c r="B47" s="2794"/>
      <c r="C47" s="2794"/>
      <c r="D47" s="2794"/>
      <c r="E47" s="2794"/>
      <c r="F47" s="2794"/>
      <c r="G47" s="2794"/>
      <c r="H47" s="2794"/>
      <c r="I47" s="2794"/>
      <c r="J47" s="2794"/>
      <c r="K47" s="2795"/>
    </row>
    <row r="48" spans="1:12" s="1487" customFormat="1" ht="30" customHeight="1">
      <c r="A48" s="1543" t="s">
        <v>727</v>
      </c>
      <c r="B48" s="1561" t="s">
        <v>1762</v>
      </c>
      <c r="C48" s="2811" t="s">
        <v>2357</v>
      </c>
      <c r="D48" s="2812"/>
      <c r="E48" s="1517"/>
      <c r="F48" s="1566"/>
      <c r="G48" s="1537"/>
      <c r="H48" s="1567"/>
      <c r="I48" s="1560"/>
      <c r="J48" s="1537"/>
      <c r="K48" s="1568"/>
    </row>
    <row r="49" spans="1:11" s="1487" customFormat="1" ht="30" customHeight="1">
      <c r="A49" s="1543" t="s">
        <v>730</v>
      </c>
      <c r="B49" s="1561" t="s">
        <v>1735</v>
      </c>
      <c r="C49" s="2811" t="s">
        <v>2358</v>
      </c>
      <c r="D49" s="2812"/>
      <c r="E49" s="1517"/>
      <c r="F49" s="1569">
        <f>SUM(F50:F52)</f>
        <v>0</v>
      </c>
      <c r="G49" s="1537"/>
      <c r="H49" s="1567"/>
      <c r="I49" s="1537"/>
      <c r="J49" s="1537"/>
      <c r="K49" s="1570">
        <f>SUM(K50:K51)</f>
        <v>0</v>
      </c>
    </row>
    <row r="50" spans="1:11" s="1487" customFormat="1" ht="30" customHeight="1">
      <c r="A50" s="1543" t="s">
        <v>733</v>
      </c>
      <c r="B50" s="1561" t="s">
        <v>1259</v>
      </c>
      <c r="C50" s="2813" t="s">
        <v>2361</v>
      </c>
      <c r="D50" s="2814"/>
      <c r="E50" s="1522"/>
      <c r="F50" s="1566"/>
      <c r="G50" s="1571"/>
      <c r="H50" s="1567"/>
      <c r="I50" s="1560"/>
      <c r="J50" s="1571"/>
      <c r="K50" s="1572"/>
    </row>
    <row r="51" spans="1:11" s="1487" customFormat="1" ht="30" customHeight="1">
      <c r="A51" s="1543" t="s">
        <v>736</v>
      </c>
      <c r="B51" s="1561" t="s">
        <v>1261</v>
      </c>
      <c r="C51" s="2813" t="s">
        <v>2362</v>
      </c>
      <c r="D51" s="2814"/>
      <c r="E51" s="1522"/>
      <c r="F51" s="1566"/>
      <c r="G51" s="1537"/>
      <c r="H51" s="1567"/>
      <c r="I51" s="1560"/>
      <c r="J51" s="1537"/>
      <c r="K51" s="1572"/>
    </row>
    <row r="52" spans="1:11" s="1487" customFormat="1" ht="43.5" customHeight="1" thickBot="1">
      <c r="A52" s="1573" t="s">
        <v>739</v>
      </c>
      <c r="B52" s="1574" t="s">
        <v>2363</v>
      </c>
      <c r="C52" s="2815" t="s">
        <v>2364</v>
      </c>
      <c r="D52" s="2816"/>
      <c r="E52" s="1575"/>
      <c r="F52" s="1576"/>
      <c r="G52" s="1577"/>
      <c r="H52" s="1578"/>
      <c r="I52" s="1577"/>
      <c r="J52" s="1577"/>
      <c r="K52" s="1579"/>
    </row>
    <row r="53" spans="1:11" s="1487" customFormat="1" ht="30" customHeight="1">
      <c r="A53" s="1580"/>
      <c r="B53" s="1581"/>
      <c r="C53" s="1582"/>
      <c r="D53" s="1583"/>
      <c r="E53" s="1584"/>
      <c r="F53" s="1585"/>
      <c r="G53" s="1585"/>
      <c r="H53" s="1585"/>
      <c r="I53" s="1585"/>
      <c r="J53" s="1585"/>
      <c r="K53" s="1585"/>
    </row>
  </sheetData>
  <mergeCells count="51">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 ref="K16:K17"/>
    <mergeCell ref="C28:D28"/>
    <mergeCell ref="C18:D18"/>
    <mergeCell ref="C19:D19"/>
    <mergeCell ref="C20:D20"/>
    <mergeCell ref="C21:D21"/>
    <mergeCell ref="C22:D22"/>
    <mergeCell ref="C23:D23"/>
    <mergeCell ref="E23:E26"/>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49:D49"/>
    <mergeCell ref="C50:D50"/>
    <mergeCell ref="C51:D51"/>
    <mergeCell ref="C52:D52"/>
    <mergeCell ref="C43:D43"/>
    <mergeCell ref="C44:D44"/>
    <mergeCell ref="C45:D45"/>
    <mergeCell ref="C46:D46"/>
    <mergeCell ref="A47:K47"/>
    <mergeCell ref="C48:D48"/>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60" zoomScaleNormal="60" workbookViewId="0">
      <selection activeCell="C98" sqref="C98"/>
    </sheetView>
  </sheetViews>
  <sheetFormatPr defaultColWidth="11.42578125" defaultRowHeight="14.25"/>
  <cols>
    <col min="1" max="1" width="10.85546875" style="1586" customWidth="1"/>
    <col min="2" max="2" width="11.7109375" style="1586" customWidth="1"/>
    <col min="3" max="3" width="63" style="1587" customWidth="1"/>
    <col min="4" max="4" width="20.28515625" style="1587" customWidth="1"/>
    <col min="5" max="5" width="22.42578125" style="1586" customWidth="1"/>
    <col min="6" max="6" width="25.7109375" style="1587" customWidth="1"/>
    <col min="7" max="10" width="25.7109375" style="1588" customWidth="1"/>
    <col min="11" max="11" width="25.7109375" style="1587" customWidth="1"/>
    <col min="12" max="16384" width="11.42578125" style="1488"/>
  </cols>
  <sheetData>
    <row r="1" spans="1:11" ht="15">
      <c r="A1" s="1487"/>
      <c r="B1" s="1487"/>
      <c r="C1" s="5" t="s">
        <v>2</v>
      </c>
      <c r="D1" s="103" t="s">
        <v>1624</v>
      </c>
      <c r="E1" s="1487"/>
      <c r="F1" s="1488"/>
      <c r="G1" s="1489"/>
      <c r="H1" s="1489"/>
      <c r="I1" s="1489"/>
      <c r="J1" s="1489"/>
      <c r="K1" s="1488"/>
    </row>
    <row r="2" spans="1:11" ht="15">
      <c r="A2" s="1487"/>
      <c r="B2" s="1487"/>
      <c r="C2" s="49" t="s">
        <v>4</v>
      </c>
      <c r="D2" s="49" t="s">
        <v>2368</v>
      </c>
      <c r="E2" s="1487"/>
      <c r="F2" s="1488"/>
      <c r="G2" s="1489"/>
      <c r="H2" s="1489"/>
      <c r="I2" s="1489"/>
      <c r="J2" s="1489"/>
      <c r="K2" s="1488"/>
    </row>
    <row r="3" spans="1:11" ht="15">
      <c r="A3" s="1487"/>
      <c r="B3" s="1487"/>
      <c r="C3" s="49" t="s">
        <v>6</v>
      </c>
      <c r="D3" s="49" t="s">
        <v>2012</v>
      </c>
      <c r="E3" s="1488"/>
      <c r="F3" s="1488"/>
      <c r="G3" s="1489"/>
      <c r="H3" s="1489"/>
      <c r="I3" s="1489"/>
      <c r="J3" s="1489"/>
      <c r="K3" s="1488"/>
    </row>
    <row r="4" spans="1:11" ht="15">
      <c r="A4" s="1487"/>
      <c r="B4" s="1487"/>
      <c r="C4" s="49" t="s">
        <v>8</v>
      </c>
      <c r="D4" s="49" t="s">
        <v>9</v>
      </c>
      <c r="E4" s="1488"/>
      <c r="F4" s="1488"/>
      <c r="G4" s="1489"/>
      <c r="H4" s="1489"/>
      <c r="I4" s="1489"/>
      <c r="J4" s="1489"/>
      <c r="K4" s="1488"/>
    </row>
    <row r="5" spans="1:11" ht="15">
      <c r="A5" s="1487"/>
      <c r="B5" s="1487"/>
      <c r="C5" s="5" t="s">
        <v>2015</v>
      </c>
      <c r="D5" s="5" t="s">
        <v>2016</v>
      </c>
      <c r="E5" s="1488"/>
      <c r="F5" s="1488"/>
      <c r="G5" s="1489"/>
      <c r="H5" s="1489"/>
      <c r="I5" s="1489"/>
      <c r="J5" s="1489"/>
      <c r="K5" s="1488"/>
    </row>
    <row r="6" spans="1:11">
      <c r="A6" s="1487"/>
      <c r="B6" s="1487"/>
      <c r="C6" s="1488"/>
      <c r="D6" s="1488"/>
      <c r="E6" s="1487"/>
      <c r="F6" s="1488"/>
      <c r="G6" s="1489"/>
      <c r="H6" s="1489"/>
      <c r="I6" s="1489"/>
      <c r="J6" s="1489"/>
      <c r="K6" s="1488"/>
    </row>
    <row r="7" spans="1:11" ht="21.75" customHeight="1" thickBot="1">
      <c r="A7" s="1490"/>
      <c r="B7" s="1490"/>
      <c r="C7" s="1491"/>
      <c r="D7" s="1491"/>
      <c r="E7" s="1490"/>
      <c r="F7" s="1491"/>
      <c r="G7" s="1492"/>
      <c r="H7" s="1493"/>
      <c r="I7" s="1492"/>
      <c r="J7" s="1492"/>
      <c r="K7" s="1488"/>
    </row>
    <row r="8" spans="1:11" s="1494" customFormat="1" ht="30" customHeight="1" thickBot="1">
      <c r="A8" s="2840" t="s">
        <v>2369</v>
      </c>
      <c r="B8" s="2841"/>
      <c r="C8" s="2841"/>
      <c r="D8" s="2841"/>
      <c r="E8" s="2841"/>
      <c r="F8" s="2841"/>
      <c r="G8" s="2841"/>
      <c r="H8" s="2841"/>
      <c r="I8" s="2841"/>
      <c r="J8" s="2841"/>
      <c r="K8" s="2842"/>
    </row>
    <row r="9" spans="1:11" s="1494" customFormat="1" ht="20.100000000000001" customHeight="1">
      <c r="A9" s="1495"/>
      <c r="B9" s="1496"/>
      <c r="C9" s="1496"/>
      <c r="D9" s="1496"/>
      <c r="E9" s="1497"/>
      <c r="F9" s="1496"/>
      <c r="G9" s="1496"/>
      <c r="H9" s="1496"/>
      <c r="I9" s="1496"/>
      <c r="J9" s="1496"/>
      <c r="K9" s="1498"/>
    </row>
    <row r="10" spans="1:11" s="1494" customFormat="1" ht="20.100000000000001" customHeight="1">
      <c r="A10" s="1499"/>
      <c r="B10" s="1500"/>
      <c r="C10" s="1286"/>
      <c r="D10" s="1287"/>
      <c r="E10" s="1287"/>
      <c r="F10" s="1500"/>
      <c r="G10" s="1500"/>
      <c r="H10" s="1500"/>
      <c r="I10" s="1500"/>
      <c r="J10" s="1500"/>
      <c r="K10" s="1501"/>
    </row>
    <row r="11" spans="1:11" s="1494" customFormat="1" ht="20.100000000000001" customHeight="1" thickBot="1">
      <c r="A11" s="1499"/>
      <c r="B11" s="1500"/>
      <c r="C11" s="1500"/>
      <c r="D11" s="1500"/>
      <c r="E11" s="1502"/>
      <c r="F11" s="1503"/>
      <c r="G11" s="1503"/>
      <c r="H11" s="1503"/>
      <c r="I11" s="1503"/>
      <c r="J11" s="1503"/>
      <c r="K11" s="1504"/>
    </row>
    <row r="12" spans="1:11" s="1487" customFormat="1" ht="58.5" customHeight="1">
      <c r="A12" s="2843" t="s">
        <v>1678</v>
      </c>
      <c r="B12" s="2843" t="s">
        <v>13</v>
      </c>
      <c r="C12" s="2843" t="s">
        <v>657</v>
      </c>
      <c r="D12" s="2843"/>
      <c r="E12" s="2844" t="s">
        <v>2308</v>
      </c>
      <c r="F12" s="1505" t="s">
        <v>658</v>
      </c>
      <c r="G12" s="1506" t="s">
        <v>2309</v>
      </c>
      <c r="H12" s="2847" t="s">
        <v>2083</v>
      </c>
      <c r="I12" s="1507" t="s">
        <v>2084</v>
      </c>
      <c r="J12" s="1505" t="s">
        <v>2310</v>
      </c>
      <c r="K12" s="1508" t="s">
        <v>2311</v>
      </c>
    </row>
    <row r="13" spans="1:11" s="1487" customFormat="1" ht="47.25" customHeight="1">
      <c r="A13" s="2843"/>
      <c r="B13" s="2843"/>
      <c r="C13" s="2843"/>
      <c r="D13" s="2843"/>
      <c r="E13" s="2845"/>
      <c r="F13" s="2850" t="s">
        <v>2312</v>
      </c>
      <c r="G13" s="2850" t="s">
        <v>2312</v>
      </c>
      <c r="H13" s="2848"/>
      <c r="I13" s="2850" t="s">
        <v>2312</v>
      </c>
      <c r="J13" s="2850" t="s">
        <v>2312</v>
      </c>
      <c r="K13" s="2851" t="s">
        <v>2312</v>
      </c>
    </row>
    <row r="14" spans="1:11" s="1487" customFormat="1" ht="46.5" customHeight="1">
      <c r="A14" s="2843"/>
      <c r="B14" s="2843"/>
      <c r="C14" s="2843"/>
      <c r="D14" s="2843"/>
      <c r="E14" s="2845"/>
      <c r="F14" s="2848"/>
      <c r="G14" s="2848"/>
      <c r="H14" s="2848"/>
      <c r="I14" s="2848"/>
      <c r="J14" s="2848"/>
      <c r="K14" s="2852"/>
    </row>
    <row r="15" spans="1:11" s="1487" customFormat="1" ht="14.25" customHeight="1">
      <c r="A15" s="2843"/>
      <c r="B15" s="2843"/>
      <c r="C15" s="2843"/>
      <c r="D15" s="2843"/>
      <c r="E15" s="2846"/>
      <c r="F15" s="2849"/>
      <c r="G15" s="2849"/>
      <c r="H15" s="2849"/>
      <c r="I15" s="2849"/>
      <c r="J15" s="2849"/>
      <c r="K15" s="2853"/>
    </row>
    <row r="16" spans="1:11" s="1487" customFormat="1" ht="27" customHeight="1">
      <c r="A16" s="2843"/>
      <c r="B16" s="2843"/>
      <c r="C16" s="2843"/>
      <c r="D16" s="2843"/>
      <c r="E16" s="1589"/>
      <c r="F16" s="2854" t="s">
        <v>659</v>
      </c>
      <c r="G16" s="2854" t="s">
        <v>664</v>
      </c>
      <c r="H16" s="2854" t="s">
        <v>667</v>
      </c>
      <c r="I16" s="2854" t="s">
        <v>670</v>
      </c>
      <c r="J16" s="2856" t="s">
        <v>2313</v>
      </c>
      <c r="K16" s="2831" t="s">
        <v>2314</v>
      </c>
    </row>
    <row r="17" spans="1:11" s="1487" customFormat="1" ht="27" customHeight="1">
      <c r="A17" s="2843"/>
      <c r="B17" s="2843"/>
      <c r="C17" s="2843"/>
      <c r="D17" s="2843"/>
      <c r="E17" s="1590"/>
      <c r="F17" s="2855"/>
      <c r="G17" s="2855"/>
      <c r="H17" s="2855"/>
      <c r="I17" s="2855"/>
      <c r="J17" s="2857"/>
      <c r="K17" s="2832"/>
    </row>
    <row r="18" spans="1:11" s="1487" customFormat="1" ht="30" customHeight="1">
      <c r="A18" s="1510" t="s">
        <v>659</v>
      </c>
      <c r="B18" s="1511" t="s">
        <v>1728</v>
      </c>
      <c r="C18" s="2835" t="s">
        <v>2315</v>
      </c>
      <c r="D18" s="2836"/>
      <c r="E18" s="1512"/>
      <c r="F18" s="1513">
        <f>SUM(F19,F38)</f>
        <v>0</v>
      </c>
      <c r="G18" s="1514"/>
      <c r="H18" s="1515"/>
      <c r="I18" s="1515"/>
      <c r="J18" s="1515"/>
      <c r="K18" s="1516">
        <f>SUM(K19,K38,K45)-K46</f>
        <v>0</v>
      </c>
    </row>
    <row r="19" spans="1:11" s="1487" customFormat="1" ht="30" customHeight="1">
      <c r="A19" s="1510" t="s">
        <v>664</v>
      </c>
      <c r="B19" s="1380" t="s">
        <v>662</v>
      </c>
      <c r="C19" s="2823" t="s">
        <v>2316</v>
      </c>
      <c r="D19" s="2824"/>
      <c r="E19" s="1517"/>
      <c r="F19" s="1518">
        <f>SUM(F20,F27,F31,F32,F33,F34,F35,F36,F37)</f>
        <v>0</v>
      </c>
      <c r="G19" s="1519"/>
      <c r="H19" s="1520"/>
      <c r="I19" s="1520"/>
      <c r="J19" s="1520"/>
      <c r="K19" s="1521">
        <f>SUM(K20,K27,K31,K32,K33,K34,K35,K36,K37)</f>
        <v>0</v>
      </c>
    </row>
    <row r="20" spans="1:11" s="1487" customFormat="1" ht="30" customHeight="1">
      <c r="A20" s="1510" t="s">
        <v>667</v>
      </c>
      <c r="B20" s="1391" t="s">
        <v>665</v>
      </c>
      <c r="C20" s="2819" t="s">
        <v>2317</v>
      </c>
      <c r="D20" s="2820"/>
      <c r="E20" s="1522"/>
      <c r="F20" s="1523">
        <f>SUM(F21,F22)</f>
        <v>0</v>
      </c>
      <c r="G20" s="1519"/>
      <c r="H20" s="1519"/>
      <c r="I20" s="1519"/>
      <c r="J20" s="1519"/>
      <c r="K20" s="1524">
        <f>SUM(K21,K22)</f>
        <v>0</v>
      </c>
    </row>
    <row r="21" spans="1:11" s="1487" customFormat="1" ht="45.75" customHeight="1">
      <c r="A21" s="1510" t="s">
        <v>670</v>
      </c>
      <c r="B21" s="1525" t="s">
        <v>668</v>
      </c>
      <c r="C21" s="2833" t="s">
        <v>2318</v>
      </c>
      <c r="D21" s="2834"/>
      <c r="E21" s="1526" t="s">
        <v>2290</v>
      </c>
      <c r="F21" s="1527"/>
      <c r="G21" s="1528"/>
      <c r="H21" s="1529" t="s">
        <v>2319</v>
      </c>
      <c r="I21" s="1530"/>
      <c r="J21" s="1531"/>
      <c r="K21" s="1524">
        <f>F21*I21</f>
        <v>0</v>
      </c>
    </row>
    <row r="22" spans="1:11" s="1487" customFormat="1" ht="30" customHeight="1">
      <c r="A22" s="1510" t="s">
        <v>672</v>
      </c>
      <c r="B22" s="1525" t="s">
        <v>693</v>
      </c>
      <c r="C22" s="2833" t="s">
        <v>2320</v>
      </c>
      <c r="D22" s="2834"/>
      <c r="E22" s="1526" t="s">
        <v>2290</v>
      </c>
      <c r="F22" s="1523">
        <f>SUM(F23,F24,F25,F26)</f>
        <v>0</v>
      </c>
      <c r="G22" s="1519"/>
      <c r="H22" s="1519"/>
      <c r="I22" s="1519"/>
      <c r="J22" s="1519"/>
      <c r="K22" s="1524">
        <f>SUM(K23,K24,K25,K26)</f>
        <v>0</v>
      </c>
    </row>
    <row r="23" spans="1:11" s="1487" customFormat="1" ht="30" customHeight="1">
      <c r="A23" s="1510" t="s">
        <v>675</v>
      </c>
      <c r="B23" s="1532" t="s">
        <v>696</v>
      </c>
      <c r="C23" s="2837" t="s">
        <v>2321</v>
      </c>
      <c r="D23" s="2838"/>
      <c r="E23" s="2839" t="s">
        <v>2290</v>
      </c>
      <c r="F23" s="1527"/>
      <c r="G23" s="1528"/>
      <c r="H23" s="1529" t="s">
        <v>2322</v>
      </c>
      <c r="I23" s="1530"/>
      <c r="J23" s="1531"/>
      <c r="K23" s="1524">
        <f t="shared" ref="K23:K25" si="0">F23*I23</f>
        <v>0</v>
      </c>
    </row>
    <row r="24" spans="1:11" s="1487" customFormat="1" ht="30" customHeight="1">
      <c r="A24" s="1510" t="s">
        <v>677</v>
      </c>
      <c r="B24" s="1532" t="s">
        <v>699</v>
      </c>
      <c r="C24" s="2837" t="s">
        <v>2323</v>
      </c>
      <c r="D24" s="2838"/>
      <c r="E24" s="2839"/>
      <c r="F24" s="1527"/>
      <c r="G24" s="1528"/>
      <c r="H24" s="1529">
        <v>0.5</v>
      </c>
      <c r="I24" s="1530"/>
      <c r="J24" s="1531"/>
      <c r="K24" s="1524">
        <f t="shared" si="0"/>
        <v>0</v>
      </c>
    </row>
    <row r="25" spans="1:11" s="1487" customFormat="1" ht="30" customHeight="1">
      <c r="A25" s="1510" t="s">
        <v>680</v>
      </c>
      <c r="B25" s="1532" t="s">
        <v>702</v>
      </c>
      <c r="C25" s="2837" t="s">
        <v>2324</v>
      </c>
      <c r="D25" s="2838"/>
      <c r="E25" s="2839"/>
      <c r="F25" s="1527"/>
      <c r="G25" s="1528"/>
      <c r="H25" s="1529" t="s">
        <v>2322</v>
      </c>
      <c r="I25" s="1530"/>
      <c r="J25" s="1531"/>
      <c r="K25" s="1524">
        <f t="shared" si="0"/>
        <v>0</v>
      </c>
    </row>
    <row r="26" spans="1:11" s="1487" customFormat="1" ht="30" customHeight="1">
      <c r="A26" s="1510" t="s">
        <v>683</v>
      </c>
      <c r="B26" s="1532" t="s">
        <v>2325</v>
      </c>
      <c r="C26" s="2837" t="s">
        <v>2326</v>
      </c>
      <c r="D26" s="2838"/>
      <c r="E26" s="2839"/>
      <c r="F26" s="1527"/>
      <c r="G26" s="1528"/>
      <c r="H26" s="1529" t="s">
        <v>2322</v>
      </c>
      <c r="I26" s="1530"/>
      <c r="J26" s="1531"/>
      <c r="K26" s="1524">
        <f>F26*I26</f>
        <v>0</v>
      </c>
    </row>
    <row r="27" spans="1:11" s="1487" customFormat="1" ht="30" customHeight="1">
      <c r="A27" s="1510" t="s">
        <v>1207</v>
      </c>
      <c r="B27" s="1532" t="s">
        <v>793</v>
      </c>
      <c r="C27" s="2819" t="s">
        <v>2327</v>
      </c>
      <c r="D27" s="2820"/>
      <c r="E27" s="1522"/>
      <c r="F27" s="1523">
        <f>F28</f>
        <v>0</v>
      </c>
      <c r="G27" s="1528"/>
      <c r="H27" s="1533"/>
      <c r="I27" s="1528"/>
      <c r="J27" s="1528"/>
      <c r="K27" s="1521">
        <f>K28</f>
        <v>0</v>
      </c>
    </row>
    <row r="28" spans="1:11" s="1487" customFormat="1" ht="30" customHeight="1">
      <c r="A28" s="1510" t="s">
        <v>1210</v>
      </c>
      <c r="B28" s="1532" t="s">
        <v>796</v>
      </c>
      <c r="C28" s="2833" t="s">
        <v>2328</v>
      </c>
      <c r="D28" s="2834"/>
      <c r="E28" s="1526"/>
      <c r="F28" s="1523">
        <f>SUM(F29,F30)</f>
        <v>0</v>
      </c>
      <c r="G28" s="1528"/>
      <c r="H28" s="1533"/>
      <c r="I28" s="1528"/>
      <c r="J28" s="1528"/>
      <c r="K28" s="1524">
        <f>SUM(K29,K30)</f>
        <v>0</v>
      </c>
    </row>
    <row r="29" spans="1:11" s="1487" customFormat="1" ht="30" customHeight="1">
      <c r="A29" s="1510" t="s">
        <v>1213</v>
      </c>
      <c r="B29" s="1532" t="s">
        <v>799</v>
      </c>
      <c r="C29" s="2825" t="s">
        <v>2329</v>
      </c>
      <c r="D29" s="2826"/>
      <c r="E29" s="1526" t="s">
        <v>2330</v>
      </c>
      <c r="F29" s="1527"/>
      <c r="G29" s="1528"/>
      <c r="H29" s="1529" t="s">
        <v>2319</v>
      </c>
      <c r="I29" s="1530"/>
      <c r="J29" s="1531"/>
      <c r="K29" s="1524">
        <f t="shared" ref="K29:K37" si="1">F29*I29</f>
        <v>0</v>
      </c>
    </row>
    <row r="30" spans="1:11" s="1487" customFormat="1" ht="30" customHeight="1">
      <c r="A30" s="1510" t="s">
        <v>692</v>
      </c>
      <c r="B30" s="1532" t="s">
        <v>802</v>
      </c>
      <c r="C30" s="2825" t="s">
        <v>2331</v>
      </c>
      <c r="D30" s="2826"/>
      <c r="E30" s="1526" t="s">
        <v>2330</v>
      </c>
      <c r="F30" s="1527"/>
      <c r="G30" s="1528"/>
      <c r="H30" s="1529" t="s">
        <v>2319</v>
      </c>
      <c r="I30" s="1530"/>
      <c r="J30" s="1531"/>
      <c r="K30" s="1524">
        <f t="shared" si="1"/>
        <v>0</v>
      </c>
    </row>
    <row r="31" spans="1:11" s="1487" customFormat="1" ht="30" customHeight="1">
      <c r="A31" s="1510" t="s">
        <v>695</v>
      </c>
      <c r="B31" s="1532" t="s">
        <v>1204</v>
      </c>
      <c r="C31" s="2819" t="s">
        <v>2332</v>
      </c>
      <c r="D31" s="2820"/>
      <c r="E31" s="1526" t="s">
        <v>2333</v>
      </c>
      <c r="F31" s="1527"/>
      <c r="G31" s="1528"/>
      <c r="H31" s="1529" t="s">
        <v>2319</v>
      </c>
      <c r="I31" s="1530"/>
      <c r="J31" s="1531"/>
      <c r="K31" s="1524">
        <f t="shared" si="1"/>
        <v>0</v>
      </c>
    </row>
    <row r="32" spans="1:11" s="1487" customFormat="1" ht="30" customHeight="1">
      <c r="A32" s="1510" t="s">
        <v>698</v>
      </c>
      <c r="B32" s="1532" t="s">
        <v>1205</v>
      </c>
      <c r="C32" s="2819" t="s">
        <v>2334</v>
      </c>
      <c r="D32" s="2820"/>
      <c r="E32" s="1526" t="s">
        <v>2335</v>
      </c>
      <c r="F32" s="1527"/>
      <c r="G32" s="1528"/>
      <c r="H32" s="1529" t="s">
        <v>2319</v>
      </c>
      <c r="I32" s="1530"/>
      <c r="J32" s="1531"/>
      <c r="K32" s="1524">
        <f t="shared" si="1"/>
        <v>0</v>
      </c>
    </row>
    <row r="33" spans="1:12" s="1487" customFormat="1" ht="30" customHeight="1">
      <c r="A33" s="1510" t="s">
        <v>701</v>
      </c>
      <c r="B33" s="1532" t="s">
        <v>1208</v>
      </c>
      <c r="C33" s="2819" t="s">
        <v>2336</v>
      </c>
      <c r="D33" s="2820"/>
      <c r="E33" s="1526" t="s">
        <v>2337</v>
      </c>
      <c r="F33" s="1527"/>
      <c r="G33" s="1528"/>
      <c r="H33" s="1529" t="s">
        <v>2338</v>
      </c>
      <c r="I33" s="1530"/>
      <c r="J33" s="1531"/>
      <c r="K33" s="1524">
        <f t="shared" si="1"/>
        <v>0</v>
      </c>
    </row>
    <row r="34" spans="1:12" s="1487" customFormat="1" ht="51.75" customHeight="1">
      <c r="A34" s="1510" t="s">
        <v>1224</v>
      </c>
      <c r="B34" s="1532" t="s">
        <v>1211</v>
      </c>
      <c r="C34" s="2827" t="s">
        <v>2339</v>
      </c>
      <c r="D34" s="2828"/>
      <c r="E34" s="1526" t="s">
        <v>2340</v>
      </c>
      <c r="F34" s="1527"/>
      <c r="G34" s="1528"/>
      <c r="H34" s="1529" t="s">
        <v>2319</v>
      </c>
      <c r="I34" s="1530"/>
      <c r="J34" s="1531"/>
      <c r="K34" s="1524">
        <f t="shared" si="1"/>
        <v>0</v>
      </c>
    </row>
    <row r="35" spans="1:12" s="1487" customFormat="1" ht="49.5" customHeight="1">
      <c r="A35" s="1510" t="s">
        <v>1227</v>
      </c>
      <c r="B35" s="1532" t="s">
        <v>1214</v>
      </c>
      <c r="C35" s="2819" t="s">
        <v>2341</v>
      </c>
      <c r="D35" s="2820"/>
      <c r="E35" s="1526" t="s">
        <v>2342</v>
      </c>
      <c r="F35" s="1527"/>
      <c r="G35" s="1528"/>
      <c r="H35" s="1529" t="s">
        <v>2319</v>
      </c>
      <c r="I35" s="1530"/>
      <c r="J35" s="1531"/>
      <c r="K35" s="1524">
        <f t="shared" si="1"/>
        <v>0</v>
      </c>
    </row>
    <row r="36" spans="1:12" s="1487" customFormat="1" ht="30" customHeight="1">
      <c r="A36" s="1510" t="s">
        <v>1230</v>
      </c>
      <c r="B36" s="1532" t="s">
        <v>1216</v>
      </c>
      <c r="C36" s="2819" t="s">
        <v>2343</v>
      </c>
      <c r="D36" s="2820"/>
      <c r="E36" s="1522" t="s">
        <v>2344</v>
      </c>
      <c r="F36" s="1527"/>
      <c r="G36" s="1534"/>
      <c r="H36" s="1529" t="s">
        <v>2319</v>
      </c>
      <c r="I36" s="1530"/>
      <c r="J36" s="1531"/>
      <c r="K36" s="1524">
        <f t="shared" si="1"/>
        <v>0</v>
      </c>
    </row>
    <row r="37" spans="1:12" s="1487" customFormat="1" ht="30" customHeight="1">
      <c r="A37" s="1535" t="s">
        <v>704</v>
      </c>
      <c r="B37" s="1536" t="s">
        <v>1218</v>
      </c>
      <c r="C37" s="2829" t="s">
        <v>2345</v>
      </c>
      <c r="D37" s="2830"/>
      <c r="E37" s="1522" t="s">
        <v>2346</v>
      </c>
      <c r="F37" s="1527"/>
      <c r="G37" s="1537"/>
      <c r="H37" s="1529" t="s">
        <v>2319</v>
      </c>
      <c r="I37" s="1538"/>
      <c r="J37" s="1539"/>
      <c r="K37" s="1524">
        <f t="shared" si="1"/>
        <v>0</v>
      </c>
    </row>
    <row r="38" spans="1:12" s="1487" customFormat="1" ht="30" customHeight="1">
      <c r="A38" s="1540" t="s">
        <v>1237</v>
      </c>
      <c r="B38" s="1541" t="s">
        <v>844</v>
      </c>
      <c r="C38" s="2823" t="s">
        <v>2347</v>
      </c>
      <c r="D38" s="2824"/>
      <c r="E38" s="1517"/>
      <c r="F38" s="1518">
        <f>SUM(F39,F43,F44)</f>
        <v>0</v>
      </c>
      <c r="G38" s="1537"/>
      <c r="H38" s="1542"/>
      <c r="I38" s="1528"/>
      <c r="J38" s="1537"/>
      <c r="K38" s="1521">
        <f>SUM(K39,K44)</f>
        <v>0</v>
      </c>
    </row>
    <row r="39" spans="1:12" s="1487" customFormat="1" ht="30" customHeight="1">
      <c r="A39" s="1543" t="s">
        <v>1240</v>
      </c>
      <c r="B39" s="1544" t="s">
        <v>847</v>
      </c>
      <c r="C39" s="2819" t="s">
        <v>2348</v>
      </c>
      <c r="D39" s="2820"/>
      <c r="E39" s="1522"/>
      <c r="F39" s="1523">
        <f>SUM(F40,F41,F42)</f>
        <v>0</v>
      </c>
      <c r="G39" s="1545">
        <f>SUM(G40,G41,G42)</f>
        <v>0</v>
      </c>
      <c r="H39" s="1533"/>
      <c r="I39" s="1528"/>
      <c r="J39" s="1591">
        <f>SUM(J40,J41,J42)</f>
        <v>0</v>
      </c>
      <c r="K39" s="1524">
        <f>SUM(K40,K41,K42)</f>
        <v>0</v>
      </c>
    </row>
    <row r="40" spans="1:12" s="1487" customFormat="1" ht="30" customHeight="1">
      <c r="A40" s="1543" t="s">
        <v>1242</v>
      </c>
      <c r="B40" s="1544" t="s">
        <v>850</v>
      </c>
      <c r="C40" s="2819" t="s">
        <v>2244</v>
      </c>
      <c r="D40" s="2820"/>
      <c r="E40" s="1547" t="s">
        <v>2349</v>
      </c>
      <c r="F40" s="1592"/>
      <c r="G40" s="1571"/>
      <c r="H40" s="1529" t="s">
        <v>2319</v>
      </c>
      <c r="I40" s="1560"/>
      <c r="J40" s="1591">
        <f>G40*I40</f>
        <v>0</v>
      </c>
      <c r="K40" s="1524">
        <f>IF(F40-J40&lt;0,0,F40-J40)</f>
        <v>0</v>
      </c>
    </row>
    <row r="41" spans="1:12" s="1487" customFormat="1" ht="30" customHeight="1">
      <c r="A41" s="1543" t="s">
        <v>1245</v>
      </c>
      <c r="B41" s="1544" t="s">
        <v>853</v>
      </c>
      <c r="C41" s="1553" t="s">
        <v>2246</v>
      </c>
      <c r="D41" s="1554"/>
      <c r="E41" s="1547" t="s">
        <v>2349</v>
      </c>
      <c r="F41" s="1592"/>
      <c r="G41" s="1571"/>
      <c r="H41" s="1529" t="s">
        <v>2350</v>
      </c>
      <c r="I41" s="1560"/>
      <c r="J41" s="1591">
        <f t="shared" ref="J41:J42" si="2">G41*I41</f>
        <v>0</v>
      </c>
      <c r="K41" s="1524">
        <f t="shared" ref="K41:K42" si="3">IF(F41-J41&lt;0,0,F41-J41)</f>
        <v>0</v>
      </c>
    </row>
    <row r="42" spans="1:12" s="1487" customFormat="1" ht="30" customHeight="1">
      <c r="A42" s="1543" t="s">
        <v>709</v>
      </c>
      <c r="B42" s="1544" t="s">
        <v>856</v>
      </c>
      <c r="C42" s="1553" t="s">
        <v>2247</v>
      </c>
      <c r="D42" s="1554"/>
      <c r="E42" s="1547" t="s">
        <v>2349</v>
      </c>
      <c r="F42" s="1592"/>
      <c r="G42" s="1571"/>
      <c r="H42" s="1529" t="s">
        <v>2322</v>
      </c>
      <c r="I42" s="1560"/>
      <c r="J42" s="1591">
        <f t="shared" si="2"/>
        <v>0</v>
      </c>
      <c r="K42" s="1524">
        <f t="shared" si="3"/>
        <v>0</v>
      </c>
    </row>
    <row r="43" spans="1:12" s="1487" customFormat="1" ht="30" customHeight="1">
      <c r="A43" s="1543" t="s">
        <v>712</v>
      </c>
      <c r="B43" s="1544" t="s">
        <v>873</v>
      </c>
      <c r="C43" s="2817" t="s">
        <v>2351</v>
      </c>
      <c r="D43" s="2818"/>
      <c r="E43" s="1547" t="s">
        <v>2349</v>
      </c>
      <c r="F43" s="1592"/>
      <c r="G43" s="1537"/>
      <c r="H43" s="1533"/>
      <c r="I43" s="1567"/>
      <c r="J43" s="1537"/>
      <c r="K43" s="1593"/>
      <c r="L43" s="1594"/>
    </row>
    <row r="44" spans="1:12" s="1487" customFormat="1" ht="30" customHeight="1">
      <c r="A44" s="1543" t="s">
        <v>715</v>
      </c>
      <c r="B44" s="1544" t="s">
        <v>876</v>
      </c>
      <c r="C44" s="2819" t="s">
        <v>2352</v>
      </c>
      <c r="D44" s="2820"/>
      <c r="E44" s="1547" t="s">
        <v>2349</v>
      </c>
      <c r="F44" s="1527"/>
      <c r="G44" s="1528"/>
      <c r="H44" s="1529">
        <v>1</v>
      </c>
      <c r="I44" s="1560"/>
      <c r="J44" s="1528"/>
      <c r="K44" s="1524">
        <f>F44*I44</f>
        <v>0</v>
      </c>
    </row>
    <row r="45" spans="1:12" s="1487" customFormat="1" ht="30" customHeight="1">
      <c r="A45" s="1543" t="s">
        <v>718</v>
      </c>
      <c r="B45" s="1561" t="s">
        <v>902</v>
      </c>
      <c r="C45" s="2821" t="s">
        <v>2353</v>
      </c>
      <c r="D45" s="2822"/>
      <c r="E45" s="1517"/>
      <c r="F45" s="1564"/>
      <c r="G45" s="1537"/>
      <c r="H45" s="1533"/>
      <c r="I45" s="1528"/>
      <c r="J45" s="1563"/>
      <c r="K45" s="1521">
        <f>'F4 LCR TOTAL'!J16</f>
        <v>0</v>
      </c>
    </row>
    <row r="46" spans="1:12" s="1487" customFormat="1" ht="71.25" customHeight="1">
      <c r="A46" s="1543" t="s">
        <v>724</v>
      </c>
      <c r="B46" s="1561" t="s">
        <v>2354</v>
      </c>
      <c r="C46" s="2823" t="s">
        <v>2355</v>
      </c>
      <c r="D46" s="2824"/>
      <c r="E46" s="1517" t="s">
        <v>2356</v>
      </c>
      <c r="F46" s="1564"/>
      <c r="G46" s="1528"/>
      <c r="H46" s="1533"/>
      <c r="I46" s="1528"/>
      <c r="J46" s="1563"/>
      <c r="K46" s="1565"/>
    </row>
    <row r="47" spans="1:12" s="1487" customFormat="1" ht="30" customHeight="1">
      <c r="A47" s="2793" t="s">
        <v>1775</v>
      </c>
      <c r="B47" s="2794"/>
      <c r="C47" s="2794"/>
      <c r="D47" s="2794"/>
      <c r="E47" s="2794"/>
      <c r="F47" s="2794"/>
      <c r="G47" s="2794"/>
      <c r="H47" s="2794"/>
      <c r="I47" s="2794"/>
      <c r="J47" s="2794"/>
      <c r="K47" s="2795"/>
    </row>
    <row r="48" spans="1:12" s="1487" customFormat="1" ht="30" customHeight="1">
      <c r="A48" s="1543" t="s">
        <v>727</v>
      </c>
      <c r="B48" s="1561" t="s">
        <v>1762</v>
      </c>
      <c r="C48" s="2811" t="s">
        <v>2357</v>
      </c>
      <c r="D48" s="2812"/>
      <c r="E48" s="1517"/>
      <c r="F48" s="1566"/>
      <c r="G48" s="1537"/>
      <c r="H48" s="1567"/>
      <c r="I48" s="1560"/>
      <c r="J48" s="1537"/>
      <c r="K48" s="1568"/>
    </row>
    <row r="49" spans="1:11" s="1487" customFormat="1" ht="30" customHeight="1">
      <c r="A49" s="1543" t="s">
        <v>730</v>
      </c>
      <c r="B49" s="1561" t="s">
        <v>1735</v>
      </c>
      <c r="C49" s="2811" t="s">
        <v>2358</v>
      </c>
      <c r="D49" s="2812"/>
      <c r="E49" s="1517"/>
      <c r="F49" s="1569">
        <f>SUM(F50:F52)</f>
        <v>0</v>
      </c>
      <c r="G49" s="1537"/>
      <c r="H49" s="1567"/>
      <c r="I49" s="1537"/>
      <c r="J49" s="1537"/>
      <c r="K49" s="1570">
        <f>SUM(K50:K51)</f>
        <v>0</v>
      </c>
    </row>
    <row r="50" spans="1:11" s="1487" customFormat="1" ht="30" customHeight="1">
      <c r="A50" s="1543" t="s">
        <v>733</v>
      </c>
      <c r="B50" s="1561" t="s">
        <v>1259</v>
      </c>
      <c r="C50" s="2813" t="s">
        <v>2361</v>
      </c>
      <c r="D50" s="2814"/>
      <c r="E50" s="1522"/>
      <c r="F50" s="1566"/>
      <c r="G50" s="1571"/>
      <c r="H50" s="1567"/>
      <c r="I50" s="1560"/>
      <c r="J50" s="1571"/>
      <c r="K50" s="1572"/>
    </row>
    <row r="51" spans="1:11" s="1487" customFormat="1" ht="30" customHeight="1">
      <c r="A51" s="1543" t="s">
        <v>736</v>
      </c>
      <c r="B51" s="1561" t="s">
        <v>1261</v>
      </c>
      <c r="C51" s="2813" t="s">
        <v>2362</v>
      </c>
      <c r="D51" s="2814"/>
      <c r="E51" s="1522"/>
      <c r="F51" s="1566"/>
      <c r="G51" s="1537"/>
      <c r="H51" s="1567"/>
      <c r="I51" s="1560"/>
      <c r="J51" s="1537"/>
      <c r="K51" s="1572"/>
    </row>
    <row r="52" spans="1:11" s="1487" customFormat="1" ht="43.5" customHeight="1" thickBot="1">
      <c r="A52" s="1573" t="s">
        <v>739</v>
      </c>
      <c r="B52" s="1574" t="s">
        <v>2363</v>
      </c>
      <c r="C52" s="2815" t="s">
        <v>2364</v>
      </c>
      <c r="D52" s="2816"/>
      <c r="E52" s="1575"/>
      <c r="F52" s="1576"/>
      <c r="G52" s="1577"/>
      <c r="H52" s="1578"/>
      <c r="I52" s="1577"/>
      <c r="J52" s="1577"/>
      <c r="K52" s="1579"/>
    </row>
    <row r="53" spans="1:11" s="1487" customFormat="1" ht="30" customHeight="1">
      <c r="A53" s="1580"/>
      <c r="B53" s="1581"/>
      <c r="C53" s="1582"/>
      <c r="D53" s="1583"/>
      <c r="E53" s="1584"/>
      <c r="F53" s="1585"/>
      <c r="G53" s="1585"/>
      <c r="H53" s="1585"/>
      <c r="I53" s="1585"/>
      <c r="J53" s="1585"/>
      <c r="K53" s="1585"/>
    </row>
  </sheetData>
  <mergeCells count="51">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 ref="K16:K17"/>
    <mergeCell ref="C28:D28"/>
    <mergeCell ref="C18:D18"/>
    <mergeCell ref="C19:D19"/>
    <mergeCell ref="C20:D20"/>
    <mergeCell ref="C21:D21"/>
    <mergeCell ref="C22:D22"/>
    <mergeCell ref="C23:D23"/>
    <mergeCell ref="E23:E26"/>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49:D49"/>
    <mergeCell ref="C50:D50"/>
    <mergeCell ref="C51:D51"/>
    <mergeCell ref="C52:D52"/>
    <mergeCell ref="C43:D43"/>
    <mergeCell ref="C44:D44"/>
    <mergeCell ref="C45:D45"/>
    <mergeCell ref="C46:D46"/>
    <mergeCell ref="A47:K47"/>
    <mergeCell ref="C48:D48"/>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60" zoomScaleNormal="60" workbookViewId="0">
      <selection activeCell="C98" sqref="C98"/>
    </sheetView>
  </sheetViews>
  <sheetFormatPr defaultColWidth="11.42578125" defaultRowHeight="14.25"/>
  <cols>
    <col min="1" max="1" width="10.85546875" style="1586" customWidth="1"/>
    <col min="2" max="2" width="11.7109375" style="1586" customWidth="1"/>
    <col min="3" max="3" width="63" style="1587" customWidth="1"/>
    <col min="4" max="4" width="20.28515625" style="1587" customWidth="1"/>
    <col min="5" max="5" width="22.42578125" style="1586" customWidth="1"/>
    <col min="6" max="6" width="25.7109375" style="1587" customWidth="1"/>
    <col min="7" max="10" width="25.7109375" style="1588" customWidth="1"/>
    <col min="11" max="11" width="25.7109375" style="1587" customWidth="1"/>
    <col min="12" max="16384" width="11.42578125" style="1488"/>
  </cols>
  <sheetData>
    <row r="1" spans="1:11" ht="15">
      <c r="A1" s="1487"/>
      <c r="B1" s="1487"/>
      <c r="C1" s="5" t="s">
        <v>2</v>
      </c>
      <c r="D1" s="103" t="s">
        <v>1625</v>
      </c>
      <c r="E1" s="1487"/>
      <c r="F1" s="1488"/>
      <c r="G1" s="1489"/>
      <c r="H1" s="1489"/>
      <c r="I1" s="1489"/>
      <c r="J1" s="1489"/>
      <c r="K1" s="1488"/>
    </row>
    <row r="2" spans="1:11" ht="15">
      <c r="A2" s="1487"/>
      <c r="B2" s="1487"/>
      <c r="C2" s="49" t="s">
        <v>4</v>
      </c>
      <c r="D2" s="49" t="s">
        <v>2370</v>
      </c>
      <c r="E2" s="1487"/>
      <c r="F2" s="1488"/>
      <c r="G2" s="1489"/>
      <c r="H2" s="1489"/>
      <c r="I2" s="1489"/>
      <c r="J2" s="1489"/>
      <c r="K2" s="1488"/>
    </row>
    <row r="3" spans="1:11" ht="15">
      <c r="A3" s="1487"/>
      <c r="B3" s="1487"/>
      <c r="C3" s="49" t="s">
        <v>6</v>
      </c>
      <c r="D3" s="49" t="s">
        <v>2012</v>
      </c>
      <c r="E3" s="1488"/>
      <c r="F3" s="1488"/>
      <c r="G3" s="1489"/>
      <c r="H3" s="1489"/>
      <c r="I3" s="1489"/>
      <c r="J3" s="1489"/>
      <c r="K3" s="1488"/>
    </row>
    <row r="4" spans="1:11" ht="15">
      <c r="A4" s="1487"/>
      <c r="B4" s="1487"/>
      <c r="C4" s="49" t="s">
        <v>8</v>
      </c>
      <c r="D4" s="49" t="s">
        <v>9</v>
      </c>
      <c r="E4" s="1488"/>
      <c r="F4" s="1488"/>
      <c r="G4" s="1489"/>
      <c r="H4" s="1489"/>
      <c r="I4" s="1489"/>
      <c r="J4" s="1489"/>
      <c r="K4" s="1488"/>
    </row>
    <row r="5" spans="1:11" ht="15">
      <c r="A5" s="1487"/>
      <c r="B5" s="1487"/>
      <c r="C5" s="5" t="s">
        <v>2015</v>
      </c>
      <c r="D5" s="5" t="s">
        <v>2016</v>
      </c>
      <c r="E5" s="1488"/>
      <c r="F5" s="1488"/>
      <c r="G5" s="1489"/>
      <c r="H5" s="1489"/>
      <c r="I5" s="1489"/>
      <c r="J5" s="1489"/>
      <c r="K5" s="1488"/>
    </row>
    <row r="6" spans="1:11">
      <c r="A6" s="1487"/>
      <c r="B6" s="1487"/>
      <c r="C6" s="1488"/>
      <c r="D6" s="1488"/>
      <c r="E6" s="1487"/>
      <c r="F6" s="1488"/>
      <c r="G6" s="1489"/>
      <c r="H6" s="1489"/>
      <c r="I6" s="1489"/>
      <c r="J6" s="1489"/>
      <c r="K6" s="1488"/>
    </row>
    <row r="7" spans="1:11" ht="21.75" customHeight="1" thickBot="1">
      <c r="A7" s="1490"/>
      <c r="B7" s="1490"/>
      <c r="C7" s="1491"/>
      <c r="D7" s="1491"/>
      <c r="E7" s="1490"/>
      <c r="F7" s="1491"/>
      <c r="G7" s="1492"/>
      <c r="H7" s="1493"/>
      <c r="I7" s="1492"/>
      <c r="J7" s="1492"/>
      <c r="K7" s="1488"/>
    </row>
    <row r="8" spans="1:11" s="1494" customFormat="1" ht="30" customHeight="1" thickBot="1">
      <c r="A8" s="2840" t="s">
        <v>2371</v>
      </c>
      <c r="B8" s="2841"/>
      <c r="C8" s="2841"/>
      <c r="D8" s="2841"/>
      <c r="E8" s="2841"/>
      <c r="F8" s="2841"/>
      <c r="G8" s="2841"/>
      <c r="H8" s="2841"/>
      <c r="I8" s="2841"/>
      <c r="J8" s="2841"/>
      <c r="K8" s="2842"/>
    </row>
    <row r="9" spans="1:11" s="1494" customFormat="1" ht="20.100000000000001" customHeight="1">
      <c r="A9" s="1495"/>
      <c r="B9" s="1496"/>
      <c r="C9" s="1496"/>
      <c r="D9" s="1496"/>
      <c r="E9" s="1497"/>
      <c r="F9" s="1496"/>
      <c r="G9" s="1496"/>
      <c r="H9" s="1496"/>
      <c r="I9" s="1496"/>
      <c r="J9" s="1496"/>
      <c r="K9" s="1498"/>
    </row>
    <row r="10" spans="1:11" s="1494" customFormat="1" ht="20.100000000000001" customHeight="1">
      <c r="A10" s="1499"/>
      <c r="B10" s="1500"/>
      <c r="C10" s="1286"/>
      <c r="D10" s="1287"/>
      <c r="E10" s="1287"/>
      <c r="F10" s="1500"/>
      <c r="G10" s="1500"/>
      <c r="H10" s="1500"/>
      <c r="I10" s="1500"/>
      <c r="J10" s="1500"/>
      <c r="K10" s="1501"/>
    </row>
    <row r="11" spans="1:11" s="1494" customFormat="1" ht="20.100000000000001" customHeight="1" thickBot="1">
      <c r="A11" s="1499"/>
      <c r="B11" s="1500"/>
      <c r="C11" s="1500"/>
      <c r="D11" s="1500"/>
      <c r="E11" s="1502"/>
      <c r="F11" s="1503"/>
      <c r="G11" s="1503"/>
      <c r="H11" s="1503"/>
      <c r="I11" s="1503"/>
      <c r="J11" s="1503"/>
      <c r="K11" s="1504"/>
    </row>
    <row r="12" spans="1:11" s="1487" customFormat="1" ht="58.5" customHeight="1">
      <c r="A12" s="2843" t="s">
        <v>1678</v>
      </c>
      <c r="B12" s="2843" t="s">
        <v>13</v>
      </c>
      <c r="C12" s="2843" t="s">
        <v>657</v>
      </c>
      <c r="D12" s="2843"/>
      <c r="E12" s="2844" t="s">
        <v>2308</v>
      </c>
      <c r="F12" s="1505" t="s">
        <v>658</v>
      </c>
      <c r="G12" s="1506" t="s">
        <v>2309</v>
      </c>
      <c r="H12" s="2847" t="s">
        <v>2083</v>
      </c>
      <c r="I12" s="1507" t="s">
        <v>2084</v>
      </c>
      <c r="J12" s="1505" t="s">
        <v>2310</v>
      </c>
      <c r="K12" s="1508" t="s">
        <v>2311</v>
      </c>
    </row>
    <row r="13" spans="1:11" s="1487" customFormat="1" ht="47.25" customHeight="1">
      <c r="A13" s="2843"/>
      <c r="B13" s="2843"/>
      <c r="C13" s="2843"/>
      <c r="D13" s="2843"/>
      <c r="E13" s="2845"/>
      <c r="F13" s="2850" t="s">
        <v>2312</v>
      </c>
      <c r="G13" s="2850" t="s">
        <v>2312</v>
      </c>
      <c r="H13" s="2848"/>
      <c r="I13" s="2850" t="s">
        <v>2312</v>
      </c>
      <c r="J13" s="2850" t="s">
        <v>2312</v>
      </c>
      <c r="K13" s="2851" t="s">
        <v>2312</v>
      </c>
    </row>
    <row r="14" spans="1:11" s="1487" customFormat="1" ht="46.5" customHeight="1">
      <c r="A14" s="2843"/>
      <c r="B14" s="2843"/>
      <c r="C14" s="2843"/>
      <c r="D14" s="2843"/>
      <c r="E14" s="2845"/>
      <c r="F14" s="2848"/>
      <c r="G14" s="2848"/>
      <c r="H14" s="2848"/>
      <c r="I14" s="2848"/>
      <c r="J14" s="2848"/>
      <c r="K14" s="2852"/>
    </row>
    <row r="15" spans="1:11" s="1487" customFormat="1" ht="14.25" customHeight="1">
      <c r="A15" s="2843"/>
      <c r="B15" s="2843"/>
      <c r="C15" s="2843"/>
      <c r="D15" s="2843"/>
      <c r="E15" s="2846"/>
      <c r="F15" s="2849"/>
      <c r="G15" s="2849"/>
      <c r="H15" s="2849"/>
      <c r="I15" s="2849"/>
      <c r="J15" s="2849"/>
      <c r="K15" s="2853"/>
    </row>
    <row r="16" spans="1:11" s="1487" customFormat="1" ht="27" customHeight="1">
      <c r="A16" s="2843"/>
      <c r="B16" s="2843"/>
      <c r="C16" s="2843"/>
      <c r="D16" s="2843"/>
      <c r="E16" s="1589"/>
      <c r="F16" s="2854" t="s">
        <v>659</v>
      </c>
      <c r="G16" s="2854" t="s">
        <v>664</v>
      </c>
      <c r="H16" s="2854" t="s">
        <v>667</v>
      </c>
      <c r="I16" s="2854" t="s">
        <v>670</v>
      </c>
      <c r="J16" s="2856" t="s">
        <v>2313</v>
      </c>
      <c r="K16" s="2831" t="s">
        <v>2314</v>
      </c>
    </row>
    <row r="17" spans="1:11" s="1487" customFormat="1" ht="27" customHeight="1">
      <c r="A17" s="2843"/>
      <c r="B17" s="2843"/>
      <c r="C17" s="2843"/>
      <c r="D17" s="2843"/>
      <c r="E17" s="1590"/>
      <c r="F17" s="2855"/>
      <c r="G17" s="2855"/>
      <c r="H17" s="2855"/>
      <c r="I17" s="2855"/>
      <c r="J17" s="2857"/>
      <c r="K17" s="2832"/>
    </row>
    <row r="18" spans="1:11" s="1487" customFormat="1" ht="30" customHeight="1">
      <c r="A18" s="1510" t="s">
        <v>659</v>
      </c>
      <c r="B18" s="1511" t="s">
        <v>1728</v>
      </c>
      <c r="C18" s="2835" t="s">
        <v>2315</v>
      </c>
      <c r="D18" s="2836"/>
      <c r="E18" s="1512"/>
      <c r="F18" s="1513">
        <f>SUM(F19,F38)</f>
        <v>0</v>
      </c>
      <c r="G18" s="1514"/>
      <c r="H18" s="1515"/>
      <c r="I18" s="1515"/>
      <c r="J18" s="1515"/>
      <c r="K18" s="1516">
        <f>SUM(K19,K38,K45)-K46</f>
        <v>0</v>
      </c>
    </row>
    <row r="19" spans="1:11" s="1487" customFormat="1" ht="30" customHeight="1">
      <c r="A19" s="1510" t="s">
        <v>664</v>
      </c>
      <c r="B19" s="1380" t="s">
        <v>662</v>
      </c>
      <c r="C19" s="2823" t="s">
        <v>2316</v>
      </c>
      <c r="D19" s="2824"/>
      <c r="E19" s="1517"/>
      <c r="F19" s="1518">
        <f>SUM(F20,F27,F31,F32,F33,F34,F35,F36,F37)</f>
        <v>0</v>
      </c>
      <c r="G19" s="1519"/>
      <c r="H19" s="1520"/>
      <c r="I19" s="1520"/>
      <c r="J19" s="1520"/>
      <c r="K19" s="1521">
        <f>SUM(K20,K27,K31,K32,K33,K34,K35,K36,K37)</f>
        <v>0</v>
      </c>
    </row>
    <row r="20" spans="1:11" s="1487" customFormat="1" ht="30" customHeight="1">
      <c r="A20" s="1510" t="s">
        <v>667</v>
      </c>
      <c r="B20" s="1391" t="s">
        <v>665</v>
      </c>
      <c r="C20" s="2819" t="s">
        <v>2317</v>
      </c>
      <c r="D20" s="2820"/>
      <c r="E20" s="1522"/>
      <c r="F20" s="1523">
        <f>SUM(F21,F22)</f>
        <v>0</v>
      </c>
      <c r="G20" s="1519"/>
      <c r="H20" s="1519"/>
      <c r="I20" s="1519"/>
      <c r="J20" s="1519"/>
      <c r="K20" s="1524">
        <f>SUM(K21,K22)</f>
        <v>0</v>
      </c>
    </row>
    <row r="21" spans="1:11" s="1487" customFormat="1" ht="45.75" customHeight="1">
      <c r="A21" s="1510" t="s">
        <v>670</v>
      </c>
      <c r="B21" s="1525" t="s">
        <v>668</v>
      </c>
      <c r="C21" s="2833" t="s">
        <v>2318</v>
      </c>
      <c r="D21" s="2834"/>
      <c r="E21" s="1526" t="s">
        <v>2290</v>
      </c>
      <c r="F21" s="1527"/>
      <c r="G21" s="1528"/>
      <c r="H21" s="1529" t="s">
        <v>2319</v>
      </c>
      <c r="I21" s="1530"/>
      <c r="J21" s="1531"/>
      <c r="K21" s="1524">
        <f>F21*I21</f>
        <v>0</v>
      </c>
    </row>
    <row r="22" spans="1:11" s="1487" customFormat="1" ht="30" customHeight="1">
      <c r="A22" s="1510" t="s">
        <v>672</v>
      </c>
      <c r="B22" s="1525" t="s">
        <v>693</v>
      </c>
      <c r="C22" s="2833" t="s">
        <v>2320</v>
      </c>
      <c r="D22" s="2834"/>
      <c r="E22" s="1526" t="s">
        <v>2290</v>
      </c>
      <c r="F22" s="1523">
        <f>SUM(F23,F24,F25,F26)</f>
        <v>0</v>
      </c>
      <c r="G22" s="1519"/>
      <c r="H22" s="1519"/>
      <c r="I22" s="1519"/>
      <c r="J22" s="1519"/>
      <c r="K22" s="1524">
        <f>SUM(K23,K24,K25,K26)</f>
        <v>0</v>
      </c>
    </row>
    <row r="23" spans="1:11" s="1487" customFormat="1" ht="30" customHeight="1">
      <c r="A23" s="1510" t="s">
        <v>675</v>
      </c>
      <c r="B23" s="1532" t="s">
        <v>696</v>
      </c>
      <c r="C23" s="2837" t="s">
        <v>2321</v>
      </c>
      <c r="D23" s="2838"/>
      <c r="E23" s="2839" t="s">
        <v>2290</v>
      </c>
      <c r="F23" s="1527"/>
      <c r="G23" s="1528"/>
      <c r="H23" s="1529" t="s">
        <v>2322</v>
      </c>
      <c r="I23" s="1530"/>
      <c r="J23" s="1531"/>
      <c r="K23" s="1524">
        <f t="shared" ref="K23:K25" si="0">F23*I23</f>
        <v>0</v>
      </c>
    </row>
    <row r="24" spans="1:11" s="1487" customFormat="1" ht="30" customHeight="1">
      <c r="A24" s="1510" t="s">
        <v>677</v>
      </c>
      <c r="B24" s="1532" t="s">
        <v>699</v>
      </c>
      <c r="C24" s="2837" t="s">
        <v>2323</v>
      </c>
      <c r="D24" s="2838"/>
      <c r="E24" s="2839"/>
      <c r="F24" s="1527"/>
      <c r="G24" s="1528"/>
      <c r="H24" s="1529">
        <v>0.5</v>
      </c>
      <c r="I24" s="1530"/>
      <c r="J24" s="1531"/>
      <c r="K24" s="1524">
        <f t="shared" si="0"/>
        <v>0</v>
      </c>
    </row>
    <row r="25" spans="1:11" s="1487" customFormat="1" ht="30" customHeight="1">
      <c r="A25" s="1510" t="s">
        <v>680</v>
      </c>
      <c r="B25" s="1532" t="s">
        <v>702</v>
      </c>
      <c r="C25" s="2837" t="s">
        <v>2324</v>
      </c>
      <c r="D25" s="2838"/>
      <c r="E25" s="2839"/>
      <c r="F25" s="1527"/>
      <c r="G25" s="1528"/>
      <c r="H25" s="1529" t="s">
        <v>2322</v>
      </c>
      <c r="I25" s="1530"/>
      <c r="J25" s="1531"/>
      <c r="K25" s="1524">
        <f t="shared" si="0"/>
        <v>0</v>
      </c>
    </row>
    <row r="26" spans="1:11" s="1487" customFormat="1" ht="30" customHeight="1">
      <c r="A26" s="1510" t="s">
        <v>683</v>
      </c>
      <c r="B26" s="1532" t="s">
        <v>2325</v>
      </c>
      <c r="C26" s="2837" t="s">
        <v>2326</v>
      </c>
      <c r="D26" s="2838"/>
      <c r="E26" s="2839"/>
      <c r="F26" s="1527"/>
      <c r="G26" s="1528"/>
      <c r="H26" s="1529" t="s">
        <v>2322</v>
      </c>
      <c r="I26" s="1530"/>
      <c r="J26" s="1531"/>
      <c r="K26" s="1524">
        <f>F26*I26</f>
        <v>0</v>
      </c>
    </row>
    <row r="27" spans="1:11" s="1487" customFormat="1" ht="30" customHeight="1">
      <c r="A27" s="1510" t="s">
        <v>1207</v>
      </c>
      <c r="B27" s="1532" t="s">
        <v>793</v>
      </c>
      <c r="C27" s="2819" t="s">
        <v>2327</v>
      </c>
      <c r="D27" s="2820"/>
      <c r="E27" s="1522"/>
      <c r="F27" s="1523">
        <f>F28</f>
        <v>0</v>
      </c>
      <c r="G27" s="1528"/>
      <c r="H27" s="1533"/>
      <c r="I27" s="1528"/>
      <c r="J27" s="1528"/>
      <c r="K27" s="1521">
        <f>K28</f>
        <v>0</v>
      </c>
    </row>
    <row r="28" spans="1:11" s="1487" customFormat="1" ht="30" customHeight="1">
      <c r="A28" s="1510" t="s">
        <v>1210</v>
      </c>
      <c r="B28" s="1532" t="s">
        <v>796</v>
      </c>
      <c r="C28" s="2833" t="s">
        <v>2328</v>
      </c>
      <c r="D28" s="2834"/>
      <c r="E28" s="1526"/>
      <c r="F28" s="1523">
        <f>SUM(F29,F30)</f>
        <v>0</v>
      </c>
      <c r="G28" s="1528"/>
      <c r="H28" s="1533"/>
      <c r="I28" s="1528"/>
      <c r="J28" s="1528"/>
      <c r="K28" s="1524">
        <f>SUM(K29,K30)</f>
        <v>0</v>
      </c>
    </row>
    <row r="29" spans="1:11" s="1487" customFormat="1" ht="30" customHeight="1">
      <c r="A29" s="1510" t="s">
        <v>1213</v>
      </c>
      <c r="B29" s="1532" t="s">
        <v>799</v>
      </c>
      <c r="C29" s="2825" t="s">
        <v>2329</v>
      </c>
      <c r="D29" s="2826"/>
      <c r="E29" s="1526" t="s">
        <v>2330</v>
      </c>
      <c r="F29" s="1527"/>
      <c r="G29" s="1528"/>
      <c r="H29" s="1529" t="s">
        <v>2319</v>
      </c>
      <c r="I29" s="1530"/>
      <c r="J29" s="1531"/>
      <c r="K29" s="1524">
        <f t="shared" ref="K29:K37" si="1">F29*I29</f>
        <v>0</v>
      </c>
    </row>
    <row r="30" spans="1:11" s="1487" customFormat="1" ht="30" customHeight="1">
      <c r="A30" s="1510" t="s">
        <v>692</v>
      </c>
      <c r="B30" s="1532" t="s">
        <v>802</v>
      </c>
      <c r="C30" s="2825" t="s">
        <v>2331</v>
      </c>
      <c r="D30" s="2826"/>
      <c r="E30" s="1526" t="s">
        <v>2330</v>
      </c>
      <c r="F30" s="1527"/>
      <c r="G30" s="1528"/>
      <c r="H30" s="1529" t="s">
        <v>2319</v>
      </c>
      <c r="I30" s="1530"/>
      <c r="J30" s="1531"/>
      <c r="K30" s="1524">
        <f t="shared" si="1"/>
        <v>0</v>
      </c>
    </row>
    <row r="31" spans="1:11" s="1487" customFormat="1" ht="30" customHeight="1">
      <c r="A31" s="1510" t="s">
        <v>695</v>
      </c>
      <c r="B31" s="1532" t="s">
        <v>1204</v>
      </c>
      <c r="C31" s="2819" t="s">
        <v>2332</v>
      </c>
      <c r="D31" s="2820"/>
      <c r="E31" s="1526" t="s">
        <v>2333</v>
      </c>
      <c r="F31" s="1527"/>
      <c r="G31" s="1528"/>
      <c r="H31" s="1529" t="s">
        <v>2319</v>
      </c>
      <c r="I31" s="1530"/>
      <c r="J31" s="1531"/>
      <c r="K31" s="1524">
        <f t="shared" si="1"/>
        <v>0</v>
      </c>
    </row>
    <row r="32" spans="1:11" s="1487" customFormat="1" ht="30" customHeight="1">
      <c r="A32" s="1510" t="s">
        <v>698</v>
      </c>
      <c r="B32" s="1532" t="s">
        <v>1205</v>
      </c>
      <c r="C32" s="2819" t="s">
        <v>2334</v>
      </c>
      <c r="D32" s="2820"/>
      <c r="E32" s="1526" t="s">
        <v>2335</v>
      </c>
      <c r="F32" s="1527"/>
      <c r="G32" s="1528"/>
      <c r="H32" s="1529" t="s">
        <v>2319</v>
      </c>
      <c r="I32" s="1530"/>
      <c r="J32" s="1531"/>
      <c r="K32" s="1524">
        <f t="shared" si="1"/>
        <v>0</v>
      </c>
    </row>
    <row r="33" spans="1:12" s="1487" customFormat="1" ht="30" customHeight="1">
      <c r="A33" s="1510" t="s">
        <v>701</v>
      </c>
      <c r="B33" s="1532" t="s">
        <v>1208</v>
      </c>
      <c r="C33" s="2819" t="s">
        <v>2336</v>
      </c>
      <c r="D33" s="2820"/>
      <c r="E33" s="1526" t="s">
        <v>2337</v>
      </c>
      <c r="F33" s="1527"/>
      <c r="G33" s="1528"/>
      <c r="H33" s="1529" t="s">
        <v>2338</v>
      </c>
      <c r="I33" s="1530"/>
      <c r="J33" s="1531"/>
      <c r="K33" s="1524">
        <f t="shared" si="1"/>
        <v>0</v>
      </c>
    </row>
    <row r="34" spans="1:12" s="1487" customFormat="1" ht="51.75" customHeight="1">
      <c r="A34" s="1510" t="s">
        <v>1224</v>
      </c>
      <c r="B34" s="1532" t="s">
        <v>1211</v>
      </c>
      <c r="C34" s="2827" t="s">
        <v>2339</v>
      </c>
      <c r="D34" s="2828"/>
      <c r="E34" s="1526" t="s">
        <v>2340</v>
      </c>
      <c r="F34" s="1527"/>
      <c r="G34" s="1528"/>
      <c r="H34" s="1529" t="s">
        <v>2319</v>
      </c>
      <c r="I34" s="1530"/>
      <c r="J34" s="1531"/>
      <c r="K34" s="1524">
        <f t="shared" si="1"/>
        <v>0</v>
      </c>
    </row>
    <row r="35" spans="1:12" s="1487" customFormat="1" ht="49.5" customHeight="1">
      <c r="A35" s="1510" t="s">
        <v>1227</v>
      </c>
      <c r="B35" s="1532" t="s">
        <v>1214</v>
      </c>
      <c r="C35" s="2819" t="s">
        <v>2341</v>
      </c>
      <c r="D35" s="2820"/>
      <c r="E35" s="1526" t="s">
        <v>2342</v>
      </c>
      <c r="F35" s="1527"/>
      <c r="G35" s="1528"/>
      <c r="H35" s="1529" t="s">
        <v>2319</v>
      </c>
      <c r="I35" s="1530"/>
      <c r="J35" s="1531"/>
      <c r="K35" s="1524">
        <f t="shared" si="1"/>
        <v>0</v>
      </c>
    </row>
    <row r="36" spans="1:12" s="1487" customFormat="1" ht="30" customHeight="1">
      <c r="A36" s="1510" t="s">
        <v>1230</v>
      </c>
      <c r="B36" s="1532" t="s">
        <v>1216</v>
      </c>
      <c r="C36" s="2819" t="s">
        <v>2343</v>
      </c>
      <c r="D36" s="2820"/>
      <c r="E36" s="1522" t="s">
        <v>2344</v>
      </c>
      <c r="F36" s="1527"/>
      <c r="G36" s="1534"/>
      <c r="H36" s="1529" t="s">
        <v>2319</v>
      </c>
      <c r="I36" s="1530"/>
      <c r="J36" s="1531"/>
      <c r="K36" s="1524">
        <f t="shared" si="1"/>
        <v>0</v>
      </c>
    </row>
    <row r="37" spans="1:12" s="1487" customFormat="1" ht="30" customHeight="1">
      <c r="A37" s="1535" t="s">
        <v>704</v>
      </c>
      <c r="B37" s="1536" t="s">
        <v>1218</v>
      </c>
      <c r="C37" s="2829" t="s">
        <v>2345</v>
      </c>
      <c r="D37" s="2830"/>
      <c r="E37" s="1522" t="s">
        <v>2346</v>
      </c>
      <c r="F37" s="1527"/>
      <c r="G37" s="1537"/>
      <c r="H37" s="1529" t="s">
        <v>2319</v>
      </c>
      <c r="I37" s="1538"/>
      <c r="J37" s="1539"/>
      <c r="K37" s="1524">
        <f t="shared" si="1"/>
        <v>0</v>
      </c>
    </row>
    <row r="38" spans="1:12" s="1487" customFormat="1" ht="30" customHeight="1">
      <c r="A38" s="1540" t="s">
        <v>1237</v>
      </c>
      <c r="B38" s="1541" t="s">
        <v>844</v>
      </c>
      <c r="C38" s="2823" t="s">
        <v>2347</v>
      </c>
      <c r="D38" s="2824"/>
      <c r="E38" s="1517"/>
      <c r="F38" s="1518">
        <f>SUM(F39,F43,F44)</f>
        <v>0</v>
      </c>
      <c r="G38" s="1537"/>
      <c r="H38" s="1542"/>
      <c r="I38" s="1528"/>
      <c r="J38" s="1537"/>
      <c r="K38" s="1521">
        <f>SUM(K39,K44)</f>
        <v>0</v>
      </c>
    </row>
    <row r="39" spans="1:12" s="1487" customFormat="1" ht="30" customHeight="1">
      <c r="A39" s="1543" t="s">
        <v>1240</v>
      </c>
      <c r="B39" s="1544" t="s">
        <v>847</v>
      </c>
      <c r="C39" s="2819" t="s">
        <v>2348</v>
      </c>
      <c r="D39" s="2820"/>
      <c r="E39" s="1522"/>
      <c r="F39" s="1523">
        <f>SUM(F40,F41,F42)</f>
        <v>0</v>
      </c>
      <c r="G39" s="1545">
        <f>SUM(G40,G41,G42)</f>
        <v>0</v>
      </c>
      <c r="H39" s="1533"/>
      <c r="I39" s="1528"/>
      <c r="J39" s="1591">
        <f>SUM(J40,J41,J42)</f>
        <v>0</v>
      </c>
      <c r="K39" s="1524">
        <f>SUM(K40,K41,K42)</f>
        <v>0</v>
      </c>
    </row>
    <row r="40" spans="1:12" s="1487" customFormat="1" ht="30" customHeight="1">
      <c r="A40" s="1543" t="s">
        <v>1242</v>
      </c>
      <c r="B40" s="1544" t="s">
        <v>850</v>
      </c>
      <c r="C40" s="2819" t="s">
        <v>2244</v>
      </c>
      <c r="D40" s="2820"/>
      <c r="E40" s="1547" t="s">
        <v>2349</v>
      </c>
      <c r="F40" s="1592"/>
      <c r="G40" s="1571"/>
      <c r="H40" s="1529" t="s">
        <v>2319</v>
      </c>
      <c r="I40" s="1560"/>
      <c r="J40" s="1591">
        <f>G40*I40</f>
        <v>0</v>
      </c>
      <c r="K40" s="1524">
        <f>IF(F40-J40&lt;0,0,F40-J40)</f>
        <v>0</v>
      </c>
    </row>
    <row r="41" spans="1:12" s="1487" customFormat="1" ht="30" customHeight="1">
      <c r="A41" s="1543" t="s">
        <v>1245</v>
      </c>
      <c r="B41" s="1544" t="s">
        <v>853</v>
      </c>
      <c r="C41" s="1553" t="s">
        <v>2246</v>
      </c>
      <c r="D41" s="1554"/>
      <c r="E41" s="1547" t="s">
        <v>2349</v>
      </c>
      <c r="F41" s="1592"/>
      <c r="G41" s="1571"/>
      <c r="H41" s="1529" t="s">
        <v>2350</v>
      </c>
      <c r="I41" s="1560"/>
      <c r="J41" s="1591">
        <f t="shared" ref="J41:J42" si="2">G41*I41</f>
        <v>0</v>
      </c>
      <c r="K41" s="1524">
        <f t="shared" ref="K41:K42" si="3">IF(F41-J41&lt;0,0,F41-J41)</f>
        <v>0</v>
      </c>
    </row>
    <row r="42" spans="1:12" s="1487" customFormat="1" ht="30" customHeight="1">
      <c r="A42" s="1543" t="s">
        <v>709</v>
      </c>
      <c r="B42" s="1544" t="s">
        <v>856</v>
      </c>
      <c r="C42" s="1553" t="s">
        <v>2247</v>
      </c>
      <c r="D42" s="1554"/>
      <c r="E42" s="1547" t="s">
        <v>2349</v>
      </c>
      <c r="F42" s="1592"/>
      <c r="G42" s="1571"/>
      <c r="H42" s="1529" t="s">
        <v>2322</v>
      </c>
      <c r="I42" s="1560"/>
      <c r="J42" s="1591">
        <f t="shared" si="2"/>
        <v>0</v>
      </c>
      <c r="K42" s="1524">
        <f t="shared" si="3"/>
        <v>0</v>
      </c>
    </row>
    <row r="43" spans="1:12" s="1487" customFormat="1" ht="30" customHeight="1">
      <c r="A43" s="1543" t="s">
        <v>712</v>
      </c>
      <c r="B43" s="1544" t="s">
        <v>873</v>
      </c>
      <c r="C43" s="2817" t="s">
        <v>2351</v>
      </c>
      <c r="D43" s="2818"/>
      <c r="E43" s="1547" t="s">
        <v>2349</v>
      </c>
      <c r="F43" s="1592"/>
      <c r="G43" s="1537"/>
      <c r="H43" s="1533"/>
      <c r="I43" s="1567"/>
      <c r="J43" s="1537"/>
      <c r="K43" s="1593"/>
      <c r="L43" s="1594"/>
    </row>
    <row r="44" spans="1:12" s="1487" customFormat="1" ht="30" customHeight="1">
      <c r="A44" s="1543" t="s">
        <v>715</v>
      </c>
      <c r="B44" s="1544" t="s">
        <v>876</v>
      </c>
      <c r="C44" s="2819" t="s">
        <v>2352</v>
      </c>
      <c r="D44" s="2820"/>
      <c r="E44" s="1547" t="s">
        <v>2349</v>
      </c>
      <c r="F44" s="1527"/>
      <c r="G44" s="1528"/>
      <c r="H44" s="1529">
        <v>1</v>
      </c>
      <c r="I44" s="1560"/>
      <c r="J44" s="1528"/>
      <c r="K44" s="1524">
        <f>F44*I44</f>
        <v>0</v>
      </c>
    </row>
    <row r="45" spans="1:12" s="1487" customFormat="1" ht="30" customHeight="1">
      <c r="A45" s="1543" t="s">
        <v>718</v>
      </c>
      <c r="B45" s="1561" t="s">
        <v>902</v>
      </c>
      <c r="C45" s="2821" t="s">
        <v>2353</v>
      </c>
      <c r="D45" s="2822"/>
      <c r="E45" s="1517"/>
      <c r="F45" s="1564"/>
      <c r="G45" s="1537"/>
      <c r="H45" s="1533"/>
      <c r="I45" s="1528"/>
      <c r="J45" s="1563"/>
      <c r="K45" s="1521">
        <f>'F4 LCR TOTAL'!J16</f>
        <v>0</v>
      </c>
    </row>
    <row r="46" spans="1:12" s="1487" customFormat="1" ht="71.25" customHeight="1">
      <c r="A46" s="1543" t="s">
        <v>724</v>
      </c>
      <c r="B46" s="1561" t="s">
        <v>2354</v>
      </c>
      <c r="C46" s="2823" t="s">
        <v>2355</v>
      </c>
      <c r="D46" s="2824"/>
      <c r="E46" s="1517" t="s">
        <v>2356</v>
      </c>
      <c r="F46" s="1564"/>
      <c r="G46" s="1528"/>
      <c r="H46" s="1533"/>
      <c r="I46" s="1528"/>
      <c r="J46" s="1563"/>
      <c r="K46" s="1565"/>
    </row>
    <row r="47" spans="1:12" s="1487" customFormat="1" ht="30" customHeight="1">
      <c r="A47" s="2793" t="s">
        <v>1775</v>
      </c>
      <c r="B47" s="2794"/>
      <c r="C47" s="2794"/>
      <c r="D47" s="2794"/>
      <c r="E47" s="2794"/>
      <c r="F47" s="2794"/>
      <c r="G47" s="2794"/>
      <c r="H47" s="2794"/>
      <c r="I47" s="2794"/>
      <c r="J47" s="2794"/>
      <c r="K47" s="2795"/>
    </row>
    <row r="48" spans="1:12" s="1487" customFormat="1" ht="30" customHeight="1">
      <c r="A48" s="1543" t="s">
        <v>727</v>
      </c>
      <c r="B48" s="1561" t="s">
        <v>1762</v>
      </c>
      <c r="C48" s="2811" t="s">
        <v>2357</v>
      </c>
      <c r="D48" s="2812"/>
      <c r="E48" s="1517"/>
      <c r="F48" s="1566"/>
      <c r="G48" s="1537"/>
      <c r="H48" s="1567"/>
      <c r="I48" s="1560"/>
      <c r="J48" s="1537"/>
      <c r="K48" s="1568"/>
    </row>
    <row r="49" spans="1:11" s="1487" customFormat="1" ht="30" customHeight="1">
      <c r="A49" s="1543" t="s">
        <v>730</v>
      </c>
      <c r="B49" s="1561" t="s">
        <v>1735</v>
      </c>
      <c r="C49" s="2811" t="s">
        <v>2358</v>
      </c>
      <c r="D49" s="2812"/>
      <c r="E49" s="1517"/>
      <c r="F49" s="1569">
        <f>SUM(F50:F52)</f>
        <v>0</v>
      </c>
      <c r="G49" s="1537"/>
      <c r="H49" s="1567"/>
      <c r="I49" s="1537"/>
      <c r="J49" s="1537"/>
      <c r="K49" s="1570">
        <f>SUM(K50:K51)</f>
        <v>0</v>
      </c>
    </row>
    <row r="50" spans="1:11" s="1487" customFormat="1" ht="30" customHeight="1">
      <c r="A50" s="1543" t="s">
        <v>733</v>
      </c>
      <c r="B50" s="1561" t="s">
        <v>1259</v>
      </c>
      <c r="C50" s="2813" t="s">
        <v>2361</v>
      </c>
      <c r="D50" s="2814"/>
      <c r="E50" s="1522"/>
      <c r="F50" s="1566"/>
      <c r="G50" s="1571"/>
      <c r="H50" s="1567"/>
      <c r="I50" s="1560"/>
      <c r="J50" s="1571"/>
      <c r="K50" s="1572"/>
    </row>
    <row r="51" spans="1:11" s="1487" customFormat="1" ht="30" customHeight="1">
      <c r="A51" s="1543" t="s">
        <v>736</v>
      </c>
      <c r="B51" s="1561" t="s">
        <v>1261</v>
      </c>
      <c r="C51" s="2813" t="s">
        <v>2362</v>
      </c>
      <c r="D51" s="2814"/>
      <c r="E51" s="1522"/>
      <c r="F51" s="1566"/>
      <c r="G51" s="1537"/>
      <c r="H51" s="1567"/>
      <c r="I51" s="1560"/>
      <c r="J51" s="1537"/>
      <c r="K51" s="1572"/>
    </row>
    <row r="52" spans="1:11" s="1487" customFormat="1" ht="43.5" customHeight="1" thickBot="1">
      <c r="A52" s="1573" t="s">
        <v>739</v>
      </c>
      <c r="B52" s="1574" t="s">
        <v>2363</v>
      </c>
      <c r="C52" s="2815" t="s">
        <v>2364</v>
      </c>
      <c r="D52" s="2816"/>
      <c r="E52" s="1575"/>
      <c r="F52" s="1576"/>
      <c r="G52" s="1577"/>
      <c r="H52" s="1578"/>
      <c r="I52" s="1577"/>
      <c r="J52" s="1577"/>
      <c r="K52" s="1579"/>
    </row>
    <row r="53" spans="1:11" s="1487" customFormat="1" ht="30" customHeight="1">
      <c r="A53" s="1580"/>
      <c r="B53" s="1581"/>
      <c r="C53" s="1582"/>
      <c r="D53" s="1583"/>
      <c r="E53" s="1584"/>
      <c r="F53" s="1585"/>
      <c r="G53" s="1585"/>
      <c r="H53" s="1585"/>
      <c r="I53" s="1585"/>
      <c r="J53" s="1585"/>
      <c r="K53" s="1585"/>
    </row>
  </sheetData>
  <mergeCells count="51">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 ref="K16:K17"/>
    <mergeCell ref="C28:D28"/>
    <mergeCell ref="C18:D18"/>
    <mergeCell ref="C19:D19"/>
    <mergeCell ref="C20:D20"/>
    <mergeCell ref="C21:D21"/>
    <mergeCell ref="C22:D22"/>
    <mergeCell ref="C23:D23"/>
    <mergeCell ref="E23:E26"/>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49:D49"/>
    <mergeCell ref="C50:D50"/>
    <mergeCell ref="C51:D51"/>
    <mergeCell ref="C52:D52"/>
    <mergeCell ref="C43:D43"/>
    <mergeCell ref="C44:D44"/>
    <mergeCell ref="C45:D45"/>
    <mergeCell ref="C46:D46"/>
    <mergeCell ref="A47:K47"/>
    <mergeCell ref="C48:D4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8"/>
  <sheetViews>
    <sheetView workbookViewId="0">
      <selection activeCell="C98" sqref="C98"/>
    </sheetView>
  </sheetViews>
  <sheetFormatPr defaultColWidth="11.42578125" defaultRowHeight="14.25"/>
  <cols>
    <col min="1" max="1" width="20.28515625" style="198" customWidth="1"/>
    <col min="2" max="2" width="10.42578125" style="198" customWidth="1"/>
    <col min="3" max="3" width="67.5703125" style="199" bestFit="1" customWidth="1"/>
    <col min="4" max="4" width="13.28515625" style="198" customWidth="1"/>
    <col min="5" max="16384" width="11.42578125" style="199"/>
  </cols>
  <sheetData>
    <row r="1" spans="1:4" ht="15">
      <c r="A1" s="5" t="s">
        <v>2</v>
      </c>
      <c r="B1" s="197" t="s">
        <v>652</v>
      </c>
      <c r="C1" s="197"/>
    </row>
    <row r="2" spans="1:4" ht="15">
      <c r="A2" s="5" t="s">
        <v>4</v>
      </c>
      <c r="B2" s="200" t="s">
        <v>653</v>
      </c>
      <c r="C2" s="200"/>
    </row>
    <row r="3" spans="1:4" ht="15">
      <c r="A3" s="5" t="s">
        <v>6</v>
      </c>
      <c r="B3" s="5" t="s">
        <v>7</v>
      </c>
      <c r="C3" s="197"/>
    </row>
    <row r="4" spans="1:4" ht="15">
      <c r="A4" s="5" t="s">
        <v>8</v>
      </c>
      <c r="B4" s="5" t="s">
        <v>9</v>
      </c>
      <c r="C4" s="197"/>
    </row>
    <row r="5" spans="1:4" ht="15">
      <c r="A5" s="5" t="s">
        <v>10</v>
      </c>
      <c r="B5" s="5" t="s">
        <v>11</v>
      </c>
      <c r="C5" s="197"/>
    </row>
    <row r="6" spans="1:4" ht="15" thickBot="1"/>
    <row r="7" spans="1:4" ht="15" customHeight="1" thickBot="1">
      <c r="A7" s="2522" t="s">
        <v>654</v>
      </c>
      <c r="B7" s="2523"/>
      <c r="C7" s="2523"/>
      <c r="D7" s="2524"/>
    </row>
    <row r="8" spans="1:4" ht="15" thickBot="1">
      <c r="A8" s="201"/>
      <c r="B8" s="202"/>
      <c r="C8" s="203"/>
      <c r="D8" s="204"/>
    </row>
    <row r="9" spans="1:4" s="198" customFormat="1">
      <c r="A9" s="205" t="s">
        <v>655</v>
      </c>
      <c r="B9" s="206" t="s">
        <v>656</v>
      </c>
      <c r="C9" s="206" t="s">
        <v>657</v>
      </c>
      <c r="D9" s="207" t="s">
        <v>658</v>
      </c>
    </row>
    <row r="10" spans="1:4" s="212" customFormat="1">
      <c r="A10" s="208" t="s">
        <v>659</v>
      </c>
      <c r="B10" s="209">
        <v>1</v>
      </c>
      <c r="C10" s="210" t="s">
        <v>660</v>
      </c>
      <c r="D10" s="211">
        <f>D11+IF(D73&lt;=0.5*D11,D73,0.5*D11)</f>
        <v>0</v>
      </c>
    </row>
    <row r="11" spans="1:4" s="212" customFormat="1">
      <c r="A11" s="208" t="s">
        <v>661</v>
      </c>
      <c r="B11" s="213" t="s">
        <v>662</v>
      </c>
      <c r="C11" s="210" t="s">
        <v>663</v>
      </c>
      <c r="D11" s="214">
        <f>D12+D56</f>
        <v>0</v>
      </c>
    </row>
    <row r="12" spans="1:4" s="212" customFormat="1">
      <c r="A12" s="208" t="s">
        <v>664</v>
      </c>
      <c r="B12" s="209" t="s">
        <v>665</v>
      </c>
      <c r="C12" s="210" t="s">
        <v>666</v>
      </c>
      <c r="D12" s="214">
        <f>D13+D22+D26+D27+D28+D34+D38-D41+D42-D46+D47-D48-D49-D50-D51-D52-D53-D54+D55</f>
        <v>0</v>
      </c>
    </row>
    <row r="13" spans="1:4" s="212" customFormat="1">
      <c r="A13" s="208" t="s">
        <v>667</v>
      </c>
      <c r="B13" s="209" t="s">
        <v>668</v>
      </c>
      <c r="C13" s="215" t="s">
        <v>669</v>
      </c>
      <c r="D13" s="214">
        <f>D14+D16+D17-D21</f>
        <v>0</v>
      </c>
    </row>
    <row r="14" spans="1:4" s="212" customFormat="1">
      <c r="A14" s="208" t="s">
        <v>670</v>
      </c>
      <c r="B14" s="216" t="s">
        <v>671</v>
      </c>
      <c r="C14" s="217" t="s">
        <v>466</v>
      </c>
      <c r="D14" s="218"/>
    </row>
    <row r="15" spans="1:4" s="212" customFormat="1">
      <c r="A15" s="208" t="s">
        <v>672</v>
      </c>
      <c r="B15" s="216" t="s">
        <v>673</v>
      </c>
      <c r="C15" s="217" t="s">
        <v>674</v>
      </c>
      <c r="D15" s="218"/>
    </row>
    <row r="16" spans="1:4" s="212" customFormat="1">
      <c r="A16" s="208" t="s">
        <v>675</v>
      </c>
      <c r="B16" s="216" t="s">
        <v>676</v>
      </c>
      <c r="C16" s="217" t="s">
        <v>467</v>
      </c>
      <c r="D16" s="218"/>
    </row>
    <row r="17" spans="1:4" s="212" customFormat="1">
      <c r="A17" s="208" t="s">
        <v>677</v>
      </c>
      <c r="B17" s="216" t="s">
        <v>678</v>
      </c>
      <c r="C17" s="217" t="s">
        <v>679</v>
      </c>
      <c r="D17" s="214">
        <f>-D18-D19-D20</f>
        <v>0</v>
      </c>
    </row>
    <row r="18" spans="1:4" s="212" customFormat="1">
      <c r="A18" s="208" t="s">
        <v>680</v>
      </c>
      <c r="B18" s="216" t="s">
        <v>681</v>
      </c>
      <c r="C18" s="219" t="s">
        <v>682</v>
      </c>
      <c r="D18" s="218"/>
    </row>
    <row r="19" spans="1:4" s="212" customFormat="1">
      <c r="A19" s="208" t="s">
        <v>683</v>
      </c>
      <c r="B19" s="216" t="s">
        <v>684</v>
      </c>
      <c r="C19" s="219" t="s">
        <v>685</v>
      </c>
      <c r="D19" s="218"/>
    </row>
    <row r="20" spans="1:4" s="212" customFormat="1">
      <c r="A20" s="220" t="s">
        <v>686</v>
      </c>
      <c r="B20" s="216" t="s">
        <v>687</v>
      </c>
      <c r="C20" s="219" t="s">
        <v>688</v>
      </c>
      <c r="D20" s="218"/>
    </row>
    <row r="21" spans="1:4" s="212" customFormat="1" ht="25.5">
      <c r="A21" s="220" t="s">
        <v>689</v>
      </c>
      <c r="B21" s="216" t="s">
        <v>690</v>
      </c>
      <c r="C21" s="217" t="s">
        <v>691</v>
      </c>
      <c r="D21" s="218"/>
    </row>
    <row r="22" spans="1:4" s="212" customFormat="1">
      <c r="A22" s="208" t="s">
        <v>692</v>
      </c>
      <c r="B22" s="209" t="s">
        <v>693</v>
      </c>
      <c r="C22" s="215" t="s">
        <v>694</v>
      </c>
      <c r="D22" s="214">
        <f>D23+D24+D25</f>
        <v>0</v>
      </c>
    </row>
    <row r="23" spans="1:4" s="212" customFormat="1">
      <c r="A23" s="208" t="s">
        <v>695</v>
      </c>
      <c r="B23" s="216" t="s">
        <v>696</v>
      </c>
      <c r="C23" s="219" t="s">
        <v>697</v>
      </c>
      <c r="D23" s="218"/>
    </row>
    <row r="24" spans="1:4" s="212" customFormat="1">
      <c r="A24" s="208" t="s">
        <v>698</v>
      </c>
      <c r="B24" s="216" t="s">
        <v>699</v>
      </c>
      <c r="C24" s="219" t="s">
        <v>700</v>
      </c>
      <c r="D24" s="218"/>
    </row>
    <row r="25" spans="1:4" s="212" customFormat="1">
      <c r="A25" s="208" t="s">
        <v>701</v>
      </c>
      <c r="B25" s="216" t="s">
        <v>702</v>
      </c>
      <c r="C25" s="221" t="s">
        <v>703</v>
      </c>
      <c r="D25" s="218"/>
    </row>
    <row r="26" spans="1:4" s="212" customFormat="1">
      <c r="A26" s="208" t="s">
        <v>704</v>
      </c>
      <c r="B26" s="209" t="s">
        <v>705</v>
      </c>
      <c r="C26" s="215" t="s">
        <v>706</v>
      </c>
      <c r="D26" s="218"/>
    </row>
    <row r="27" spans="1:4" s="212" customFormat="1">
      <c r="A27" s="208"/>
      <c r="B27" s="209" t="s">
        <v>707</v>
      </c>
      <c r="C27" s="222" t="s">
        <v>708</v>
      </c>
      <c r="D27" s="218"/>
    </row>
    <row r="28" spans="1:4" s="212" customFormat="1">
      <c r="A28" s="208" t="s">
        <v>709</v>
      </c>
      <c r="B28" s="209" t="s">
        <v>710</v>
      </c>
      <c r="C28" s="222" t="s">
        <v>711</v>
      </c>
      <c r="D28" s="223">
        <f>-D29+D30+D31+D32-D33</f>
        <v>0</v>
      </c>
    </row>
    <row r="29" spans="1:4" s="212" customFormat="1" ht="12.75" customHeight="1">
      <c r="A29" s="208" t="s">
        <v>712</v>
      </c>
      <c r="B29" s="216" t="s">
        <v>713</v>
      </c>
      <c r="C29" s="219" t="s">
        <v>714</v>
      </c>
      <c r="D29" s="218"/>
    </row>
    <row r="30" spans="1:4" s="212" customFormat="1">
      <c r="A30" s="208" t="s">
        <v>715</v>
      </c>
      <c r="B30" s="216" t="s">
        <v>716</v>
      </c>
      <c r="C30" s="219" t="s">
        <v>717</v>
      </c>
      <c r="D30" s="218"/>
    </row>
    <row r="31" spans="1:4" s="212" customFormat="1" ht="25.5">
      <c r="A31" s="208" t="s">
        <v>718</v>
      </c>
      <c r="B31" s="216" t="s">
        <v>719</v>
      </c>
      <c r="C31" s="219" t="s">
        <v>720</v>
      </c>
      <c r="D31" s="218"/>
    </row>
    <row r="32" spans="1:4" s="212" customFormat="1" ht="25.5">
      <c r="A32" s="208" t="s">
        <v>721</v>
      </c>
      <c r="B32" s="216" t="s">
        <v>722</v>
      </c>
      <c r="C32" s="219" t="s">
        <v>723</v>
      </c>
      <c r="D32" s="218"/>
    </row>
    <row r="33" spans="1:4" s="212" customFormat="1">
      <c r="A33" s="208" t="s">
        <v>724</v>
      </c>
      <c r="B33" s="216" t="s">
        <v>725</v>
      </c>
      <c r="C33" s="219" t="s">
        <v>726</v>
      </c>
      <c r="D33" s="218"/>
    </row>
    <row r="34" spans="1:4" s="212" customFormat="1">
      <c r="A34" s="208" t="s">
        <v>727</v>
      </c>
      <c r="B34" s="209" t="s">
        <v>728</v>
      </c>
      <c r="C34" s="215" t="s">
        <v>729</v>
      </c>
      <c r="D34" s="214">
        <f>-D35-D36+D37</f>
        <v>0</v>
      </c>
    </row>
    <row r="35" spans="1:4" s="212" customFormat="1">
      <c r="A35" s="208" t="s">
        <v>730</v>
      </c>
      <c r="B35" s="216" t="s">
        <v>731</v>
      </c>
      <c r="C35" s="219" t="s">
        <v>732</v>
      </c>
      <c r="D35" s="218"/>
    </row>
    <row r="36" spans="1:4" s="212" customFormat="1">
      <c r="A36" s="208" t="s">
        <v>733</v>
      </c>
      <c r="B36" s="216" t="s">
        <v>734</v>
      </c>
      <c r="C36" s="224" t="s">
        <v>735</v>
      </c>
      <c r="D36" s="218"/>
    </row>
    <row r="37" spans="1:4" s="212" customFormat="1">
      <c r="A37" s="208" t="s">
        <v>736</v>
      </c>
      <c r="B37" s="216" t="s">
        <v>737</v>
      </c>
      <c r="C37" s="219" t="s">
        <v>738</v>
      </c>
      <c r="D37" s="218"/>
    </row>
    <row r="38" spans="1:4" s="212" customFormat="1">
      <c r="A38" s="208" t="s">
        <v>739</v>
      </c>
      <c r="B38" s="209" t="s">
        <v>740</v>
      </c>
      <c r="C38" s="215" t="s">
        <v>741</v>
      </c>
      <c r="D38" s="214">
        <f>-D39+D40</f>
        <v>0</v>
      </c>
    </row>
    <row r="39" spans="1:4" s="212" customFormat="1">
      <c r="A39" s="208" t="s">
        <v>742</v>
      </c>
      <c r="B39" s="216" t="s">
        <v>743</v>
      </c>
      <c r="C39" s="219" t="s">
        <v>744</v>
      </c>
      <c r="D39" s="218"/>
    </row>
    <row r="40" spans="1:4" s="212" customFormat="1">
      <c r="A40" s="208" t="s">
        <v>745</v>
      </c>
      <c r="B40" s="216" t="s">
        <v>746</v>
      </c>
      <c r="C40" s="219" t="s">
        <v>747</v>
      </c>
      <c r="D40" s="218"/>
    </row>
    <row r="41" spans="1:4" s="212" customFormat="1" ht="25.5">
      <c r="A41" s="208" t="s">
        <v>748</v>
      </c>
      <c r="B41" s="209" t="s">
        <v>749</v>
      </c>
      <c r="C41" s="215" t="s">
        <v>750</v>
      </c>
      <c r="D41" s="218"/>
    </row>
    <row r="42" spans="1:4" s="212" customFormat="1">
      <c r="A42" s="208" t="s">
        <v>751</v>
      </c>
      <c r="B42" s="209" t="s">
        <v>752</v>
      </c>
      <c r="C42" s="215" t="s">
        <v>753</v>
      </c>
      <c r="D42" s="214">
        <f>-D43+D44+D45</f>
        <v>0</v>
      </c>
    </row>
    <row r="43" spans="1:4" s="212" customFormat="1">
      <c r="A43" s="208" t="s">
        <v>754</v>
      </c>
      <c r="B43" s="216" t="s">
        <v>755</v>
      </c>
      <c r="C43" s="219" t="s">
        <v>756</v>
      </c>
      <c r="D43" s="218"/>
    </row>
    <row r="44" spans="1:4" s="212" customFormat="1">
      <c r="A44" s="208" t="s">
        <v>757</v>
      </c>
      <c r="B44" s="216" t="s">
        <v>758</v>
      </c>
      <c r="C44" s="219" t="s">
        <v>759</v>
      </c>
      <c r="D44" s="218"/>
    </row>
    <row r="45" spans="1:4" s="212" customFormat="1" ht="25.5">
      <c r="A45" s="208" t="s">
        <v>760</v>
      </c>
      <c r="B45" s="216" t="s">
        <v>761</v>
      </c>
      <c r="C45" s="219" t="s">
        <v>762</v>
      </c>
      <c r="D45" s="218"/>
    </row>
    <row r="46" spans="1:4" s="212" customFormat="1">
      <c r="A46" s="208" t="s">
        <v>763</v>
      </c>
      <c r="B46" s="209" t="s">
        <v>764</v>
      </c>
      <c r="C46" s="225" t="s">
        <v>765</v>
      </c>
      <c r="D46" s="218"/>
    </row>
    <row r="47" spans="1:4" s="212" customFormat="1" ht="25.5">
      <c r="A47" s="208" t="s">
        <v>766</v>
      </c>
      <c r="B47" s="209" t="s">
        <v>767</v>
      </c>
      <c r="C47" s="225" t="s">
        <v>768</v>
      </c>
      <c r="D47" s="214">
        <f>-D70</f>
        <v>0</v>
      </c>
    </row>
    <row r="48" spans="1:4" s="212" customFormat="1" ht="28.5" customHeight="1">
      <c r="A48" s="208" t="s">
        <v>769</v>
      </c>
      <c r="B48" s="209" t="s">
        <v>770</v>
      </c>
      <c r="C48" s="225" t="s">
        <v>771</v>
      </c>
      <c r="D48" s="218"/>
    </row>
    <row r="49" spans="1:4" s="212" customFormat="1" ht="25.5">
      <c r="A49" s="208" t="s">
        <v>772</v>
      </c>
      <c r="B49" s="209" t="s">
        <v>773</v>
      </c>
      <c r="C49" s="225" t="s">
        <v>774</v>
      </c>
      <c r="D49" s="218"/>
    </row>
    <row r="50" spans="1:4" s="212" customFormat="1" ht="25.5">
      <c r="A50" s="208" t="s">
        <v>775</v>
      </c>
      <c r="B50" s="209" t="s">
        <v>776</v>
      </c>
      <c r="C50" s="225" t="s">
        <v>777</v>
      </c>
      <c r="D50" s="218"/>
    </row>
    <row r="51" spans="1:4" s="212" customFormat="1" ht="25.5">
      <c r="A51" s="208" t="s">
        <v>778</v>
      </c>
      <c r="B51" s="209" t="s">
        <v>779</v>
      </c>
      <c r="C51" s="225" t="s">
        <v>780</v>
      </c>
      <c r="D51" s="218"/>
    </row>
    <row r="52" spans="1:4" s="212" customFormat="1" ht="25.5">
      <c r="A52" s="208" t="s">
        <v>781</v>
      </c>
      <c r="B52" s="209" t="s">
        <v>782</v>
      </c>
      <c r="C52" s="215" t="s">
        <v>783</v>
      </c>
      <c r="D52" s="218"/>
    </row>
    <row r="53" spans="1:4" s="212" customFormat="1" ht="25.5">
      <c r="A53" s="208" t="s">
        <v>784</v>
      </c>
      <c r="B53" s="209" t="s">
        <v>785</v>
      </c>
      <c r="C53" s="225" t="s">
        <v>786</v>
      </c>
      <c r="D53" s="218"/>
    </row>
    <row r="54" spans="1:4" s="226" customFormat="1">
      <c r="A54" s="208" t="s">
        <v>787</v>
      </c>
      <c r="B54" s="209" t="s">
        <v>788</v>
      </c>
      <c r="C54" s="222" t="s">
        <v>789</v>
      </c>
      <c r="D54" s="218"/>
    </row>
    <row r="55" spans="1:4" s="212" customFormat="1">
      <c r="A55" s="208" t="s">
        <v>790</v>
      </c>
      <c r="B55" s="209" t="s">
        <v>791</v>
      </c>
      <c r="C55" s="222" t="s">
        <v>472</v>
      </c>
      <c r="D55" s="218"/>
    </row>
    <row r="56" spans="1:4" s="212" customFormat="1">
      <c r="A56" s="208" t="s">
        <v>792</v>
      </c>
      <c r="B56" s="209" t="s">
        <v>793</v>
      </c>
      <c r="C56" s="210" t="s">
        <v>794</v>
      </c>
      <c r="D56" s="214">
        <f>D57-D66-D67-D68+D69+D70-D71+D72</f>
        <v>0</v>
      </c>
    </row>
    <row r="57" spans="1:4" s="212" customFormat="1">
      <c r="A57" s="208" t="s">
        <v>795</v>
      </c>
      <c r="B57" s="209" t="s">
        <v>796</v>
      </c>
      <c r="C57" s="215" t="s">
        <v>797</v>
      </c>
      <c r="D57" s="214">
        <f>D58+D60+D61-D65</f>
        <v>0</v>
      </c>
    </row>
    <row r="58" spans="1:4" s="212" customFormat="1">
      <c r="A58" s="208" t="s">
        <v>798</v>
      </c>
      <c r="B58" s="216" t="s">
        <v>799</v>
      </c>
      <c r="C58" s="217" t="s">
        <v>800</v>
      </c>
      <c r="D58" s="218"/>
    </row>
    <row r="59" spans="1:4" s="212" customFormat="1">
      <c r="A59" s="208" t="s">
        <v>801</v>
      </c>
      <c r="B59" s="227" t="s">
        <v>802</v>
      </c>
      <c r="C59" s="228" t="s">
        <v>803</v>
      </c>
      <c r="D59" s="218"/>
    </row>
    <row r="60" spans="1:4" s="212" customFormat="1">
      <c r="A60" s="208" t="s">
        <v>804</v>
      </c>
      <c r="B60" s="216" t="s">
        <v>805</v>
      </c>
      <c r="C60" s="217" t="s">
        <v>806</v>
      </c>
      <c r="D60" s="218"/>
    </row>
    <row r="61" spans="1:4" s="212" customFormat="1">
      <c r="A61" s="208" t="s">
        <v>807</v>
      </c>
      <c r="B61" s="216" t="s">
        <v>808</v>
      </c>
      <c r="C61" s="217" t="s">
        <v>809</v>
      </c>
      <c r="D61" s="229">
        <f>-D62-D63-D64</f>
        <v>0</v>
      </c>
    </row>
    <row r="62" spans="1:4" s="212" customFormat="1">
      <c r="A62" s="208" t="s">
        <v>810</v>
      </c>
      <c r="B62" s="216" t="s">
        <v>811</v>
      </c>
      <c r="C62" s="219" t="s">
        <v>812</v>
      </c>
      <c r="D62" s="218"/>
    </row>
    <row r="63" spans="1:4" s="212" customFormat="1">
      <c r="A63" s="208" t="s">
        <v>813</v>
      </c>
      <c r="B63" s="216" t="s">
        <v>814</v>
      </c>
      <c r="C63" s="219" t="s">
        <v>815</v>
      </c>
      <c r="D63" s="218"/>
    </row>
    <row r="64" spans="1:4" s="212" customFormat="1">
      <c r="A64" s="220" t="s">
        <v>816</v>
      </c>
      <c r="B64" s="216" t="s">
        <v>817</v>
      </c>
      <c r="C64" s="219" t="s">
        <v>818</v>
      </c>
      <c r="D64" s="218"/>
    </row>
    <row r="65" spans="1:4" s="212" customFormat="1" ht="25.5">
      <c r="A65" s="220" t="s">
        <v>819</v>
      </c>
      <c r="B65" s="216" t="s">
        <v>820</v>
      </c>
      <c r="C65" s="219" t="s">
        <v>821</v>
      </c>
      <c r="D65" s="218"/>
    </row>
    <row r="66" spans="1:4" s="212" customFormat="1">
      <c r="A66" s="208" t="s">
        <v>822</v>
      </c>
      <c r="B66" s="209" t="s">
        <v>823</v>
      </c>
      <c r="C66" s="230" t="s">
        <v>824</v>
      </c>
      <c r="D66" s="218"/>
    </row>
    <row r="67" spans="1:4" s="212" customFormat="1" ht="25.5">
      <c r="A67" s="208" t="s">
        <v>825</v>
      </c>
      <c r="B67" s="209" t="s">
        <v>826</v>
      </c>
      <c r="C67" s="231" t="s">
        <v>827</v>
      </c>
      <c r="D67" s="218"/>
    </row>
    <row r="68" spans="1:4" s="212" customFormat="1" ht="25.5">
      <c r="A68" s="208" t="s">
        <v>828</v>
      </c>
      <c r="B68" s="209" t="s">
        <v>829</v>
      </c>
      <c r="C68" s="231" t="s">
        <v>830</v>
      </c>
      <c r="D68" s="218"/>
    </row>
    <row r="69" spans="1:4" s="212" customFormat="1">
      <c r="A69" s="208" t="s">
        <v>831</v>
      </c>
      <c r="B69" s="209" t="s">
        <v>832</v>
      </c>
      <c r="C69" s="230" t="s">
        <v>833</v>
      </c>
      <c r="D69" s="229">
        <f>-D87</f>
        <v>0</v>
      </c>
    </row>
    <row r="70" spans="1:4" s="212" customFormat="1">
      <c r="A70" s="208" t="s">
        <v>834</v>
      </c>
      <c r="B70" s="209" t="s">
        <v>835</v>
      </c>
      <c r="C70" s="230" t="s">
        <v>836</v>
      </c>
      <c r="D70" s="218"/>
    </row>
    <row r="71" spans="1:4" s="212" customFormat="1">
      <c r="A71" s="208" t="s">
        <v>837</v>
      </c>
      <c r="B71" s="209" t="s">
        <v>838</v>
      </c>
      <c r="C71" s="231" t="s">
        <v>839</v>
      </c>
      <c r="D71" s="218"/>
    </row>
    <row r="72" spans="1:4" s="212" customFormat="1">
      <c r="A72" s="208" t="s">
        <v>840</v>
      </c>
      <c r="B72" s="209" t="s">
        <v>841</v>
      </c>
      <c r="C72" s="230" t="s">
        <v>842</v>
      </c>
      <c r="D72" s="218"/>
    </row>
    <row r="73" spans="1:4" s="212" customFormat="1">
      <c r="A73" s="208" t="s">
        <v>843</v>
      </c>
      <c r="B73" s="209" t="s">
        <v>844</v>
      </c>
      <c r="C73" s="215" t="s">
        <v>845</v>
      </c>
      <c r="D73" s="232">
        <f>D74-D84-D85-D86+D87-D88-D89</f>
        <v>0</v>
      </c>
    </row>
    <row r="74" spans="1:4" s="212" customFormat="1">
      <c r="A74" s="208" t="s">
        <v>846</v>
      </c>
      <c r="B74" s="209" t="s">
        <v>847</v>
      </c>
      <c r="C74" s="215" t="s">
        <v>848</v>
      </c>
      <c r="D74" s="233">
        <f>D75+D77+D78-D82</f>
        <v>0</v>
      </c>
    </row>
    <row r="75" spans="1:4" s="212" customFormat="1">
      <c r="A75" s="208" t="s">
        <v>849</v>
      </c>
      <c r="B75" s="216" t="s">
        <v>850</v>
      </c>
      <c r="C75" s="234" t="s">
        <v>851</v>
      </c>
      <c r="D75" s="218"/>
    </row>
    <row r="76" spans="1:4" s="212" customFormat="1">
      <c r="A76" s="208" t="s">
        <v>852</v>
      </c>
      <c r="B76" s="216" t="s">
        <v>853</v>
      </c>
      <c r="C76" s="235" t="s">
        <v>854</v>
      </c>
      <c r="D76" s="218"/>
    </row>
    <row r="77" spans="1:4" s="212" customFormat="1">
      <c r="A77" s="208" t="s">
        <v>855</v>
      </c>
      <c r="B77" s="216" t="s">
        <v>856</v>
      </c>
      <c r="C77" s="234" t="s">
        <v>806</v>
      </c>
      <c r="D77" s="218"/>
    </row>
    <row r="78" spans="1:4" s="212" customFormat="1">
      <c r="A78" s="208" t="s">
        <v>857</v>
      </c>
      <c r="B78" s="216" t="s">
        <v>858</v>
      </c>
      <c r="C78" s="234" t="s">
        <v>859</v>
      </c>
      <c r="D78" s="236">
        <f>-D79-D80-D81</f>
        <v>0</v>
      </c>
    </row>
    <row r="79" spans="1:4" s="212" customFormat="1">
      <c r="A79" s="208" t="s">
        <v>860</v>
      </c>
      <c r="B79" s="216" t="s">
        <v>861</v>
      </c>
      <c r="C79" s="237" t="s">
        <v>862</v>
      </c>
      <c r="D79" s="218"/>
    </row>
    <row r="80" spans="1:4" s="212" customFormat="1">
      <c r="A80" s="208" t="s">
        <v>863</v>
      </c>
      <c r="B80" s="216" t="s">
        <v>864</v>
      </c>
      <c r="C80" s="237" t="s">
        <v>865</v>
      </c>
      <c r="D80" s="218"/>
    </row>
    <row r="81" spans="1:4" s="212" customFormat="1">
      <c r="A81" s="220" t="s">
        <v>866</v>
      </c>
      <c r="B81" s="216" t="s">
        <v>867</v>
      </c>
      <c r="C81" s="237" t="s">
        <v>868</v>
      </c>
      <c r="D81" s="218"/>
    </row>
    <row r="82" spans="1:4" s="212" customFormat="1" ht="25.5">
      <c r="A82" s="220" t="s">
        <v>869</v>
      </c>
      <c r="B82" s="216" t="s">
        <v>870</v>
      </c>
      <c r="C82" s="237" t="s">
        <v>871</v>
      </c>
      <c r="D82" s="218"/>
    </row>
    <row r="83" spans="1:4" s="212" customFormat="1">
      <c r="A83" s="208" t="s">
        <v>872</v>
      </c>
      <c r="B83" s="209" t="s">
        <v>873</v>
      </c>
      <c r="C83" s="215" t="s">
        <v>874</v>
      </c>
      <c r="D83" s="238"/>
    </row>
    <row r="84" spans="1:4" s="212" customFormat="1">
      <c r="A84" s="208" t="s">
        <v>875</v>
      </c>
      <c r="B84" s="209" t="s">
        <v>876</v>
      </c>
      <c r="C84" s="230" t="s">
        <v>877</v>
      </c>
      <c r="D84" s="218"/>
    </row>
    <row r="85" spans="1:4" s="212" customFormat="1" ht="25.5">
      <c r="A85" s="208" t="s">
        <v>878</v>
      </c>
      <c r="B85" s="209" t="s">
        <v>879</v>
      </c>
      <c r="C85" s="231" t="s">
        <v>880</v>
      </c>
      <c r="D85" s="218"/>
    </row>
    <row r="86" spans="1:4" s="212" customFormat="1" ht="25.5">
      <c r="A86" s="208" t="s">
        <v>881</v>
      </c>
      <c r="B86" s="209" t="s">
        <v>882</v>
      </c>
      <c r="C86" s="231" t="s">
        <v>883</v>
      </c>
      <c r="D86" s="218"/>
    </row>
    <row r="87" spans="1:4" s="212" customFormat="1">
      <c r="A87" s="208" t="s">
        <v>884</v>
      </c>
      <c r="B87" s="209" t="s">
        <v>885</v>
      </c>
      <c r="C87" s="230" t="s">
        <v>886</v>
      </c>
      <c r="D87" s="218"/>
    </row>
    <row r="88" spans="1:4" s="212" customFormat="1">
      <c r="A88" s="208" t="s">
        <v>887</v>
      </c>
      <c r="B88" s="209" t="s">
        <v>888</v>
      </c>
      <c r="C88" s="230" t="s">
        <v>889</v>
      </c>
      <c r="D88" s="218"/>
    </row>
    <row r="89" spans="1:4" s="212" customFormat="1" ht="15" thickBot="1">
      <c r="A89" s="239" t="s">
        <v>890</v>
      </c>
      <c r="B89" s="240" t="s">
        <v>891</v>
      </c>
      <c r="C89" s="241" t="s">
        <v>892</v>
      </c>
      <c r="D89" s="242"/>
    </row>
    <row r="90" spans="1:4" s="212" customFormat="1" ht="30" customHeight="1">
      <c r="A90" s="2525" t="s">
        <v>893</v>
      </c>
      <c r="B90" s="2525"/>
      <c r="C90" s="2525"/>
      <c r="D90" s="2525"/>
    </row>
    <row r="91" spans="1:4" s="212" customFormat="1">
      <c r="A91" s="243"/>
      <c r="B91" s="243"/>
      <c r="C91" s="244"/>
      <c r="D91" s="245"/>
    </row>
    <row r="92" spans="1:4" s="212" customFormat="1">
      <c r="A92" s="243"/>
      <c r="B92" s="243"/>
      <c r="C92" s="244"/>
      <c r="D92" s="245"/>
    </row>
    <row r="93" spans="1:4" s="212" customFormat="1">
      <c r="A93" s="243"/>
      <c r="B93" s="243"/>
      <c r="C93" s="244"/>
      <c r="D93" s="243"/>
    </row>
    <row r="94" spans="1:4" s="212" customFormat="1">
      <c r="A94" s="243"/>
      <c r="B94" s="243"/>
      <c r="C94" s="244"/>
      <c r="D94" s="243"/>
    </row>
    <row r="95" spans="1:4" s="212" customFormat="1">
      <c r="A95" s="243"/>
      <c r="B95" s="243"/>
      <c r="C95" s="244"/>
      <c r="D95" s="243"/>
    </row>
    <row r="96" spans="1:4" s="212" customFormat="1">
      <c r="A96" s="243"/>
      <c r="B96" s="243"/>
      <c r="C96" s="244"/>
      <c r="D96" s="243"/>
    </row>
    <row r="97" spans="1:4" s="212" customFormat="1">
      <c r="A97" s="243"/>
      <c r="B97" s="243"/>
      <c r="C97" s="244"/>
      <c r="D97" s="243"/>
    </row>
    <row r="98" spans="1:4" s="212" customFormat="1">
      <c r="A98" s="243"/>
      <c r="B98" s="243"/>
      <c r="C98" s="244"/>
      <c r="D98" s="243"/>
    </row>
    <row r="99" spans="1:4" s="212" customFormat="1">
      <c r="A99" s="243"/>
      <c r="B99" s="243"/>
      <c r="C99" s="244"/>
      <c r="D99" s="243"/>
    </row>
    <row r="100" spans="1:4" s="212" customFormat="1">
      <c r="A100" s="243"/>
      <c r="B100" s="243"/>
      <c r="C100" s="244"/>
      <c r="D100" s="243"/>
    </row>
    <row r="101" spans="1:4" s="212" customFormat="1">
      <c r="A101" s="243"/>
      <c r="B101" s="243"/>
      <c r="C101" s="244"/>
      <c r="D101" s="243"/>
    </row>
    <row r="102" spans="1:4" s="212" customFormat="1">
      <c r="A102" s="198"/>
      <c r="B102" s="198"/>
      <c r="C102" s="199"/>
      <c r="D102" s="198"/>
    </row>
    <row r="103" spans="1:4" s="212" customFormat="1">
      <c r="A103" s="198"/>
      <c r="B103" s="198"/>
      <c r="C103" s="199"/>
      <c r="D103" s="198"/>
    </row>
    <row r="104" spans="1:4" s="212" customFormat="1">
      <c r="A104" s="198"/>
      <c r="B104" s="198"/>
      <c r="C104" s="199"/>
      <c r="D104" s="198"/>
    </row>
    <row r="105" spans="1:4" s="212" customFormat="1">
      <c r="A105" s="198"/>
      <c r="B105" s="198"/>
      <c r="C105" s="199"/>
      <c r="D105" s="198"/>
    </row>
    <row r="106" spans="1:4" s="212" customFormat="1">
      <c r="A106" s="198"/>
      <c r="B106" s="198"/>
      <c r="C106" s="199"/>
      <c r="D106" s="198"/>
    </row>
    <row r="107" spans="1:4" s="212" customFormat="1">
      <c r="A107" s="198"/>
      <c r="B107" s="198"/>
      <c r="C107" s="199"/>
      <c r="D107" s="198"/>
    </row>
    <row r="108" spans="1:4" s="212" customFormat="1">
      <c r="A108" s="198"/>
      <c r="B108" s="198"/>
      <c r="C108" s="199"/>
      <c r="D108" s="198"/>
    </row>
  </sheetData>
  <mergeCells count="2">
    <mergeCell ref="A7:D7"/>
    <mergeCell ref="A90:D90"/>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70" zoomScaleNormal="70" workbookViewId="0">
      <selection activeCell="C98" sqref="C98"/>
    </sheetView>
  </sheetViews>
  <sheetFormatPr defaultColWidth="11.42578125" defaultRowHeight="14.25"/>
  <cols>
    <col min="1" max="1" width="10.85546875" style="1586" customWidth="1"/>
    <col min="2" max="2" width="11.7109375" style="1586" customWidth="1"/>
    <col min="3" max="3" width="63" style="1587" customWidth="1"/>
    <col min="4" max="4" width="20.28515625" style="1587" customWidth="1"/>
    <col min="5" max="5" width="22.42578125" style="1586" customWidth="1"/>
    <col min="6" max="6" width="25.7109375" style="1587" customWidth="1"/>
    <col min="7" max="10" width="25.7109375" style="1588" customWidth="1"/>
    <col min="11" max="11" width="25.7109375" style="1587" customWidth="1"/>
    <col min="12" max="16384" width="11.42578125" style="1488"/>
  </cols>
  <sheetData>
    <row r="1" spans="1:11" ht="15">
      <c r="A1" s="1487"/>
      <c r="B1" s="1487"/>
      <c r="C1" s="5" t="s">
        <v>2</v>
      </c>
      <c r="D1" s="103" t="s">
        <v>1626</v>
      </c>
      <c r="E1" s="1487"/>
      <c r="F1" s="1488"/>
      <c r="G1" s="1489"/>
      <c r="H1" s="1489"/>
      <c r="I1" s="1489"/>
      <c r="J1" s="1489"/>
      <c r="K1" s="1488"/>
    </row>
    <row r="2" spans="1:11" ht="15">
      <c r="A2" s="1487"/>
      <c r="B2" s="1487"/>
      <c r="C2" s="49" t="s">
        <v>4</v>
      </c>
      <c r="D2" s="49" t="s">
        <v>2372</v>
      </c>
      <c r="E2" s="1487"/>
      <c r="F2" s="1488"/>
      <c r="G2" s="1489"/>
      <c r="H2" s="1489"/>
      <c r="I2" s="1489"/>
      <c r="J2" s="1489"/>
      <c r="K2" s="1488"/>
    </row>
    <row r="3" spans="1:11" ht="15">
      <c r="A3" s="1487"/>
      <c r="B3" s="1487"/>
      <c r="C3" s="49" t="s">
        <v>6</v>
      </c>
      <c r="D3" s="49" t="s">
        <v>2012</v>
      </c>
      <c r="E3" s="1488"/>
      <c r="F3" s="1488"/>
      <c r="G3" s="1489"/>
      <c r="H3" s="1489"/>
      <c r="I3" s="1489"/>
      <c r="J3" s="1489"/>
      <c r="K3" s="1488"/>
    </row>
    <row r="4" spans="1:11" ht="15">
      <c r="A4" s="1487"/>
      <c r="B4" s="1487"/>
      <c r="C4" s="49" t="s">
        <v>8</v>
      </c>
      <c r="D4" s="49" t="s">
        <v>9</v>
      </c>
      <c r="E4" s="1488"/>
      <c r="F4" s="1488"/>
      <c r="G4" s="1489"/>
      <c r="H4" s="1489"/>
      <c r="I4" s="1489"/>
      <c r="J4" s="1489"/>
      <c r="K4" s="1488"/>
    </row>
    <row r="5" spans="1:11" ht="15">
      <c r="A5" s="1487"/>
      <c r="B5" s="1487"/>
      <c r="C5" s="5" t="s">
        <v>2015</v>
      </c>
      <c r="D5" s="5" t="s">
        <v>2016</v>
      </c>
      <c r="E5" s="1488"/>
      <c r="F5" s="1488"/>
      <c r="G5" s="1489"/>
      <c r="H5" s="1489"/>
      <c r="I5" s="1489"/>
      <c r="J5" s="1489"/>
      <c r="K5" s="1488"/>
    </row>
    <row r="6" spans="1:11">
      <c r="A6" s="1487"/>
      <c r="B6" s="1487"/>
      <c r="C6" s="1488"/>
      <c r="D6" s="1488"/>
      <c r="E6" s="1487"/>
      <c r="F6" s="1488"/>
      <c r="G6" s="1489"/>
      <c r="H6" s="1489"/>
      <c r="I6" s="1489"/>
      <c r="J6" s="1489"/>
      <c r="K6" s="1488"/>
    </row>
    <row r="7" spans="1:11" ht="21.75" customHeight="1" thickBot="1">
      <c r="A7" s="1490"/>
      <c r="B7" s="1490"/>
      <c r="C7" s="1491"/>
      <c r="D7" s="1491"/>
      <c r="E7" s="1490"/>
      <c r="F7" s="1491"/>
      <c r="G7" s="1492"/>
      <c r="H7" s="1493"/>
      <c r="I7" s="1492"/>
      <c r="J7" s="1492"/>
      <c r="K7" s="1488"/>
    </row>
    <row r="8" spans="1:11" s="1494" customFormat="1" ht="30" customHeight="1" thickBot="1">
      <c r="A8" s="2840" t="s">
        <v>2373</v>
      </c>
      <c r="B8" s="2841"/>
      <c r="C8" s="2841"/>
      <c r="D8" s="2841"/>
      <c r="E8" s="2841"/>
      <c r="F8" s="2841"/>
      <c r="G8" s="2841"/>
      <c r="H8" s="2841"/>
      <c r="I8" s="2841"/>
      <c r="J8" s="2841"/>
      <c r="K8" s="2842"/>
    </row>
    <row r="9" spans="1:11" s="1494" customFormat="1" ht="20.100000000000001" customHeight="1">
      <c r="A9" s="1495"/>
      <c r="B9" s="1496"/>
      <c r="C9" s="1496"/>
      <c r="D9" s="1496"/>
      <c r="E9" s="1497"/>
      <c r="F9" s="1496"/>
      <c r="G9" s="1496"/>
      <c r="H9" s="1496"/>
      <c r="I9" s="1496"/>
      <c r="J9" s="1496"/>
      <c r="K9" s="1498"/>
    </row>
    <row r="10" spans="1:11" s="1595" customFormat="1" ht="20.100000000000001" customHeight="1">
      <c r="A10" s="1500"/>
      <c r="B10" s="1500"/>
      <c r="C10" s="1286"/>
      <c r="D10" s="1287"/>
      <c r="E10" s="1287"/>
      <c r="F10" s="1500"/>
      <c r="G10" s="1500"/>
      <c r="H10" s="1500"/>
      <c r="I10" s="1500"/>
      <c r="J10" s="1500"/>
      <c r="K10" s="1500"/>
    </row>
    <row r="11" spans="1:11" s="1494" customFormat="1" ht="20.100000000000001" customHeight="1" thickBot="1">
      <c r="A11" s="1499"/>
      <c r="B11" s="1500"/>
      <c r="C11" s="1500"/>
      <c r="D11" s="1500"/>
      <c r="E11" s="1502"/>
      <c r="F11" s="1503"/>
      <c r="G11" s="1503"/>
      <c r="H11" s="1503"/>
      <c r="I11" s="1503"/>
      <c r="J11" s="1503"/>
      <c r="K11" s="1504"/>
    </row>
    <row r="12" spans="1:11" s="1487" customFormat="1" ht="58.5" customHeight="1">
      <c r="A12" s="2843" t="s">
        <v>1678</v>
      </c>
      <c r="B12" s="2843" t="s">
        <v>13</v>
      </c>
      <c r="C12" s="2843" t="s">
        <v>657</v>
      </c>
      <c r="D12" s="2843"/>
      <c r="E12" s="2844" t="s">
        <v>2308</v>
      </c>
      <c r="F12" s="1505" t="s">
        <v>658</v>
      </c>
      <c r="G12" s="1506" t="s">
        <v>2309</v>
      </c>
      <c r="H12" s="2847" t="s">
        <v>2083</v>
      </c>
      <c r="I12" s="1507" t="s">
        <v>2084</v>
      </c>
      <c r="J12" s="1505" t="s">
        <v>2310</v>
      </c>
      <c r="K12" s="1508" t="s">
        <v>2311</v>
      </c>
    </row>
    <row r="13" spans="1:11" s="1487" customFormat="1" ht="47.25" customHeight="1">
      <c r="A13" s="2843"/>
      <c r="B13" s="2843"/>
      <c r="C13" s="2843"/>
      <c r="D13" s="2843"/>
      <c r="E13" s="2845"/>
      <c r="F13" s="2850" t="s">
        <v>2312</v>
      </c>
      <c r="G13" s="2850" t="s">
        <v>2312</v>
      </c>
      <c r="H13" s="2848"/>
      <c r="I13" s="2850" t="s">
        <v>2312</v>
      </c>
      <c r="J13" s="2850" t="s">
        <v>2312</v>
      </c>
      <c r="K13" s="2851" t="s">
        <v>2312</v>
      </c>
    </row>
    <row r="14" spans="1:11" s="1487" customFormat="1" ht="46.5" customHeight="1">
      <c r="A14" s="2843"/>
      <c r="B14" s="2843"/>
      <c r="C14" s="2843"/>
      <c r="D14" s="2843"/>
      <c r="E14" s="2845"/>
      <c r="F14" s="2848"/>
      <c r="G14" s="2848"/>
      <c r="H14" s="2848"/>
      <c r="I14" s="2848"/>
      <c r="J14" s="2848"/>
      <c r="K14" s="2852"/>
    </row>
    <row r="15" spans="1:11" s="1487" customFormat="1" ht="14.25" customHeight="1">
      <c r="A15" s="2843"/>
      <c r="B15" s="2843"/>
      <c r="C15" s="2843"/>
      <c r="D15" s="2843"/>
      <c r="E15" s="2846"/>
      <c r="F15" s="2849"/>
      <c r="G15" s="2849"/>
      <c r="H15" s="2849"/>
      <c r="I15" s="2849"/>
      <c r="J15" s="2849"/>
      <c r="K15" s="2853"/>
    </row>
    <row r="16" spans="1:11" s="1487" customFormat="1" ht="27" customHeight="1">
      <c r="A16" s="2843"/>
      <c r="B16" s="2843"/>
      <c r="C16" s="2843"/>
      <c r="D16" s="2843"/>
      <c r="E16" s="1589"/>
      <c r="F16" s="2854" t="s">
        <v>659</v>
      </c>
      <c r="G16" s="2854" t="s">
        <v>664</v>
      </c>
      <c r="H16" s="2854" t="s">
        <v>667</v>
      </c>
      <c r="I16" s="2854" t="s">
        <v>670</v>
      </c>
      <c r="J16" s="2856" t="s">
        <v>2313</v>
      </c>
      <c r="K16" s="2831" t="s">
        <v>2314</v>
      </c>
    </row>
    <row r="17" spans="1:11" s="1487" customFormat="1" ht="27" customHeight="1">
      <c r="A17" s="2843"/>
      <c r="B17" s="2843"/>
      <c r="C17" s="2843"/>
      <c r="D17" s="2843"/>
      <c r="E17" s="1590"/>
      <c r="F17" s="2855"/>
      <c r="G17" s="2855"/>
      <c r="H17" s="2855"/>
      <c r="I17" s="2855"/>
      <c r="J17" s="2857"/>
      <c r="K17" s="2832"/>
    </row>
    <row r="18" spans="1:11" s="1487" customFormat="1" ht="30" customHeight="1">
      <c r="A18" s="1510" t="s">
        <v>659</v>
      </c>
      <c r="B18" s="1511" t="s">
        <v>1728</v>
      </c>
      <c r="C18" s="2835" t="s">
        <v>2315</v>
      </c>
      <c r="D18" s="2836"/>
      <c r="E18" s="1512"/>
      <c r="F18" s="1513">
        <f>SUM(F19,F38)</f>
        <v>0</v>
      </c>
      <c r="G18" s="1514"/>
      <c r="H18" s="1515"/>
      <c r="I18" s="1515"/>
      <c r="J18" s="1515"/>
      <c r="K18" s="1516">
        <f>SUM(K19,K38,K45)-K46</f>
        <v>0</v>
      </c>
    </row>
    <row r="19" spans="1:11" s="1487" customFormat="1" ht="30" customHeight="1">
      <c r="A19" s="1510" t="s">
        <v>664</v>
      </c>
      <c r="B19" s="1380" t="s">
        <v>662</v>
      </c>
      <c r="C19" s="2823" t="s">
        <v>2316</v>
      </c>
      <c r="D19" s="2824"/>
      <c r="E19" s="1517"/>
      <c r="F19" s="1518">
        <f>SUM(F20,F27,F31,F32,F33,F34,F35,F36,F37)</f>
        <v>0</v>
      </c>
      <c r="G19" s="1519"/>
      <c r="H19" s="1520"/>
      <c r="I19" s="1520"/>
      <c r="J19" s="1520"/>
      <c r="K19" s="1521">
        <f>SUM(K20,K27,K31,K32,K33,K34,K35,K36,K37)</f>
        <v>0</v>
      </c>
    </row>
    <row r="20" spans="1:11" s="1487" customFormat="1" ht="30" customHeight="1">
      <c r="A20" s="1510" t="s">
        <v>667</v>
      </c>
      <c r="B20" s="1391" t="s">
        <v>665</v>
      </c>
      <c r="C20" s="2819" t="s">
        <v>2317</v>
      </c>
      <c r="D20" s="2820"/>
      <c r="E20" s="1522"/>
      <c r="F20" s="1523">
        <f>SUM(F21,F22)</f>
        <v>0</v>
      </c>
      <c r="G20" s="1519"/>
      <c r="H20" s="1519"/>
      <c r="I20" s="1519"/>
      <c r="J20" s="1519"/>
      <c r="K20" s="1524">
        <f>SUM(K21,K22)</f>
        <v>0</v>
      </c>
    </row>
    <row r="21" spans="1:11" s="1487" customFormat="1" ht="45.75" customHeight="1">
      <c r="A21" s="1510" t="s">
        <v>670</v>
      </c>
      <c r="B21" s="1525" t="s">
        <v>668</v>
      </c>
      <c r="C21" s="2833" t="s">
        <v>2318</v>
      </c>
      <c r="D21" s="2834"/>
      <c r="E21" s="1526" t="s">
        <v>2290</v>
      </c>
      <c r="F21" s="1527"/>
      <c r="G21" s="1528"/>
      <c r="H21" s="1529" t="s">
        <v>2319</v>
      </c>
      <c r="I21" s="1530"/>
      <c r="J21" s="1531"/>
      <c r="K21" s="1524">
        <f>F21*I21</f>
        <v>0</v>
      </c>
    </row>
    <row r="22" spans="1:11" s="1487" customFormat="1" ht="30" customHeight="1">
      <c r="A22" s="1510" t="s">
        <v>672</v>
      </c>
      <c r="B22" s="1525" t="s">
        <v>693</v>
      </c>
      <c r="C22" s="2833" t="s">
        <v>2320</v>
      </c>
      <c r="D22" s="2834"/>
      <c r="E22" s="1526" t="s">
        <v>2290</v>
      </c>
      <c r="F22" s="1523">
        <f>SUM(F23,F24,F25,F26)</f>
        <v>0</v>
      </c>
      <c r="G22" s="1519"/>
      <c r="H22" s="1519"/>
      <c r="I22" s="1519"/>
      <c r="J22" s="1519"/>
      <c r="K22" s="1524">
        <f>SUM(K23,K24,K25,K26)</f>
        <v>0</v>
      </c>
    </row>
    <row r="23" spans="1:11" s="1487" customFormat="1" ht="30" customHeight="1">
      <c r="A23" s="1510" t="s">
        <v>675</v>
      </c>
      <c r="B23" s="1532" t="s">
        <v>696</v>
      </c>
      <c r="C23" s="2837" t="s">
        <v>2321</v>
      </c>
      <c r="D23" s="2838"/>
      <c r="E23" s="2839" t="s">
        <v>2290</v>
      </c>
      <c r="F23" s="1527"/>
      <c r="G23" s="1528"/>
      <c r="H23" s="1529" t="s">
        <v>2322</v>
      </c>
      <c r="I23" s="1530"/>
      <c r="J23" s="1531"/>
      <c r="K23" s="1524">
        <f t="shared" ref="K23:K25" si="0">F23*I23</f>
        <v>0</v>
      </c>
    </row>
    <row r="24" spans="1:11" s="1487" customFormat="1" ht="30" customHeight="1">
      <c r="A24" s="1510" t="s">
        <v>677</v>
      </c>
      <c r="B24" s="1532" t="s">
        <v>699</v>
      </c>
      <c r="C24" s="2837" t="s">
        <v>2323</v>
      </c>
      <c r="D24" s="2838"/>
      <c r="E24" s="2839"/>
      <c r="F24" s="1527"/>
      <c r="G24" s="1528"/>
      <c r="H24" s="1529">
        <v>0.5</v>
      </c>
      <c r="I24" s="1530"/>
      <c r="J24" s="1531"/>
      <c r="K24" s="1524">
        <f t="shared" si="0"/>
        <v>0</v>
      </c>
    </row>
    <row r="25" spans="1:11" s="1487" customFormat="1" ht="30" customHeight="1">
      <c r="A25" s="1510" t="s">
        <v>680</v>
      </c>
      <c r="B25" s="1532" t="s">
        <v>702</v>
      </c>
      <c r="C25" s="2837" t="s">
        <v>2324</v>
      </c>
      <c r="D25" s="2838"/>
      <c r="E25" s="2839"/>
      <c r="F25" s="1527"/>
      <c r="G25" s="1528"/>
      <c r="H25" s="1529" t="s">
        <v>2322</v>
      </c>
      <c r="I25" s="1530"/>
      <c r="J25" s="1531"/>
      <c r="K25" s="1524">
        <f t="shared" si="0"/>
        <v>0</v>
      </c>
    </row>
    <row r="26" spans="1:11" s="1487" customFormat="1" ht="30" customHeight="1">
      <c r="A26" s="1510" t="s">
        <v>683</v>
      </c>
      <c r="B26" s="1532" t="s">
        <v>2325</v>
      </c>
      <c r="C26" s="2837" t="s">
        <v>2326</v>
      </c>
      <c r="D26" s="2838"/>
      <c r="E26" s="2839"/>
      <c r="F26" s="1527"/>
      <c r="G26" s="1528"/>
      <c r="H26" s="1529" t="s">
        <v>2322</v>
      </c>
      <c r="I26" s="1530"/>
      <c r="J26" s="1531"/>
      <c r="K26" s="1524">
        <f>F26*I26</f>
        <v>0</v>
      </c>
    </row>
    <row r="27" spans="1:11" s="1487" customFormat="1" ht="30" customHeight="1">
      <c r="A27" s="1510" t="s">
        <v>1207</v>
      </c>
      <c r="B27" s="1532" t="s">
        <v>793</v>
      </c>
      <c r="C27" s="2819" t="s">
        <v>2327</v>
      </c>
      <c r="D27" s="2820"/>
      <c r="E27" s="1522"/>
      <c r="F27" s="1523">
        <f>F28</f>
        <v>0</v>
      </c>
      <c r="G27" s="1528"/>
      <c r="H27" s="1533"/>
      <c r="I27" s="1528"/>
      <c r="J27" s="1528"/>
      <c r="K27" s="1521">
        <f>K28</f>
        <v>0</v>
      </c>
    </row>
    <row r="28" spans="1:11" s="1487" customFormat="1" ht="30" customHeight="1">
      <c r="A28" s="1510" t="s">
        <v>1210</v>
      </c>
      <c r="B28" s="1532" t="s">
        <v>796</v>
      </c>
      <c r="C28" s="2833" t="s">
        <v>2328</v>
      </c>
      <c r="D28" s="2834"/>
      <c r="E28" s="1526"/>
      <c r="F28" s="1523">
        <f>SUM(F29,F30)</f>
        <v>0</v>
      </c>
      <c r="G28" s="1528"/>
      <c r="H28" s="1533"/>
      <c r="I28" s="1528"/>
      <c r="J28" s="1528"/>
      <c r="K28" s="1524">
        <f>SUM(K29,K30)</f>
        <v>0</v>
      </c>
    </row>
    <row r="29" spans="1:11" s="1487" customFormat="1" ht="30" customHeight="1">
      <c r="A29" s="1510" t="s">
        <v>1213</v>
      </c>
      <c r="B29" s="1532" t="s">
        <v>799</v>
      </c>
      <c r="C29" s="2825" t="s">
        <v>2329</v>
      </c>
      <c r="D29" s="2826"/>
      <c r="E29" s="1526" t="s">
        <v>2330</v>
      </c>
      <c r="F29" s="1527"/>
      <c r="G29" s="1528"/>
      <c r="H29" s="1529" t="s">
        <v>2319</v>
      </c>
      <c r="I29" s="1530"/>
      <c r="J29" s="1531"/>
      <c r="K29" s="1524">
        <f t="shared" ref="K29:K37" si="1">F29*I29</f>
        <v>0</v>
      </c>
    </row>
    <row r="30" spans="1:11" s="1487" customFormat="1" ht="30" customHeight="1">
      <c r="A30" s="1510" t="s">
        <v>692</v>
      </c>
      <c r="B30" s="1532" t="s">
        <v>802</v>
      </c>
      <c r="C30" s="2825" t="s">
        <v>2331</v>
      </c>
      <c r="D30" s="2826"/>
      <c r="E30" s="1526" t="s">
        <v>2330</v>
      </c>
      <c r="F30" s="1527"/>
      <c r="G30" s="1528"/>
      <c r="H30" s="1529" t="s">
        <v>2319</v>
      </c>
      <c r="I30" s="1530"/>
      <c r="J30" s="1531"/>
      <c r="K30" s="1524">
        <f t="shared" si="1"/>
        <v>0</v>
      </c>
    </row>
    <row r="31" spans="1:11" s="1487" customFormat="1" ht="30" customHeight="1">
      <c r="A31" s="1510" t="s">
        <v>695</v>
      </c>
      <c r="B31" s="1532" t="s">
        <v>1204</v>
      </c>
      <c r="C31" s="2819" t="s">
        <v>2332</v>
      </c>
      <c r="D31" s="2820"/>
      <c r="E31" s="1526" t="s">
        <v>2333</v>
      </c>
      <c r="F31" s="1527"/>
      <c r="G31" s="1528"/>
      <c r="H31" s="1529" t="s">
        <v>2319</v>
      </c>
      <c r="I31" s="1530"/>
      <c r="J31" s="1531"/>
      <c r="K31" s="1524">
        <f t="shared" si="1"/>
        <v>0</v>
      </c>
    </row>
    <row r="32" spans="1:11" s="1487" customFormat="1" ht="30" customHeight="1">
      <c r="A32" s="1510" t="s">
        <v>698</v>
      </c>
      <c r="B32" s="1532" t="s">
        <v>1205</v>
      </c>
      <c r="C32" s="2819" t="s">
        <v>2334</v>
      </c>
      <c r="D32" s="2820"/>
      <c r="E32" s="1526" t="s">
        <v>2335</v>
      </c>
      <c r="F32" s="1527"/>
      <c r="G32" s="1528"/>
      <c r="H32" s="1529" t="s">
        <v>2319</v>
      </c>
      <c r="I32" s="1530"/>
      <c r="J32" s="1531"/>
      <c r="K32" s="1524">
        <f t="shared" si="1"/>
        <v>0</v>
      </c>
    </row>
    <row r="33" spans="1:12" s="1487" customFormat="1" ht="30" customHeight="1">
      <c r="A33" s="1510" t="s">
        <v>701</v>
      </c>
      <c r="B33" s="1532" t="s">
        <v>1208</v>
      </c>
      <c r="C33" s="2819" t="s">
        <v>2336</v>
      </c>
      <c r="D33" s="2820"/>
      <c r="E33" s="1526" t="s">
        <v>2337</v>
      </c>
      <c r="F33" s="1527"/>
      <c r="G33" s="1528"/>
      <c r="H33" s="1529" t="s">
        <v>2338</v>
      </c>
      <c r="I33" s="1530"/>
      <c r="J33" s="1531"/>
      <c r="K33" s="1524">
        <f t="shared" si="1"/>
        <v>0</v>
      </c>
    </row>
    <row r="34" spans="1:12" s="1487" customFormat="1" ht="51.75" customHeight="1">
      <c r="A34" s="1510" t="s">
        <v>1224</v>
      </c>
      <c r="B34" s="1532" t="s">
        <v>1211</v>
      </c>
      <c r="C34" s="2827" t="s">
        <v>2339</v>
      </c>
      <c r="D34" s="2828"/>
      <c r="E34" s="1526" t="s">
        <v>2340</v>
      </c>
      <c r="F34" s="1527"/>
      <c r="G34" s="1528"/>
      <c r="H34" s="1529" t="s">
        <v>2319</v>
      </c>
      <c r="I34" s="1530"/>
      <c r="J34" s="1531"/>
      <c r="K34" s="1524">
        <f t="shared" si="1"/>
        <v>0</v>
      </c>
    </row>
    <row r="35" spans="1:12" s="1487" customFormat="1" ht="49.5" customHeight="1">
      <c r="A35" s="1510" t="s">
        <v>1227</v>
      </c>
      <c r="B35" s="1532" t="s">
        <v>1214</v>
      </c>
      <c r="C35" s="2819" t="s">
        <v>2341</v>
      </c>
      <c r="D35" s="2820"/>
      <c r="E35" s="1526" t="s">
        <v>2342</v>
      </c>
      <c r="F35" s="1527"/>
      <c r="G35" s="1528"/>
      <c r="H35" s="1529" t="s">
        <v>2319</v>
      </c>
      <c r="I35" s="1530"/>
      <c r="J35" s="1531"/>
      <c r="K35" s="1524">
        <f t="shared" si="1"/>
        <v>0</v>
      </c>
    </row>
    <row r="36" spans="1:12" s="1487" customFormat="1" ht="30" customHeight="1">
      <c r="A36" s="1510" t="s">
        <v>1230</v>
      </c>
      <c r="B36" s="1532" t="s">
        <v>1216</v>
      </c>
      <c r="C36" s="2819" t="s">
        <v>2343</v>
      </c>
      <c r="D36" s="2820"/>
      <c r="E36" s="1522" t="s">
        <v>2344</v>
      </c>
      <c r="F36" s="1527"/>
      <c r="G36" s="1534"/>
      <c r="H36" s="1529" t="s">
        <v>2319</v>
      </c>
      <c r="I36" s="1530"/>
      <c r="J36" s="1531"/>
      <c r="K36" s="1524">
        <f t="shared" si="1"/>
        <v>0</v>
      </c>
    </row>
    <row r="37" spans="1:12" s="1487" customFormat="1" ht="30" customHeight="1">
      <c r="A37" s="1535" t="s">
        <v>704</v>
      </c>
      <c r="B37" s="1536" t="s">
        <v>1218</v>
      </c>
      <c r="C37" s="2829" t="s">
        <v>2345</v>
      </c>
      <c r="D37" s="2830"/>
      <c r="E37" s="1522" t="s">
        <v>2346</v>
      </c>
      <c r="F37" s="1527"/>
      <c r="G37" s="1537"/>
      <c r="H37" s="1529" t="s">
        <v>2319</v>
      </c>
      <c r="I37" s="1538"/>
      <c r="J37" s="1539"/>
      <c r="K37" s="1524">
        <f t="shared" si="1"/>
        <v>0</v>
      </c>
    </row>
    <row r="38" spans="1:12" s="1487" customFormat="1" ht="30" customHeight="1">
      <c r="A38" s="1540" t="s">
        <v>1237</v>
      </c>
      <c r="B38" s="1541" t="s">
        <v>844</v>
      </c>
      <c r="C38" s="2823" t="s">
        <v>2347</v>
      </c>
      <c r="D38" s="2824"/>
      <c r="E38" s="1517"/>
      <c r="F38" s="1518">
        <f>SUM(F39,F43,F44)</f>
        <v>0</v>
      </c>
      <c r="G38" s="1537"/>
      <c r="H38" s="1542"/>
      <c r="I38" s="1528"/>
      <c r="J38" s="1537"/>
      <c r="K38" s="1521">
        <f>SUM(K39,K44)</f>
        <v>0</v>
      </c>
    </row>
    <row r="39" spans="1:12" s="1487" customFormat="1" ht="30" customHeight="1">
      <c r="A39" s="1543" t="s">
        <v>1240</v>
      </c>
      <c r="B39" s="1544" t="s">
        <v>847</v>
      </c>
      <c r="C39" s="2819" t="s">
        <v>2348</v>
      </c>
      <c r="D39" s="2820"/>
      <c r="E39" s="1522"/>
      <c r="F39" s="1523">
        <f>SUM(F40,F41,F42)</f>
        <v>0</v>
      </c>
      <c r="G39" s="1545">
        <f>SUM(G40,G41,G42)</f>
        <v>0</v>
      </c>
      <c r="H39" s="1533"/>
      <c r="I39" s="1528"/>
      <c r="J39" s="1591">
        <f>SUM(J40,J41,J42)</f>
        <v>0</v>
      </c>
      <c r="K39" s="1524">
        <f>SUM(K40,K41,K42)</f>
        <v>0</v>
      </c>
    </row>
    <row r="40" spans="1:12" s="1487" customFormat="1" ht="30" customHeight="1">
      <c r="A40" s="1543" t="s">
        <v>1242</v>
      </c>
      <c r="B40" s="1544" t="s">
        <v>850</v>
      </c>
      <c r="C40" s="2819" t="s">
        <v>2244</v>
      </c>
      <c r="D40" s="2820"/>
      <c r="E40" s="1547" t="s">
        <v>2349</v>
      </c>
      <c r="F40" s="1592"/>
      <c r="G40" s="1571"/>
      <c r="H40" s="1529" t="s">
        <v>2319</v>
      </c>
      <c r="I40" s="1560"/>
      <c r="J40" s="1591">
        <f>G40*I40</f>
        <v>0</v>
      </c>
      <c r="K40" s="1524">
        <f>IF(F40-J40&lt;0,0,F40-J40)</f>
        <v>0</v>
      </c>
    </row>
    <row r="41" spans="1:12" s="1487" customFormat="1" ht="30" customHeight="1">
      <c r="A41" s="1543" t="s">
        <v>1245</v>
      </c>
      <c r="B41" s="1544" t="s">
        <v>853</v>
      </c>
      <c r="C41" s="1553" t="s">
        <v>2246</v>
      </c>
      <c r="D41" s="1554"/>
      <c r="E41" s="1547" t="s">
        <v>2349</v>
      </c>
      <c r="F41" s="1592"/>
      <c r="G41" s="1571"/>
      <c r="H41" s="1529" t="s">
        <v>2350</v>
      </c>
      <c r="I41" s="1560"/>
      <c r="J41" s="1591">
        <f t="shared" ref="J41:J42" si="2">G41*I41</f>
        <v>0</v>
      </c>
      <c r="K41" s="1524">
        <f t="shared" ref="K41:K42" si="3">IF(F41-J41&lt;0,0,F41-J41)</f>
        <v>0</v>
      </c>
    </row>
    <row r="42" spans="1:12" s="1487" customFormat="1" ht="30" customHeight="1">
      <c r="A42" s="1543" t="s">
        <v>709</v>
      </c>
      <c r="B42" s="1544" t="s">
        <v>856</v>
      </c>
      <c r="C42" s="1553" t="s">
        <v>2247</v>
      </c>
      <c r="D42" s="1554"/>
      <c r="E42" s="1547" t="s">
        <v>2349</v>
      </c>
      <c r="F42" s="1592"/>
      <c r="G42" s="1571"/>
      <c r="H42" s="1529" t="s">
        <v>2322</v>
      </c>
      <c r="I42" s="1560"/>
      <c r="J42" s="1591">
        <f t="shared" si="2"/>
        <v>0</v>
      </c>
      <c r="K42" s="1524">
        <f t="shared" si="3"/>
        <v>0</v>
      </c>
    </row>
    <row r="43" spans="1:12" s="1487" customFormat="1" ht="30" customHeight="1">
      <c r="A43" s="1543" t="s">
        <v>712</v>
      </c>
      <c r="B43" s="1544" t="s">
        <v>873</v>
      </c>
      <c r="C43" s="2817" t="s">
        <v>2351</v>
      </c>
      <c r="D43" s="2818"/>
      <c r="E43" s="1547" t="s">
        <v>2349</v>
      </c>
      <c r="F43" s="1592"/>
      <c r="G43" s="1537"/>
      <c r="H43" s="1533"/>
      <c r="I43" s="1567"/>
      <c r="J43" s="1537"/>
      <c r="K43" s="1593"/>
      <c r="L43" s="1594"/>
    </row>
    <row r="44" spans="1:12" s="1487" customFormat="1" ht="30" customHeight="1">
      <c r="A44" s="1543" t="s">
        <v>715</v>
      </c>
      <c r="B44" s="1544" t="s">
        <v>876</v>
      </c>
      <c r="C44" s="2819" t="s">
        <v>2352</v>
      </c>
      <c r="D44" s="2820"/>
      <c r="E44" s="1547" t="s">
        <v>2349</v>
      </c>
      <c r="F44" s="1527"/>
      <c r="G44" s="1528"/>
      <c r="H44" s="1529">
        <v>1</v>
      </c>
      <c r="I44" s="1560"/>
      <c r="J44" s="1528"/>
      <c r="K44" s="1524">
        <f>F44*I44</f>
        <v>0</v>
      </c>
    </row>
    <row r="45" spans="1:12" s="1487" customFormat="1" ht="30" customHeight="1">
      <c r="A45" s="1543" t="s">
        <v>718</v>
      </c>
      <c r="B45" s="1561" t="s">
        <v>902</v>
      </c>
      <c r="C45" s="2821" t="s">
        <v>2353</v>
      </c>
      <c r="D45" s="2822"/>
      <c r="E45" s="1517"/>
      <c r="F45" s="1564"/>
      <c r="G45" s="1537"/>
      <c r="H45" s="1533"/>
      <c r="I45" s="1528"/>
      <c r="J45" s="1563"/>
      <c r="K45" s="1521">
        <f>'F4 LCR TOTAL'!J16</f>
        <v>0</v>
      </c>
    </row>
    <row r="46" spans="1:12" s="1487" customFormat="1" ht="71.25" customHeight="1">
      <c r="A46" s="1543" t="s">
        <v>724</v>
      </c>
      <c r="B46" s="1561" t="s">
        <v>2354</v>
      </c>
      <c r="C46" s="2823" t="s">
        <v>2355</v>
      </c>
      <c r="D46" s="2824"/>
      <c r="E46" s="1517" t="s">
        <v>2356</v>
      </c>
      <c r="F46" s="1564"/>
      <c r="G46" s="1528"/>
      <c r="H46" s="1533"/>
      <c r="I46" s="1528"/>
      <c r="J46" s="1563"/>
      <c r="K46" s="1565"/>
    </row>
    <row r="47" spans="1:12" s="1487" customFormat="1" ht="30" customHeight="1">
      <c r="A47" s="2793" t="s">
        <v>1775</v>
      </c>
      <c r="B47" s="2794"/>
      <c r="C47" s="2794"/>
      <c r="D47" s="2794"/>
      <c r="E47" s="2794"/>
      <c r="F47" s="2794"/>
      <c r="G47" s="2794"/>
      <c r="H47" s="2794"/>
      <c r="I47" s="2794"/>
      <c r="J47" s="2794"/>
      <c r="K47" s="2795"/>
    </row>
    <row r="48" spans="1:12" s="1487" customFormat="1" ht="30" customHeight="1">
      <c r="A48" s="1543" t="s">
        <v>727</v>
      </c>
      <c r="B48" s="1561" t="s">
        <v>1762</v>
      </c>
      <c r="C48" s="2811" t="s">
        <v>2357</v>
      </c>
      <c r="D48" s="2812"/>
      <c r="E48" s="1517"/>
      <c r="F48" s="1566"/>
      <c r="G48" s="1537"/>
      <c r="H48" s="1567"/>
      <c r="I48" s="1560"/>
      <c r="J48" s="1537"/>
      <c r="K48" s="1568"/>
    </row>
    <row r="49" spans="1:11" s="1487" customFormat="1" ht="30" customHeight="1">
      <c r="A49" s="1543" t="s">
        <v>730</v>
      </c>
      <c r="B49" s="1561" t="s">
        <v>1735</v>
      </c>
      <c r="C49" s="2811" t="s">
        <v>2358</v>
      </c>
      <c r="D49" s="2812"/>
      <c r="E49" s="1517"/>
      <c r="F49" s="1569">
        <f>SUM(F50:F52)</f>
        <v>0</v>
      </c>
      <c r="G49" s="1537"/>
      <c r="H49" s="1567"/>
      <c r="I49" s="1537"/>
      <c r="J49" s="1537"/>
      <c r="K49" s="1570">
        <f>SUM(K50:K51)</f>
        <v>0</v>
      </c>
    </row>
    <row r="50" spans="1:11" s="1487" customFormat="1" ht="30" customHeight="1">
      <c r="A50" s="1543" t="s">
        <v>733</v>
      </c>
      <c r="B50" s="1561" t="s">
        <v>1259</v>
      </c>
      <c r="C50" s="2813" t="s">
        <v>2361</v>
      </c>
      <c r="D50" s="2814"/>
      <c r="E50" s="1522"/>
      <c r="F50" s="1566"/>
      <c r="G50" s="1571"/>
      <c r="H50" s="1567"/>
      <c r="I50" s="1560"/>
      <c r="J50" s="1571"/>
      <c r="K50" s="1572"/>
    </row>
    <row r="51" spans="1:11" s="1487" customFormat="1" ht="30" customHeight="1">
      <c r="A51" s="1543" t="s">
        <v>736</v>
      </c>
      <c r="B51" s="1561" t="s">
        <v>1261</v>
      </c>
      <c r="C51" s="2813" t="s">
        <v>2362</v>
      </c>
      <c r="D51" s="2814"/>
      <c r="E51" s="1522"/>
      <c r="F51" s="1566"/>
      <c r="G51" s="1537"/>
      <c r="H51" s="1567"/>
      <c r="I51" s="1560"/>
      <c r="J51" s="1537"/>
      <c r="K51" s="1572"/>
    </row>
    <row r="52" spans="1:11" s="1487" customFormat="1" ht="43.5" customHeight="1" thickBot="1">
      <c r="A52" s="1573" t="s">
        <v>739</v>
      </c>
      <c r="B52" s="1574" t="s">
        <v>2363</v>
      </c>
      <c r="C52" s="2815" t="s">
        <v>2364</v>
      </c>
      <c r="D52" s="2816"/>
      <c r="E52" s="1575"/>
      <c r="F52" s="1576"/>
      <c r="G52" s="1577"/>
      <c r="H52" s="1578"/>
      <c r="I52" s="1577"/>
      <c r="J52" s="1577"/>
      <c r="K52" s="1579"/>
    </row>
    <row r="53" spans="1:11" s="1487" customFormat="1" ht="30" customHeight="1">
      <c r="A53" s="1580"/>
      <c r="B53" s="1581"/>
      <c r="C53" s="1582"/>
      <c r="D53" s="1583"/>
      <c r="E53" s="1584"/>
      <c r="F53" s="1585"/>
      <c r="G53" s="1585"/>
      <c r="H53" s="1585"/>
      <c r="I53" s="1585"/>
      <c r="J53" s="1585"/>
      <c r="K53" s="1585"/>
    </row>
  </sheetData>
  <mergeCells count="51">
    <mergeCell ref="A8:K8"/>
    <mergeCell ref="A12:A17"/>
    <mergeCell ref="B12:B17"/>
    <mergeCell ref="C12:D17"/>
    <mergeCell ref="E12:E15"/>
    <mergeCell ref="H12:H15"/>
    <mergeCell ref="F13:F15"/>
    <mergeCell ref="G13:G15"/>
    <mergeCell ref="I13:I15"/>
    <mergeCell ref="J13:J15"/>
    <mergeCell ref="K13:K15"/>
    <mergeCell ref="F16:F17"/>
    <mergeCell ref="G16:G17"/>
    <mergeCell ref="H16:H17"/>
    <mergeCell ref="I16:I17"/>
    <mergeCell ref="J16:J17"/>
    <mergeCell ref="K16:K17"/>
    <mergeCell ref="C28:D28"/>
    <mergeCell ref="C18:D18"/>
    <mergeCell ref="C19:D19"/>
    <mergeCell ref="C20:D20"/>
    <mergeCell ref="C21:D21"/>
    <mergeCell ref="C22:D22"/>
    <mergeCell ref="C23:D23"/>
    <mergeCell ref="E23:E26"/>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49:D49"/>
    <mergeCell ref="C50:D50"/>
    <mergeCell ref="C51:D51"/>
    <mergeCell ref="C52:D52"/>
    <mergeCell ref="C43:D43"/>
    <mergeCell ref="C44:D44"/>
    <mergeCell ref="C45:D45"/>
    <mergeCell ref="C46:D46"/>
    <mergeCell ref="A47:K47"/>
    <mergeCell ref="C48:D48"/>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zoomScale="60" zoomScaleNormal="60" workbookViewId="0">
      <selection activeCell="C98" sqref="C98"/>
    </sheetView>
  </sheetViews>
  <sheetFormatPr defaultColWidth="11.42578125" defaultRowHeight="14.25"/>
  <cols>
    <col min="1" max="1" width="11.42578125" style="1596" customWidth="1"/>
    <col min="2" max="2" width="8" style="1596" customWidth="1"/>
    <col min="3" max="3" width="63.7109375" style="1597" customWidth="1"/>
    <col min="4" max="4" width="26.5703125" style="1597" customWidth="1"/>
    <col min="5" max="8" width="15" style="1597" customWidth="1"/>
    <col min="9" max="10" width="16.5703125" style="1597" customWidth="1"/>
    <col min="11" max="14" width="15.140625" style="1597" customWidth="1"/>
    <col min="15" max="16" width="11.42578125" style="1597"/>
    <col min="17" max="17" width="79" style="1597" customWidth="1"/>
    <col min="18" max="16384" width="11.42578125" style="1597"/>
  </cols>
  <sheetData>
    <row r="1" spans="1:17" ht="15">
      <c r="C1" s="5" t="s">
        <v>2</v>
      </c>
      <c r="D1" s="103" t="s">
        <v>2374</v>
      </c>
      <c r="E1" s="1487"/>
    </row>
    <row r="2" spans="1:17" ht="15">
      <c r="C2" s="49" t="s">
        <v>4</v>
      </c>
      <c r="D2" s="49" t="s">
        <v>2375</v>
      </c>
      <c r="E2" s="1487"/>
    </row>
    <row r="3" spans="1:17" ht="15">
      <c r="C3" s="49" t="s">
        <v>6</v>
      </c>
      <c r="D3" s="49" t="s">
        <v>2012</v>
      </c>
    </row>
    <row r="4" spans="1:17" ht="15">
      <c r="C4" s="49" t="s">
        <v>8</v>
      </c>
      <c r="D4" s="49" t="s">
        <v>9</v>
      </c>
    </row>
    <row r="5" spans="1:17" ht="15">
      <c r="C5" s="5" t="s">
        <v>2015</v>
      </c>
      <c r="D5" s="5" t="s">
        <v>2016</v>
      </c>
    </row>
    <row r="7" spans="1:17" ht="15" thickBot="1">
      <c r="A7" s="1598"/>
      <c r="B7" s="1598"/>
      <c r="C7" s="1598"/>
      <c r="D7" s="1598"/>
      <c r="E7" s="1598"/>
      <c r="F7" s="1598"/>
      <c r="G7" s="1598"/>
      <c r="H7" s="1598"/>
      <c r="I7" s="1598"/>
      <c r="J7" s="1598"/>
    </row>
    <row r="8" spans="1:17" s="1599" customFormat="1" ht="27.75" thickBot="1">
      <c r="A8" s="2840" t="s">
        <v>2376</v>
      </c>
      <c r="B8" s="2841"/>
      <c r="C8" s="2841"/>
      <c r="D8" s="2841"/>
      <c r="E8" s="2841"/>
      <c r="F8" s="2841"/>
      <c r="G8" s="2841"/>
      <c r="H8" s="2841"/>
      <c r="I8" s="2841"/>
      <c r="J8" s="2841"/>
      <c r="K8" s="2841"/>
      <c r="L8" s="2841"/>
      <c r="M8" s="2841"/>
      <c r="N8" s="2842"/>
    </row>
    <row r="9" spans="1:17" s="1494" customFormat="1" ht="27">
      <c r="F9" s="1600"/>
      <c r="G9" s="1600"/>
      <c r="H9" s="1600"/>
      <c r="I9" s="1600"/>
      <c r="J9" s="1600"/>
      <c r="K9" s="1595"/>
      <c r="L9" s="1595"/>
      <c r="M9" s="1595"/>
      <c r="N9" s="1601"/>
    </row>
    <row r="10" spans="1:17" s="1494" customFormat="1" ht="27">
      <c r="F10" s="1600"/>
      <c r="G10" s="1600"/>
      <c r="H10" s="1600"/>
      <c r="I10" s="1600"/>
      <c r="J10" s="1600"/>
      <c r="K10" s="1595"/>
      <c r="L10" s="1595"/>
      <c r="M10" s="1595"/>
      <c r="N10" s="1601"/>
    </row>
    <row r="11" spans="1:17" s="1494" customFormat="1" ht="27.75" thickBot="1">
      <c r="A11" s="1602"/>
      <c r="B11" s="1600"/>
      <c r="C11" s="1600"/>
      <c r="D11" s="1603"/>
      <c r="E11" s="1600"/>
      <c r="F11" s="1600"/>
      <c r="G11" s="1600"/>
      <c r="H11" s="1600"/>
      <c r="I11" s="1600"/>
      <c r="J11" s="1600"/>
      <c r="K11" s="1595"/>
      <c r="L11" s="1595"/>
      <c r="M11" s="1595"/>
      <c r="N11" s="1601"/>
    </row>
    <row r="12" spans="1:17" s="1494" customFormat="1" ht="27">
      <c r="A12" s="2843" t="s">
        <v>1678</v>
      </c>
      <c r="B12" s="2843" t="s">
        <v>13</v>
      </c>
      <c r="C12" s="2843" t="s">
        <v>657</v>
      </c>
      <c r="D12" s="2867" t="s">
        <v>2308</v>
      </c>
      <c r="E12" s="2861" t="s">
        <v>2377</v>
      </c>
      <c r="F12" s="2861" t="s">
        <v>2378</v>
      </c>
      <c r="G12" s="2861" t="s">
        <v>2379</v>
      </c>
      <c r="H12" s="2847" t="s">
        <v>2380</v>
      </c>
      <c r="I12" s="2861" t="s">
        <v>2381</v>
      </c>
      <c r="J12" s="2861" t="s">
        <v>2382</v>
      </c>
      <c r="K12" s="2862" t="s">
        <v>2383</v>
      </c>
      <c r="L12" s="2862"/>
      <c r="M12" s="2862"/>
      <c r="N12" s="2863"/>
    </row>
    <row r="13" spans="1:17" s="1494" customFormat="1" ht="57">
      <c r="A13" s="2843"/>
      <c r="B13" s="2843"/>
      <c r="C13" s="2843"/>
      <c r="D13" s="2868"/>
      <c r="E13" s="2843"/>
      <c r="F13" s="2843"/>
      <c r="G13" s="2843"/>
      <c r="H13" s="2849"/>
      <c r="I13" s="2843"/>
      <c r="J13" s="2843"/>
      <c r="K13" s="1604" t="s">
        <v>2377</v>
      </c>
      <c r="L13" s="1605" t="s">
        <v>2378</v>
      </c>
      <c r="M13" s="1604" t="s">
        <v>2379</v>
      </c>
      <c r="N13" s="1604" t="s">
        <v>2380</v>
      </c>
    </row>
    <row r="14" spans="1:17" s="1494" customFormat="1" ht="27">
      <c r="A14" s="2843"/>
      <c r="B14" s="2843"/>
      <c r="C14" s="2843"/>
      <c r="D14" s="2868"/>
      <c r="E14" s="2864" t="s">
        <v>659</v>
      </c>
      <c r="F14" s="2864" t="s">
        <v>664</v>
      </c>
      <c r="G14" s="2864" t="s">
        <v>667</v>
      </c>
      <c r="H14" s="2864" t="s">
        <v>670</v>
      </c>
      <c r="I14" s="2866" t="s">
        <v>2384</v>
      </c>
      <c r="J14" s="2866" t="s">
        <v>2385</v>
      </c>
      <c r="K14" s="2864" t="s">
        <v>677</v>
      </c>
      <c r="L14" s="2864" t="s">
        <v>680</v>
      </c>
      <c r="M14" s="2864" t="s">
        <v>683</v>
      </c>
      <c r="N14" s="2870" t="s">
        <v>1207</v>
      </c>
    </row>
    <row r="15" spans="1:17" s="1494" customFormat="1" ht="27">
      <c r="A15" s="2843"/>
      <c r="B15" s="2843"/>
      <c r="C15" s="2843"/>
      <c r="D15" s="2869"/>
      <c r="E15" s="2865"/>
      <c r="F15" s="2865"/>
      <c r="G15" s="2865"/>
      <c r="H15" s="2865"/>
      <c r="I15" s="2865"/>
      <c r="J15" s="2865"/>
      <c r="K15" s="2865"/>
      <c r="L15" s="2865"/>
      <c r="M15" s="2865"/>
      <c r="N15" s="2871"/>
    </row>
    <row r="16" spans="1:17" s="1612" customFormat="1" ht="30" customHeight="1">
      <c r="A16" s="1606" t="s">
        <v>659</v>
      </c>
      <c r="B16" s="1607" t="s">
        <v>1728</v>
      </c>
      <c r="C16" s="1608" t="s">
        <v>2386</v>
      </c>
      <c r="D16" s="1609" t="s">
        <v>2387</v>
      </c>
      <c r="E16" s="1610">
        <f>SUM(E17,E22,E27,E32)</f>
        <v>0</v>
      </c>
      <c r="F16" s="1610">
        <f>SUM(F17,F22,F27,F32)</f>
        <v>0</v>
      </c>
      <c r="G16" s="1610">
        <f t="shared" ref="G16:N16" si="0">SUM(G17,G22,G27,G32)</f>
        <v>0</v>
      </c>
      <c r="H16" s="1610">
        <f t="shared" si="0"/>
        <v>0</v>
      </c>
      <c r="I16" s="1610">
        <f t="shared" si="0"/>
        <v>0</v>
      </c>
      <c r="J16" s="1610">
        <f t="shared" si="0"/>
        <v>0</v>
      </c>
      <c r="K16" s="1610">
        <f t="shared" si="0"/>
        <v>0</v>
      </c>
      <c r="L16" s="1610">
        <f t="shared" si="0"/>
        <v>0</v>
      </c>
      <c r="M16" s="1610">
        <f t="shared" si="0"/>
        <v>0</v>
      </c>
      <c r="N16" s="1611">
        <f t="shared" si="0"/>
        <v>0</v>
      </c>
      <c r="O16" s="1494"/>
      <c r="Q16" s="1613"/>
    </row>
    <row r="17" spans="1:17" s="1612" customFormat="1" ht="54.75" customHeight="1">
      <c r="A17" s="1606" t="s">
        <v>664</v>
      </c>
      <c r="B17" s="1614" t="s">
        <v>662</v>
      </c>
      <c r="C17" s="1615" t="s">
        <v>2388</v>
      </c>
      <c r="D17" s="1616" t="s">
        <v>2387</v>
      </c>
      <c r="E17" s="1617">
        <f>SUM(E18:E21)</f>
        <v>0</v>
      </c>
      <c r="F17" s="1617">
        <f>SUM(F18:F21)</f>
        <v>0</v>
      </c>
      <c r="G17" s="1617">
        <f>SUM(G18:G21)</f>
        <v>0</v>
      </c>
      <c r="H17" s="1617">
        <f>SUM(H18:H21)</f>
        <v>0</v>
      </c>
      <c r="I17" s="1617">
        <f t="shared" ref="I17:M17" si="1">SUM(I18:I21)</f>
        <v>0</v>
      </c>
      <c r="J17" s="1617">
        <f t="shared" si="1"/>
        <v>0</v>
      </c>
      <c r="K17" s="1617">
        <f t="shared" si="1"/>
        <v>0</v>
      </c>
      <c r="L17" s="1617">
        <f t="shared" si="1"/>
        <v>0</v>
      </c>
      <c r="M17" s="1617">
        <f t="shared" si="1"/>
        <v>0</v>
      </c>
      <c r="N17" s="1618">
        <f>SUM(N18:N21)</f>
        <v>0</v>
      </c>
      <c r="O17" s="1494"/>
      <c r="Q17" s="1613"/>
    </row>
    <row r="18" spans="1:17" s="1612" customFormat="1" ht="30" customHeight="1">
      <c r="A18" s="1606" t="s">
        <v>667</v>
      </c>
      <c r="B18" s="1614" t="s">
        <v>665</v>
      </c>
      <c r="C18" s="1619" t="s">
        <v>2389</v>
      </c>
      <c r="D18" s="1620"/>
      <c r="E18" s="1621"/>
      <c r="F18" s="1621"/>
      <c r="G18" s="1621"/>
      <c r="H18" s="1621"/>
      <c r="I18" s="1621"/>
      <c r="J18" s="1621"/>
      <c r="K18" s="1622"/>
      <c r="L18" s="1621"/>
      <c r="M18" s="1621"/>
      <c r="N18" s="1623"/>
      <c r="O18" s="1494"/>
    </row>
    <row r="19" spans="1:17" s="1612" customFormat="1" ht="30" customHeight="1">
      <c r="A19" s="1606" t="s">
        <v>670</v>
      </c>
      <c r="B19" s="1614" t="s">
        <v>793</v>
      </c>
      <c r="C19" s="1619" t="s">
        <v>2390</v>
      </c>
      <c r="D19" s="1620"/>
      <c r="E19" s="1621"/>
      <c r="F19" s="1621"/>
      <c r="G19" s="1621"/>
      <c r="H19" s="1621"/>
      <c r="I19" s="1621"/>
      <c r="J19" s="1621"/>
      <c r="K19" s="1622"/>
      <c r="L19" s="1621"/>
      <c r="M19" s="1621"/>
      <c r="N19" s="1623"/>
      <c r="O19" s="1494"/>
    </row>
    <row r="20" spans="1:17" s="1612" customFormat="1" ht="30" customHeight="1">
      <c r="A20" s="1606" t="s">
        <v>672</v>
      </c>
      <c r="B20" s="1614" t="s">
        <v>1204</v>
      </c>
      <c r="C20" s="1619" t="s">
        <v>2391</v>
      </c>
      <c r="D20" s="1620"/>
      <c r="E20" s="1621"/>
      <c r="F20" s="1621"/>
      <c r="G20" s="1621"/>
      <c r="H20" s="1621"/>
      <c r="I20" s="1621"/>
      <c r="J20" s="1621"/>
      <c r="K20" s="1622"/>
      <c r="L20" s="1621"/>
      <c r="M20" s="1621"/>
      <c r="N20" s="1623"/>
      <c r="O20" s="1494"/>
    </row>
    <row r="21" spans="1:17" s="1612" customFormat="1" ht="30" customHeight="1">
      <c r="A21" s="1606" t="s">
        <v>675</v>
      </c>
      <c r="B21" s="1614" t="s">
        <v>1205</v>
      </c>
      <c r="C21" s="1624" t="s">
        <v>2392</v>
      </c>
      <c r="D21" s="1625"/>
      <c r="E21" s="1626"/>
      <c r="F21" s="1626"/>
      <c r="G21" s="1626"/>
      <c r="H21" s="1627"/>
      <c r="I21" s="1626"/>
      <c r="J21" s="1626"/>
      <c r="K21" s="1628"/>
      <c r="L21" s="1626"/>
      <c r="M21" s="1626"/>
      <c r="N21" s="1629"/>
      <c r="O21" s="1494"/>
    </row>
    <row r="22" spans="1:17" s="1612" customFormat="1" ht="53.25" customHeight="1">
      <c r="A22" s="1606" t="s">
        <v>677</v>
      </c>
      <c r="B22" s="1614" t="s">
        <v>844</v>
      </c>
      <c r="C22" s="1615" t="s">
        <v>2393</v>
      </c>
      <c r="D22" s="1630" t="s">
        <v>2387</v>
      </c>
      <c r="E22" s="1631">
        <f>SUM(E23:E26)</f>
        <v>0</v>
      </c>
      <c r="F22" s="1631">
        <f t="shared" ref="F22:M22" si="2">SUM(F23:F26)</f>
        <v>0</v>
      </c>
      <c r="G22" s="1631">
        <f t="shared" si="2"/>
        <v>0</v>
      </c>
      <c r="H22" s="1631">
        <f>SUM(H23:H26)</f>
        <v>0</v>
      </c>
      <c r="I22" s="1631">
        <f t="shared" si="2"/>
        <v>0</v>
      </c>
      <c r="J22" s="1631">
        <f t="shared" si="2"/>
        <v>0</v>
      </c>
      <c r="K22" s="1631">
        <f t="shared" si="2"/>
        <v>0</v>
      </c>
      <c r="L22" s="1631">
        <f t="shared" si="2"/>
        <v>0</v>
      </c>
      <c r="M22" s="1631">
        <f t="shared" si="2"/>
        <v>0</v>
      </c>
      <c r="N22" s="1618">
        <f>SUM(N23:N26)</f>
        <v>0</v>
      </c>
      <c r="O22" s="1494"/>
      <c r="Q22" s="1613"/>
    </row>
    <row r="23" spans="1:17" s="1612" customFormat="1" ht="30" customHeight="1">
      <c r="A23" s="1606" t="s">
        <v>680</v>
      </c>
      <c r="B23" s="1614" t="s">
        <v>847</v>
      </c>
      <c r="C23" s="1619" t="s">
        <v>2389</v>
      </c>
      <c r="D23" s="1620"/>
      <c r="E23" s="1621"/>
      <c r="F23" s="1621"/>
      <c r="G23" s="1621"/>
      <c r="H23" s="1621"/>
      <c r="I23" s="1621"/>
      <c r="J23" s="1621"/>
      <c r="K23" s="1622"/>
      <c r="L23" s="1621"/>
      <c r="M23" s="1621"/>
      <c r="N23" s="1623"/>
      <c r="O23" s="1494"/>
    </row>
    <row r="24" spans="1:17" s="1612" customFormat="1" ht="30" customHeight="1">
      <c r="A24" s="1606" t="s">
        <v>683</v>
      </c>
      <c r="B24" s="1614" t="s">
        <v>873</v>
      </c>
      <c r="C24" s="1619" t="s">
        <v>2390</v>
      </c>
      <c r="D24" s="1620"/>
      <c r="E24" s="1621"/>
      <c r="F24" s="1621"/>
      <c r="G24" s="1621"/>
      <c r="H24" s="1621"/>
      <c r="I24" s="1621"/>
      <c r="J24" s="1621"/>
      <c r="K24" s="1622"/>
      <c r="L24" s="1621"/>
      <c r="M24" s="1621"/>
      <c r="N24" s="1623"/>
      <c r="O24" s="1494"/>
    </row>
    <row r="25" spans="1:17" s="1612" customFormat="1" ht="30" customHeight="1">
      <c r="A25" s="1606" t="s">
        <v>1207</v>
      </c>
      <c r="B25" s="1614" t="s">
        <v>876</v>
      </c>
      <c r="C25" s="1619" t="s">
        <v>2391</v>
      </c>
      <c r="D25" s="1620"/>
      <c r="E25" s="1621"/>
      <c r="F25" s="1621"/>
      <c r="G25" s="1621"/>
      <c r="H25" s="1621"/>
      <c r="I25" s="1621"/>
      <c r="J25" s="1621"/>
      <c r="K25" s="1622"/>
      <c r="L25" s="1621"/>
      <c r="M25" s="1621"/>
      <c r="N25" s="1623"/>
      <c r="O25" s="1494"/>
    </row>
    <row r="26" spans="1:17" s="1612" customFormat="1" ht="30" customHeight="1">
      <c r="A26" s="1606" t="s">
        <v>1210</v>
      </c>
      <c r="B26" s="1614" t="s">
        <v>879</v>
      </c>
      <c r="C26" s="1624" t="s">
        <v>2392</v>
      </c>
      <c r="D26" s="1625"/>
      <c r="E26" s="1626"/>
      <c r="F26" s="1626"/>
      <c r="G26" s="1626"/>
      <c r="H26" s="1632"/>
      <c r="I26" s="1626"/>
      <c r="J26" s="1626"/>
      <c r="K26" s="1628"/>
      <c r="L26" s="1626"/>
      <c r="M26" s="1626"/>
      <c r="N26" s="1629"/>
      <c r="O26" s="1494"/>
    </row>
    <row r="27" spans="1:17" ht="63" customHeight="1">
      <c r="A27" s="1606" t="s">
        <v>1213</v>
      </c>
      <c r="B27" s="1614" t="s">
        <v>902</v>
      </c>
      <c r="C27" s="1633" t="s">
        <v>2394</v>
      </c>
      <c r="D27" s="1630" t="s">
        <v>2387</v>
      </c>
      <c r="E27" s="1634">
        <f>SUM(E28:E31)</f>
        <v>0</v>
      </c>
      <c r="F27" s="1634">
        <f t="shared" ref="F27:M27" si="3">SUM(F28:F31)</f>
        <v>0</v>
      </c>
      <c r="G27" s="1634">
        <f t="shared" si="3"/>
        <v>0</v>
      </c>
      <c r="H27" s="1634">
        <f>SUM(H28:H31)</f>
        <v>0</v>
      </c>
      <c r="I27" s="1634">
        <f t="shared" si="3"/>
        <v>0</v>
      </c>
      <c r="J27" s="1634">
        <f t="shared" si="3"/>
        <v>0</v>
      </c>
      <c r="K27" s="1634">
        <f t="shared" si="3"/>
        <v>0</v>
      </c>
      <c r="L27" s="1634">
        <f t="shared" si="3"/>
        <v>0</v>
      </c>
      <c r="M27" s="1634">
        <f t="shared" si="3"/>
        <v>0</v>
      </c>
      <c r="N27" s="1618">
        <f>SUM(N28:N31)</f>
        <v>0</v>
      </c>
      <c r="O27" s="1494"/>
      <c r="P27" s="1612"/>
      <c r="Q27" s="1635"/>
    </row>
    <row r="28" spans="1:17" ht="30" customHeight="1">
      <c r="A28" s="1606" t="s">
        <v>692</v>
      </c>
      <c r="B28" s="1614" t="s">
        <v>2395</v>
      </c>
      <c r="C28" s="1619" t="s">
        <v>2396</v>
      </c>
      <c r="D28" s="1620"/>
      <c r="E28" s="1621"/>
      <c r="F28" s="1621"/>
      <c r="G28" s="1621"/>
      <c r="H28" s="1621"/>
      <c r="I28" s="1621"/>
      <c r="J28" s="1621"/>
      <c r="K28" s="1622"/>
      <c r="L28" s="1621"/>
      <c r="M28" s="1621"/>
      <c r="N28" s="1623"/>
      <c r="O28" s="1494"/>
      <c r="P28" s="1612"/>
    </row>
    <row r="29" spans="1:17" ht="30" customHeight="1">
      <c r="A29" s="1606" t="s">
        <v>695</v>
      </c>
      <c r="B29" s="1614" t="s">
        <v>2397</v>
      </c>
      <c r="C29" s="1619" t="s">
        <v>2390</v>
      </c>
      <c r="D29" s="1620"/>
      <c r="E29" s="1621"/>
      <c r="F29" s="1621"/>
      <c r="G29" s="1621"/>
      <c r="H29" s="1621"/>
      <c r="I29" s="1621"/>
      <c r="J29" s="1621"/>
      <c r="K29" s="1622"/>
      <c r="L29" s="1621"/>
      <c r="M29" s="1621"/>
      <c r="N29" s="1623"/>
      <c r="O29" s="1494"/>
      <c r="P29" s="1612"/>
    </row>
    <row r="30" spans="1:17" s="1612" customFormat="1" ht="30" customHeight="1">
      <c r="A30" s="1606" t="s">
        <v>698</v>
      </c>
      <c r="B30" s="1614" t="s">
        <v>2398</v>
      </c>
      <c r="C30" s="1619" t="s">
        <v>2391</v>
      </c>
      <c r="D30" s="1620"/>
      <c r="E30" s="1621"/>
      <c r="F30" s="1621"/>
      <c r="G30" s="1621"/>
      <c r="H30" s="1621"/>
      <c r="I30" s="1621"/>
      <c r="J30" s="1621"/>
      <c r="K30" s="1622"/>
      <c r="L30" s="1621"/>
      <c r="M30" s="1621"/>
      <c r="N30" s="1623"/>
      <c r="O30" s="1494"/>
    </row>
    <row r="31" spans="1:17" s="1612" customFormat="1" ht="30" customHeight="1">
      <c r="A31" s="1606" t="s">
        <v>701</v>
      </c>
      <c r="B31" s="1614" t="s">
        <v>2399</v>
      </c>
      <c r="C31" s="1624" t="s">
        <v>2392</v>
      </c>
      <c r="D31" s="1625"/>
      <c r="E31" s="1626"/>
      <c r="F31" s="1626"/>
      <c r="G31" s="1626"/>
      <c r="H31" s="1632"/>
      <c r="I31" s="1626"/>
      <c r="J31" s="1626"/>
      <c r="K31" s="1628"/>
      <c r="L31" s="1626"/>
      <c r="M31" s="1626"/>
      <c r="N31" s="1629"/>
      <c r="O31" s="1494"/>
    </row>
    <row r="32" spans="1:17" s="1612" customFormat="1" ht="50.25" customHeight="1">
      <c r="A32" s="1606" t="s">
        <v>1224</v>
      </c>
      <c r="B32" s="1614" t="s">
        <v>2354</v>
      </c>
      <c r="C32" s="1633" t="s">
        <v>2400</v>
      </c>
      <c r="D32" s="1630" t="s">
        <v>2387</v>
      </c>
      <c r="E32" s="1631">
        <f>SUM(E33:E36)</f>
        <v>0</v>
      </c>
      <c r="F32" s="1636"/>
      <c r="G32" s="1631">
        <f>SUM(G33:G36)</f>
        <v>0</v>
      </c>
      <c r="H32" s="1631">
        <f>SUM(H33:H35)</f>
        <v>0</v>
      </c>
      <c r="I32" s="1631">
        <f t="shared" ref="I32:K32" si="4">SUM(I33:I35)</f>
        <v>0</v>
      </c>
      <c r="J32" s="1631">
        <f t="shared" si="4"/>
        <v>0</v>
      </c>
      <c r="K32" s="1631">
        <f t="shared" si="4"/>
        <v>0</v>
      </c>
      <c r="L32" s="1637"/>
      <c r="M32" s="1631">
        <f t="shared" ref="M32" si="5">SUM(M33:M35)</f>
        <v>0</v>
      </c>
      <c r="N32" s="1618">
        <f>SUM(N33:N35)</f>
        <v>0</v>
      </c>
      <c r="O32" s="1494"/>
      <c r="Q32" s="1613"/>
    </row>
    <row r="33" spans="1:16" s="1612" customFormat="1" ht="30" customHeight="1">
      <c r="A33" s="1606" t="s">
        <v>1227</v>
      </c>
      <c r="B33" s="1614" t="s">
        <v>2401</v>
      </c>
      <c r="C33" s="1619" t="s">
        <v>2389</v>
      </c>
      <c r="D33" s="1620"/>
      <c r="E33" s="1621"/>
      <c r="F33" s="1636"/>
      <c r="G33" s="1621"/>
      <c r="H33" s="1621"/>
      <c r="I33" s="1621"/>
      <c r="J33" s="1621"/>
      <c r="K33" s="1622"/>
      <c r="L33" s="1637"/>
      <c r="M33" s="1621"/>
      <c r="N33" s="1623"/>
      <c r="O33" s="1494"/>
    </row>
    <row r="34" spans="1:16" s="1612" customFormat="1" ht="30" customHeight="1">
      <c r="A34" s="1606" t="s">
        <v>1230</v>
      </c>
      <c r="B34" s="1614" t="s">
        <v>2402</v>
      </c>
      <c r="C34" s="1619" t="s">
        <v>2390</v>
      </c>
      <c r="D34" s="1620"/>
      <c r="E34" s="1621"/>
      <c r="F34" s="1636"/>
      <c r="G34" s="1621"/>
      <c r="H34" s="1621"/>
      <c r="I34" s="1621"/>
      <c r="J34" s="1621"/>
      <c r="K34" s="1622"/>
      <c r="L34" s="1637"/>
      <c r="M34" s="1621"/>
      <c r="N34" s="1623"/>
      <c r="O34" s="1494"/>
    </row>
    <row r="35" spans="1:16" s="1612" customFormat="1" ht="30" customHeight="1">
      <c r="A35" s="1606" t="s">
        <v>704</v>
      </c>
      <c r="B35" s="1614" t="s">
        <v>2403</v>
      </c>
      <c r="C35" s="1619" t="s">
        <v>2391</v>
      </c>
      <c r="D35" s="1620"/>
      <c r="E35" s="1621"/>
      <c r="F35" s="1636"/>
      <c r="G35" s="1621"/>
      <c r="H35" s="1621"/>
      <c r="I35" s="1621"/>
      <c r="J35" s="1621"/>
      <c r="K35" s="1622"/>
      <c r="L35" s="1637"/>
      <c r="M35" s="1621"/>
      <c r="N35" s="1623"/>
      <c r="O35" s="1494"/>
    </row>
    <row r="36" spans="1:16" s="1612" customFormat="1" ht="30" customHeight="1">
      <c r="A36" s="1638" t="s">
        <v>1237</v>
      </c>
      <c r="B36" s="1639" t="s">
        <v>2404</v>
      </c>
      <c r="C36" s="1624" t="s">
        <v>2392</v>
      </c>
      <c r="D36" s="1640"/>
      <c r="E36" s="1641"/>
      <c r="F36" s="1642"/>
      <c r="G36" s="1641"/>
      <c r="H36" s="1642"/>
      <c r="I36" s="1643"/>
      <c r="J36" s="1643"/>
      <c r="K36" s="1644"/>
      <c r="L36" s="1643"/>
      <c r="M36" s="1643"/>
      <c r="N36" s="1645"/>
      <c r="O36" s="1494"/>
    </row>
    <row r="37" spans="1:16" ht="30" customHeight="1">
      <c r="A37" s="2858" t="s">
        <v>1775</v>
      </c>
      <c r="B37" s="2859"/>
      <c r="C37" s="2859"/>
      <c r="D37" s="2859"/>
      <c r="E37" s="2859"/>
      <c r="F37" s="2859"/>
      <c r="G37" s="2859"/>
      <c r="H37" s="2859"/>
      <c r="I37" s="2859"/>
      <c r="J37" s="2859"/>
      <c r="K37" s="2859"/>
      <c r="L37" s="2859"/>
      <c r="M37" s="2859"/>
      <c r="N37" s="2860"/>
      <c r="O37" s="1494"/>
      <c r="P37" s="1612"/>
    </row>
    <row r="38" spans="1:16" ht="42" customHeight="1">
      <c r="A38" s="1646" t="s">
        <v>1240</v>
      </c>
      <c r="B38" s="1647" t="s">
        <v>1762</v>
      </c>
      <c r="C38" s="1648" t="s">
        <v>2405</v>
      </c>
      <c r="D38" s="1522"/>
      <c r="E38" s="1649"/>
      <c r="F38" s="1650"/>
      <c r="G38" s="1649"/>
      <c r="H38" s="1650"/>
      <c r="I38" s="1651"/>
      <c r="J38" s="1651"/>
      <c r="K38" s="1652"/>
      <c r="L38" s="1651"/>
      <c r="M38" s="1651"/>
      <c r="N38" s="1653"/>
      <c r="O38" s="1494"/>
      <c r="P38" s="1612"/>
    </row>
    <row r="39" spans="1:16" ht="30" customHeight="1">
      <c r="A39" s="1606" t="s">
        <v>1242</v>
      </c>
      <c r="B39" s="1607" t="s">
        <v>1735</v>
      </c>
      <c r="C39" s="1654" t="s">
        <v>2406</v>
      </c>
      <c r="D39" s="1522"/>
      <c r="E39" s="1621"/>
      <c r="F39" s="1636"/>
      <c r="G39" s="1621"/>
      <c r="H39" s="1636"/>
      <c r="I39" s="1655"/>
      <c r="J39" s="1655"/>
      <c r="K39" s="1656"/>
      <c r="L39" s="1637"/>
      <c r="M39" s="1637"/>
      <c r="N39" s="1657"/>
      <c r="O39" s="1494"/>
      <c r="P39" s="1612"/>
    </row>
    <row r="40" spans="1:16" ht="30" customHeight="1" thickBot="1">
      <c r="A40" s="1658" t="s">
        <v>1245</v>
      </c>
      <c r="B40" s="1659" t="s">
        <v>1415</v>
      </c>
      <c r="C40" s="1660" t="s">
        <v>2407</v>
      </c>
      <c r="D40" s="1661"/>
      <c r="E40" s="1662"/>
      <c r="F40" s="1663"/>
      <c r="G40" s="1662"/>
      <c r="H40" s="1663"/>
      <c r="I40" s="1664"/>
      <c r="J40" s="1664"/>
      <c r="K40" s="1665"/>
      <c r="L40" s="1664"/>
      <c r="M40" s="1664"/>
      <c r="N40" s="1666"/>
      <c r="O40" s="1494"/>
      <c r="P40" s="1612"/>
    </row>
  </sheetData>
  <mergeCells count="23">
    <mergeCell ref="A8:N8"/>
    <mergeCell ref="A12:A15"/>
    <mergeCell ref="B12:B15"/>
    <mergeCell ref="C12:C15"/>
    <mergeCell ref="D12:D15"/>
    <mergeCell ref="E12:E13"/>
    <mergeCell ref="F12:F13"/>
    <mergeCell ref="G12:G13"/>
    <mergeCell ref="H12:H13"/>
    <mergeCell ref="I12:I13"/>
    <mergeCell ref="M14:M15"/>
    <mergeCell ref="N14:N15"/>
    <mergeCell ref="A37:N37"/>
    <mergeCell ref="J12:J13"/>
    <mergeCell ref="K12:N12"/>
    <mergeCell ref="E14:E15"/>
    <mergeCell ref="F14:F15"/>
    <mergeCell ref="G14:G15"/>
    <mergeCell ref="H14:H15"/>
    <mergeCell ref="I14:I15"/>
    <mergeCell ref="J14:J15"/>
    <mergeCell ref="K14:K15"/>
    <mergeCell ref="L14:L15"/>
  </mergeCells>
  <pageMargins left="0.70866141732283472" right="0.70866141732283472" top="0.74803149606299213" bottom="0.74803149606299213" header="0.31496062992125984" footer="0.31496062992125984"/>
  <pageSetup paperSize="9" scale="44"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zoomScale="60" zoomScaleNormal="60" workbookViewId="0">
      <selection activeCell="C98" sqref="C98"/>
    </sheetView>
  </sheetViews>
  <sheetFormatPr defaultColWidth="11.42578125" defaultRowHeight="14.25"/>
  <cols>
    <col min="1" max="1" width="11.42578125" style="1596" customWidth="1"/>
    <col min="2" max="2" width="8" style="1596" customWidth="1"/>
    <col min="3" max="3" width="63.7109375" style="1597" customWidth="1"/>
    <col min="4" max="4" width="26.5703125" style="1597" customWidth="1"/>
    <col min="5" max="8" width="15" style="1597" customWidth="1"/>
    <col min="9" max="10" width="16.5703125" style="1597" customWidth="1"/>
    <col min="11" max="14" width="15.140625" style="1597" customWidth="1"/>
    <col min="15" max="16384" width="11.42578125" style="1597"/>
  </cols>
  <sheetData>
    <row r="1" spans="1:14" ht="15">
      <c r="C1" s="5" t="s">
        <v>2</v>
      </c>
      <c r="D1" s="103" t="s">
        <v>2408</v>
      </c>
      <c r="E1" s="1487"/>
    </row>
    <row r="2" spans="1:14" ht="15">
      <c r="C2" s="49" t="s">
        <v>4</v>
      </c>
      <c r="D2" s="49" t="s">
        <v>2409</v>
      </c>
      <c r="E2" s="1487"/>
    </row>
    <row r="3" spans="1:14" ht="15">
      <c r="C3" s="49" t="s">
        <v>6</v>
      </c>
      <c r="D3" s="49" t="s">
        <v>2012</v>
      </c>
    </row>
    <row r="4" spans="1:14" ht="15">
      <c r="C4" s="49" t="s">
        <v>8</v>
      </c>
      <c r="D4" s="49" t="s">
        <v>9</v>
      </c>
    </row>
    <row r="5" spans="1:14" ht="15">
      <c r="C5" s="5" t="s">
        <v>2015</v>
      </c>
      <c r="D5" s="5" t="s">
        <v>2016</v>
      </c>
    </row>
    <row r="7" spans="1:14" ht="15" thickBot="1">
      <c r="A7" s="1598"/>
      <c r="B7" s="1598"/>
      <c r="C7" s="1598"/>
      <c r="D7" s="1598"/>
      <c r="E7" s="1598"/>
      <c r="F7" s="1598"/>
      <c r="G7" s="1598"/>
      <c r="H7" s="1598"/>
      <c r="I7" s="1598"/>
      <c r="J7" s="1598"/>
    </row>
    <row r="8" spans="1:14" s="1599" customFormat="1" ht="27.75" thickBot="1">
      <c r="A8" s="2840" t="s">
        <v>2410</v>
      </c>
      <c r="B8" s="2841"/>
      <c r="C8" s="2841"/>
      <c r="D8" s="2841"/>
      <c r="E8" s="2841"/>
      <c r="F8" s="2841"/>
      <c r="G8" s="2841"/>
      <c r="H8" s="2841"/>
      <c r="I8" s="2841"/>
      <c r="J8" s="2841"/>
      <c r="K8" s="2841"/>
      <c r="L8" s="2841"/>
      <c r="M8" s="2841"/>
      <c r="N8" s="2842"/>
    </row>
    <row r="9" spans="1:14" s="1494" customFormat="1" ht="27">
      <c r="A9" s="1602"/>
      <c r="B9" s="1600"/>
      <c r="C9" s="1600"/>
      <c r="D9" s="1603"/>
      <c r="E9" s="1600"/>
      <c r="F9" s="1600"/>
      <c r="G9" s="1600"/>
      <c r="H9" s="1600"/>
      <c r="I9" s="1600"/>
      <c r="J9" s="1600"/>
      <c r="K9" s="1595"/>
      <c r="L9" s="1595"/>
      <c r="M9" s="1595"/>
      <c r="N9" s="1601"/>
    </row>
    <row r="10" spans="1:14" s="1494" customFormat="1" ht="27">
      <c r="A10" s="1602"/>
      <c r="B10" s="1600"/>
      <c r="C10" s="1286"/>
      <c r="D10" s="1600"/>
      <c r="E10" s="1600"/>
      <c r="F10" s="1600"/>
      <c r="G10" s="1600"/>
      <c r="H10" s="1600"/>
      <c r="I10" s="1600"/>
      <c r="J10" s="1600"/>
      <c r="K10" s="1595"/>
      <c r="L10" s="1595"/>
      <c r="M10" s="1595"/>
      <c r="N10" s="1601"/>
    </row>
    <row r="11" spans="1:14" s="1494" customFormat="1" ht="27.75" thickBot="1">
      <c r="A11" s="1602"/>
      <c r="B11" s="1600"/>
      <c r="C11" s="1600"/>
      <c r="D11" s="1603"/>
      <c r="E11" s="1600"/>
      <c r="F11" s="1600"/>
      <c r="G11" s="1600"/>
      <c r="H11" s="1600"/>
      <c r="I11" s="1600"/>
      <c r="J11" s="1600"/>
      <c r="K11" s="1595"/>
      <c r="L11" s="1595"/>
      <c r="M11" s="1595"/>
      <c r="N11" s="1601"/>
    </row>
    <row r="12" spans="1:14" s="1494" customFormat="1" ht="27">
      <c r="A12" s="2876"/>
      <c r="B12" s="2877"/>
      <c r="C12" s="1667"/>
      <c r="D12" s="2867" t="s">
        <v>2308</v>
      </c>
      <c r="E12" s="2861" t="s">
        <v>2377</v>
      </c>
      <c r="F12" s="2861" t="s">
        <v>2378</v>
      </c>
      <c r="G12" s="2861" t="s">
        <v>2379</v>
      </c>
      <c r="H12" s="2847" t="s">
        <v>2380</v>
      </c>
      <c r="I12" s="2861" t="s">
        <v>2381</v>
      </c>
      <c r="J12" s="2861" t="s">
        <v>2382</v>
      </c>
      <c r="K12" s="2862" t="s">
        <v>2383</v>
      </c>
      <c r="L12" s="2862"/>
      <c r="M12" s="2862"/>
      <c r="N12" s="2863"/>
    </row>
    <row r="13" spans="1:14" s="1494" customFormat="1" ht="57">
      <c r="A13" s="2878"/>
      <c r="B13" s="2879"/>
      <c r="C13" s="1668"/>
      <c r="D13" s="2869"/>
      <c r="E13" s="2843"/>
      <c r="F13" s="2843"/>
      <c r="G13" s="2843"/>
      <c r="H13" s="2849"/>
      <c r="I13" s="2843"/>
      <c r="J13" s="2843"/>
      <c r="K13" s="1604" t="s">
        <v>2377</v>
      </c>
      <c r="L13" s="1605" t="s">
        <v>2378</v>
      </c>
      <c r="M13" s="1604" t="s">
        <v>2379</v>
      </c>
      <c r="N13" s="1604" t="s">
        <v>2380</v>
      </c>
    </row>
    <row r="14" spans="1:14" s="1494" customFormat="1" ht="27">
      <c r="A14" s="2872" t="s">
        <v>1678</v>
      </c>
      <c r="B14" s="2850" t="s">
        <v>13</v>
      </c>
      <c r="C14" s="2850" t="s">
        <v>657</v>
      </c>
      <c r="D14" s="2874"/>
      <c r="E14" s="2864" t="s">
        <v>659</v>
      </c>
      <c r="F14" s="2864" t="s">
        <v>664</v>
      </c>
      <c r="G14" s="2864" t="s">
        <v>667</v>
      </c>
      <c r="H14" s="2864" t="s">
        <v>670</v>
      </c>
      <c r="I14" s="2866" t="s">
        <v>2384</v>
      </c>
      <c r="J14" s="2866" t="s">
        <v>2385</v>
      </c>
      <c r="K14" s="2864" t="s">
        <v>677</v>
      </c>
      <c r="L14" s="2864" t="s">
        <v>680</v>
      </c>
      <c r="M14" s="2864" t="s">
        <v>683</v>
      </c>
      <c r="N14" s="2870" t="s">
        <v>1207</v>
      </c>
    </row>
    <row r="15" spans="1:14" s="1494" customFormat="1" ht="27">
      <c r="A15" s="2873"/>
      <c r="B15" s="2849"/>
      <c r="C15" s="2849"/>
      <c r="D15" s="2875"/>
      <c r="E15" s="2865"/>
      <c r="F15" s="2865"/>
      <c r="G15" s="2865"/>
      <c r="H15" s="2865"/>
      <c r="I15" s="2865"/>
      <c r="J15" s="2865"/>
      <c r="K15" s="2865"/>
      <c r="L15" s="2865"/>
      <c r="M15" s="2865"/>
      <c r="N15" s="2871"/>
    </row>
    <row r="16" spans="1:14" s="1612" customFormat="1" ht="30" customHeight="1">
      <c r="A16" s="1606" t="s">
        <v>659</v>
      </c>
      <c r="B16" s="1607" t="s">
        <v>1728</v>
      </c>
      <c r="C16" s="1608" t="s">
        <v>2386</v>
      </c>
      <c r="D16" s="1609" t="s">
        <v>2387</v>
      </c>
      <c r="E16" s="1610">
        <f>SUM(E17,E22,E27,E32)</f>
        <v>0</v>
      </c>
      <c r="F16" s="1610">
        <f t="shared" ref="F16:N16" si="0">SUM(F17,F22,F27,F32)</f>
        <v>0</v>
      </c>
      <c r="G16" s="1610">
        <f t="shared" si="0"/>
        <v>0</v>
      </c>
      <c r="H16" s="1610">
        <f t="shared" si="0"/>
        <v>0</v>
      </c>
      <c r="I16" s="1610">
        <f t="shared" si="0"/>
        <v>0</v>
      </c>
      <c r="J16" s="1610">
        <f t="shared" si="0"/>
        <v>0</v>
      </c>
      <c r="K16" s="1610">
        <f t="shared" si="0"/>
        <v>0</v>
      </c>
      <c r="L16" s="1610">
        <f t="shared" si="0"/>
        <v>0</v>
      </c>
      <c r="M16" s="1610">
        <f t="shared" si="0"/>
        <v>0</v>
      </c>
      <c r="N16" s="1611">
        <f t="shared" si="0"/>
        <v>0</v>
      </c>
    </row>
    <row r="17" spans="1:15" s="1612" customFormat="1" ht="54.75" customHeight="1">
      <c r="A17" s="1606" t="s">
        <v>664</v>
      </c>
      <c r="B17" s="1614" t="s">
        <v>662</v>
      </c>
      <c r="C17" s="1615" t="s">
        <v>2388</v>
      </c>
      <c r="D17" s="1616" t="s">
        <v>2387</v>
      </c>
      <c r="E17" s="1617">
        <f>SUM(E18:E21)</f>
        <v>0</v>
      </c>
      <c r="F17" s="1617">
        <f>SUM(F18:F21)</f>
        <v>0</v>
      </c>
      <c r="G17" s="1617">
        <f>SUM(G18:G21)</f>
        <v>0</v>
      </c>
      <c r="H17" s="1617">
        <f>SUM(H18:H21)</f>
        <v>0</v>
      </c>
      <c r="I17" s="1617">
        <f t="shared" ref="I17:M17" si="1">SUM(I18:I21)</f>
        <v>0</v>
      </c>
      <c r="J17" s="1617">
        <f t="shared" si="1"/>
        <v>0</v>
      </c>
      <c r="K17" s="1617">
        <f t="shared" si="1"/>
        <v>0</v>
      </c>
      <c r="L17" s="1617">
        <f t="shared" si="1"/>
        <v>0</v>
      </c>
      <c r="M17" s="1617">
        <f t="shared" si="1"/>
        <v>0</v>
      </c>
      <c r="N17" s="1618">
        <f>SUM(N18:N21)</f>
        <v>0</v>
      </c>
    </row>
    <row r="18" spans="1:15" s="1612" customFormat="1" ht="30" customHeight="1">
      <c r="A18" s="1606" t="s">
        <v>667</v>
      </c>
      <c r="B18" s="1614" t="s">
        <v>665</v>
      </c>
      <c r="C18" s="1619" t="s">
        <v>2389</v>
      </c>
      <c r="D18" s="1620"/>
      <c r="E18" s="1621"/>
      <c r="F18" s="1621"/>
      <c r="G18" s="1621"/>
      <c r="H18" s="1621"/>
      <c r="I18" s="1621"/>
      <c r="J18" s="1621"/>
      <c r="K18" s="1622"/>
      <c r="L18" s="1621"/>
      <c r="M18" s="1621"/>
      <c r="N18" s="1623"/>
    </row>
    <row r="19" spans="1:15" s="1612" customFormat="1" ht="30" customHeight="1">
      <c r="A19" s="1606" t="s">
        <v>670</v>
      </c>
      <c r="B19" s="1614" t="s">
        <v>793</v>
      </c>
      <c r="C19" s="1619" t="s">
        <v>2390</v>
      </c>
      <c r="D19" s="1620"/>
      <c r="E19" s="1621"/>
      <c r="F19" s="1621"/>
      <c r="G19" s="1621"/>
      <c r="H19" s="1621"/>
      <c r="I19" s="1621"/>
      <c r="J19" s="1621"/>
      <c r="K19" s="1622"/>
      <c r="L19" s="1621"/>
      <c r="M19" s="1621"/>
      <c r="N19" s="1623"/>
    </row>
    <row r="20" spans="1:15" s="1612" customFormat="1" ht="30" customHeight="1">
      <c r="A20" s="1606" t="s">
        <v>672</v>
      </c>
      <c r="B20" s="1614" t="s">
        <v>1204</v>
      </c>
      <c r="C20" s="1619" t="s">
        <v>2391</v>
      </c>
      <c r="D20" s="1620"/>
      <c r="E20" s="1621"/>
      <c r="F20" s="1621"/>
      <c r="G20" s="1621"/>
      <c r="H20" s="1621"/>
      <c r="I20" s="1621"/>
      <c r="J20" s="1621"/>
      <c r="K20" s="1622"/>
      <c r="L20" s="1621"/>
      <c r="M20" s="1621"/>
      <c r="N20" s="1623"/>
    </row>
    <row r="21" spans="1:15" s="1612" customFormat="1" ht="30" customHeight="1">
      <c r="A21" s="1606" t="s">
        <v>675</v>
      </c>
      <c r="B21" s="1614" t="s">
        <v>1205</v>
      </c>
      <c r="C21" s="1624" t="s">
        <v>2392</v>
      </c>
      <c r="D21" s="1625"/>
      <c r="E21" s="1626"/>
      <c r="F21" s="1626"/>
      <c r="G21" s="1626"/>
      <c r="H21" s="1627"/>
      <c r="I21" s="1626"/>
      <c r="J21" s="1626"/>
      <c r="K21" s="1628"/>
      <c r="L21" s="1626"/>
      <c r="M21" s="1626"/>
      <c r="N21" s="1629"/>
    </row>
    <row r="22" spans="1:15" s="1612" customFormat="1" ht="53.25" customHeight="1">
      <c r="A22" s="1606" t="s">
        <v>677</v>
      </c>
      <c r="B22" s="1614" t="s">
        <v>844</v>
      </c>
      <c r="C22" s="1615" t="s">
        <v>2393</v>
      </c>
      <c r="D22" s="1630" t="s">
        <v>2387</v>
      </c>
      <c r="E22" s="1631">
        <f>SUM(E23:E26)</f>
        <v>0</v>
      </c>
      <c r="F22" s="1631">
        <f t="shared" ref="F22:M22" si="2">SUM(F23:F26)</f>
        <v>0</v>
      </c>
      <c r="G22" s="1631">
        <f t="shared" si="2"/>
        <v>0</v>
      </c>
      <c r="H22" s="1631">
        <f>SUM(H23:H26)</f>
        <v>0</v>
      </c>
      <c r="I22" s="1631">
        <f t="shared" si="2"/>
        <v>0</v>
      </c>
      <c r="J22" s="1631">
        <f t="shared" si="2"/>
        <v>0</v>
      </c>
      <c r="K22" s="1631">
        <f t="shared" si="2"/>
        <v>0</v>
      </c>
      <c r="L22" s="1631">
        <f t="shared" si="2"/>
        <v>0</v>
      </c>
      <c r="M22" s="1631">
        <f t="shared" si="2"/>
        <v>0</v>
      </c>
      <c r="N22" s="1618">
        <f>SUM(N23:N26)</f>
        <v>0</v>
      </c>
    </row>
    <row r="23" spans="1:15" s="1612" customFormat="1" ht="30" customHeight="1">
      <c r="A23" s="1606" t="s">
        <v>680</v>
      </c>
      <c r="B23" s="1614" t="s">
        <v>847</v>
      </c>
      <c r="C23" s="1619" t="s">
        <v>2389</v>
      </c>
      <c r="D23" s="1620"/>
      <c r="E23" s="1621"/>
      <c r="F23" s="1621"/>
      <c r="G23" s="1621"/>
      <c r="H23" s="1621"/>
      <c r="I23" s="1621"/>
      <c r="J23" s="1621"/>
      <c r="K23" s="1622"/>
      <c r="L23" s="1621"/>
      <c r="M23" s="1621"/>
      <c r="N23" s="1623"/>
    </row>
    <row r="24" spans="1:15" s="1612" customFormat="1" ht="30" customHeight="1">
      <c r="A24" s="1606" t="s">
        <v>683</v>
      </c>
      <c r="B24" s="1614" t="s">
        <v>873</v>
      </c>
      <c r="C24" s="1619" t="s">
        <v>2390</v>
      </c>
      <c r="D24" s="1620"/>
      <c r="E24" s="1621"/>
      <c r="F24" s="1621"/>
      <c r="G24" s="1621"/>
      <c r="H24" s="1621"/>
      <c r="I24" s="1621"/>
      <c r="J24" s="1621"/>
      <c r="K24" s="1622"/>
      <c r="L24" s="1621"/>
      <c r="M24" s="1621"/>
      <c r="N24" s="1623"/>
    </row>
    <row r="25" spans="1:15" s="1612" customFormat="1" ht="30" customHeight="1">
      <c r="A25" s="1606" t="s">
        <v>1207</v>
      </c>
      <c r="B25" s="1614" t="s">
        <v>876</v>
      </c>
      <c r="C25" s="1619" t="s">
        <v>2391</v>
      </c>
      <c r="D25" s="1620"/>
      <c r="E25" s="1621"/>
      <c r="F25" s="1621"/>
      <c r="G25" s="1621"/>
      <c r="H25" s="1621"/>
      <c r="I25" s="1621"/>
      <c r="J25" s="1621"/>
      <c r="K25" s="1622"/>
      <c r="L25" s="1621"/>
      <c r="M25" s="1621"/>
      <c r="N25" s="1623"/>
    </row>
    <row r="26" spans="1:15" s="1612" customFormat="1" ht="30" customHeight="1">
      <c r="A26" s="1606" t="s">
        <v>1210</v>
      </c>
      <c r="B26" s="1614" t="s">
        <v>879</v>
      </c>
      <c r="C26" s="1624" t="s">
        <v>2392</v>
      </c>
      <c r="D26" s="1625"/>
      <c r="E26" s="1626"/>
      <c r="F26" s="1626"/>
      <c r="G26" s="1626"/>
      <c r="H26" s="1632"/>
      <c r="I26" s="1626"/>
      <c r="J26" s="1626"/>
      <c r="K26" s="1628"/>
      <c r="L26" s="1626"/>
      <c r="M26" s="1626"/>
      <c r="N26" s="1629"/>
    </row>
    <row r="27" spans="1:15" ht="63" customHeight="1">
      <c r="A27" s="1606" t="s">
        <v>1213</v>
      </c>
      <c r="B27" s="1614" t="s">
        <v>902</v>
      </c>
      <c r="C27" s="1633" t="s">
        <v>2394</v>
      </c>
      <c r="D27" s="1630" t="s">
        <v>2387</v>
      </c>
      <c r="E27" s="1634">
        <f>SUM(E28:E31)</f>
        <v>0</v>
      </c>
      <c r="F27" s="1634">
        <f t="shared" ref="F27:M27" si="3">SUM(F28:F31)</f>
        <v>0</v>
      </c>
      <c r="G27" s="1634">
        <f t="shared" si="3"/>
        <v>0</v>
      </c>
      <c r="H27" s="1634">
        <f>SUM(H28:H31)</f>
        <v>0</v>
      </c>
      <c r="I27" s="1634">
        <f t="shared" si="3"/>
        <v>0</v>
      </c>
      <c r="J27" s="1634">
        <f t="shared" si="3"/>
        <v>0</v>
      </c>
      <c r="K27" s="1634">
        <f t="shared" si="3"/>
        <v>0</v>
      </c>
      <c r="L27" s="1634">
        <f t="shared" si="3"/>
        <v>0</v>
      </c>
      <c r="M27" s="1634">
        <f t="shared" si="3"/>
        <v>0</v>
      </c>
      <c r="N27" s="1618">
        <f>SUM(N28:N31)</f>
        <v>0</v>
      </c>
    </row>
    <row r="28" spans="1:15" ht="30" customHeight="1">
      <c r="A28" s="1606" t="s">
        <v>692</v>
      </c>
      <c r="B28" s="1614" t="s">
        <v>2395</v>
      </c>
      <c r="C28" s="1619" t="s">
        <v>2396</v>
      </c>
      <c r="D28" s="1620"/>
      <c r="E28" s="1621"/>
      <c r="F28" s="1621"/>
      <c r="G28" s="1621"/>
      <c r="H28" s="1621"/>
      <c r="I28" s="1621"/>
      <c r="J28" s="1621"/>
      <c r="K28" s="1622"/>
      <c r="L28" s="1621"/>
      <c r="M28" s="1621"/>
      <c r="N28" s="1623"/>
    </row>
    <row r="29" spans="1:15" ht="30" customHeight="1">
      <c r="A29" s="1606" t="s">
        <v>695</v>
      </c>
      <c r="B29" s="1614" t="s">
        <v>2397</v>
      </c>
      <c r="C29" s="1619" t="s">
        <v>2390</v>
      </c>
      <c r="D29" s="1620"/>
      <c r="E29" s="1621"/>
      <c r="F29" s="1621"/>
      <c r="G29" s="1621"/>
      <c r="H29" s="1621"/>
      <c r="I29" s="1621"/>
      <c r="J29" s="1621"/>
      <c r="K29" s="1622"/>
      <c r="L29" s="1621"/>
      <c r="M29" s="1621"/>
      <c r="N29" s="1623"/>
    </row>
    <row r="30" spans="1:15" s="1612" customFormat="1" ht="30" customHeight="1">
      <c r="A30" s="1606" t="s">
        <v>698</v>
      </c>
      <c r="B30" s="1614" t="s">
        <v>2398</v>
      </c>
      <c r="C30" s="1619" t="s">
        <v>2391</v>
      </c>
      <c r="D30" s="1620"/>
      <c r="E30" s="1621"/>
      <c r="F30" s="1621"/>
      <c r="G30" s="1621"/>
      <c r="H30" s="1621"/>
      <c r="I30" s="1621"/>
      <c r="J30" s="1621"/>
      <c r="K30" s="1622"/>
      <c r="L30" s="1621"/>
      <c r="M30" s="1621"/>
      <c r="N30" s="1623"/>
      <c r="O30" s="1597"/>
    </row>
    <row r="31" spans="1:15" s="1612" customFormat="1" ht="30" customHeight="1">
      <c r="A31" s="1606" t="s">
        <v>701</v>
      </c>
      <c r="B31" s="1614" t="s">
        <v>2399</v>
      </c>
      <c r="C31" s="1624" t="s">
        <v>2392</v>
      </c>
      <c r="D31" s="1625"/>
      <c r="E31" s="1626"/>
      <c r="F31" s="1626"/>
      <c r="G31" s="1626"/>
      <c r="H31" s="1632"/>
      <c r="I31" s="1626"/>
      <c r="J31" s="1626"/>
      <c r="K31" s="1628"/>
      <c r="L31" s="1626"/>
      <c r="M31" s="1626"/>
      <c r="N31" s="1629"/>
      <c r="O31" s="1597"/>
    </row>
    <row r="32" spans="1:15" s="1612" customFormat="1" ht="50.25" customHeight="1">
      <c r="A32" s="1606" t="s">
        <v>1224</v>
      </c>
      <c r="B32" s="1614" t="s">
        <v>2354</v>
      </c>
      <c r="C32" s="1633" t="s">
        <v>2400</v>
      </c>
      <c r="D32" s="1630" t="s">
        <v>2387</v>
      </c>
      <c r="E32" s="1631">
        <f>SUM(E33:E36)</f>
        <v>0</v>
      </c>
      <c r="F32" s="1636"/>
      <c r="G32" s="1631">
        <f>SUM(G33:G36)</f>
        <v>0</v>
      </c>
      <c r="H32" s="1631">
        <f>SUM(H33:H35)</f>
        <v>0</v>
      </c>
      <c r="I32" s="1631">
        <f t="shared" ref="I32:K32" si="4">SUM(I33:I35)</f>
        <v>0</v>
      </c>
      <c r="J32" s="1631">
        <f t="shared" si="4"/>
        <v>0</v>
      </c>
      <c r="K32" s="1631">
        <f t="shared" si="4"/>
        <v>0</v>
      </c>
      <c r="L32" s="1637"/>
      <c r="M32" s="1631">
        <f t="shared" ref="M32" si="5">SUM(M33:M35)</f>
        <v>0</v>
      </c>
      <c r="N32" s="1618">
        <f>SUM(N33:N35)</f>
        <v>0</v>
      </c>
      <c r="O32" s="1597"/>
    </row>
    <row r="33" spans="1:15" s="1612" customFormat="1" ht="30" customHeight="1">
      <c r="A33" s="1606" t="s">
        <v>1227</v>
      </c>
      <c r="B33" s="1614" t="s">
        <v>2401</v>
      </c>
      <c r="C33" s="1619" t="s">
        <v>2389</v>
      </c>
      <c r="D33" s="1620"/>
      <c r="E33" s="1621"/>
      <c r="F33" s="1636"/>
      <c r="G33" s="1621"/>
      <c r="H33" s="1621"/>
      <c r="I33" s="1621"/>
      <c r="J33" s="1621"/>
      <c r="K33" s="1622"/>
      <c r="L33" s="1637"/>
      <c r="M33" s="1621"/>
      <c r="N33" s="1623"/>
      <c r="O33" s="1597"/>
    </row>
    <row r="34" spans="1:15" s="1612" customFormat="1" ht="30" customHeight="1">
      <c r="A34" s="1606" t="s">
        <v>1230</v>
      </c>
      <c r="B34" s="1614" t="s">
        <v>2402</v>
      </c>
      <c r="C34" s="1619" t="s">
        <v>2390</v>
      </c>
      <c r="D34" s="1620"/>
      <c r="E34" s="1621"/>
      <c r="F34" s="1636"/>
      <c r="G34" s="1621"/>
      <c r="H34" s="1621"/>
      <c r="I34" s="1621"/>
      <c r="J34" s="1621"/>
      <c r="K34" s="1622"/>
      <c r="L34" s="1637"/>
      <c r="M34" s="1621"/>
      <c r="N34" s="1623"/>
      <c r="O34" s="1597"/>
    </row>
    <row r="35" spans="1:15" s="1612" customFormat="1" ht="30" customHeight="1">
      <c r="A35" s="1606" t="s">
        <v>704</v>
      </c>
      <c r="B35" s="1614" t="s">
        <v>2403</v>
      </c>
      <c r="C35" s="1619" t="s">
        <v>2391</v>
      </c>
      <c r="D35" s="1620"/>
      <c r="E35" s="1621"/>
      <c r="F35" s="1636"/>
      <c r="G35" s="1621"/>
      <c r="H35" s="1621"/>
      <c r="I35" s="1621"/>
      <c r="J35" s="1621"/>
      <c r="K35" s="1622"/>
      <c r="L35" s="1637"/>
      <c r="M35" s="1621"/>
      <c r="N35" s="1623"/>
      <c r="O35" s="1597"/>
    </row>
    <row r="36" spans="1:15" s="1612" customFormat="1" ht="30" customHeight="1">
      <c r="A36" s="1638" t="s">
        <v>1237</v>
      </c>
      <c r="B36" s="1639" t="s">
        <v>2404</v>
      </c>
      <c r="C36" s="1624" t="s">
        <v>2392</v>
      </c>
      <c r="D36" s="1640"/>
      <c r="E36" s="1641"/>
      <c r="F36" s="1642"/>
      <c r="G36" s="1641"/>
      <c r="H36" s="1642"/>
      <c r="I36" s="1643"/>
      <c r="J36" s="1643"/>
      <c r="K36" s="1644"/>
      <c r="L36" s="1643"/>
      <c r="M36" s="1643"/>
      <c r="N36" s="1645"/>
      <c r="O36" s="1597"/>
    </row>
    <row r="37" spans="1:15" ht="30" customHeight="1">
      <c r="A37" s="2858" t="s">
        <v>1775</v>
      </c>
      <c r="B37" s="2859"/>
      <c r="C37" s="2859"/>
      <c r="D37" s="2859"/>
      <c r="E37" s="2859"/>
      <c r="F37" s="2859"/>
      <c r="G37" s="2859"/>
      <c r="H37" s="2859"/>
      <c r="I37" s="2859"/>
      <c r="J37" s="2859"/>
      <c r="K37" s="2859"/>
      <c r="L37" s="2859"/>
      <c r="M37" s="2859"/>
      <c r="N37" s="2860"/>
    </row>
    <row r="38" spans="1:15" ht="42" customHeight="1">
      <c r="A38" s="1646" t="s">
        <v>1240</v>
      </c>
      <c r="B38" s="1647" t="s">
        <v>1762</v>
      </c>
      <c r="C38" s="1648" t="s">
        <v>2405</v>
      </c>
      <c r="D38" s="1522"/>
      <c r="E38" s="1649"/>
      <c r="F38" s="1650"/>
      <c r="G38" s="1649"/>
      <c r="H38" s="1650"/>
      <c r="I38" s="1651"/>
      <c r="J38" s="1651"/>
      <c r="K38" s="1652"/>
      <c r="L38" s="1651"/>
      <c r="M38" s="1651"/>
      <c r="N38" s="1653"/>
    </row>
    <row r="39" spans="1:15" ht="30" customHeight="1">
      <c r="A39" s="1606" t="s">
        <v>1242</v>
      </c>
      <c r="B39" s="1607" t="s">
        <v>1735</v>
      </c>
      <c r="C39" s="1654" t="s">
        <v>2406</v>
      </c>
      <c r="D39" s="1522"/>
      <c r="E39" s="1621"/>
      <c r="F39" s="1636"/>
      <c r="G39" s="1621"/>
      <c r="H39" s="1636"/>
      <c r="I39" s="1655"/>
      <c r="J39" s="1655"/>
      <c r="K39" s="1656"/>
      <c r="L39" s="1637"/>
      <c r="M39" s="1637"/>
      <c r="N39" s="1657"/>
    </row>
    <row r="40" spans="1:15" ht="30" customHeight="1" thickBot="1">
      <c r="A40" s="1658" t="s">
        <v>1245</v>
      </c>
      <c r="B40" s="1659" t="s">
        <v>1415</v>
      </c>
      <c r="C40" s="1660" t="s">
        <v>2407</v>
      </c>
      <c r="D40" s="1661"/>
      <c r="E40" s="1662"/>
      <c r="F40" s="1663"/>
      <c r="G40" s="1662"/>
      <c r="H40" s="1663"/>
      <c r="I40" s="1664"/>
      <c r="J40" s="1664"/>
      <c r="K40" s="1665"/>
      <c r="L40" s="1664"/>
      <c r="M40" s="1664"/>
      <c r="N40" s="1666"/>
    </row>
  </sheetData>
  <mergeCells count="25">
    <mergeCell ref="A8:N8"/>
    <mergeCell ref="A12:B13"/>
    <mergeCell ref="D12:D13"/>
    <mergeCell ref="E12:E13"/>
    <mergeCell ref="F12:F13"/>
    <mergeCell ref="G12:G13"/>
    <mergeCell ref="H12:H13"/>
    <mergeCell ref="I12:I13"/>
    <mergeCell ref="J12:J13"/>
    <mergeCell ref="K12:N12"/>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zoomScale="60" zoomScaleNormal="60" workbookViewId="0">
      <selection activeCell="C98" sqref="C98"/>
    </sheetView>
  </sheetViews>
  <sheetFormatPr defaultColWidth="11.42578125" defaultRowHeight="14.25"/>
  <cols>
    <col min="1" max="1" width="11.42578125" style="1596" customWidth="1"/>
    <col min="2" max="2" width="8" style="1596" customWidth="1"/>
    <col min="3" max="3" width="63.7109375" style="1597" customWidth="1"/>
    <col min="4" max="4" width="26.5703125" style="1597" customWidth="1"/>
    <col min="5" max="8" width="15" style="1597" customWidth="1"/>
    <col min="9" max="10" width="16.5703125" style="1597" customWidth="1"/>
    <col min="11" max="14" width="15.140625" style="1597" customWidth="1"/>
    <col min="15" max="16384" width="11.42578125" style="1597"/>
  </cols>
  <sheetData>
    <row r="1" spans="1:14" ht="15">
      <c r="C1" s="5" t="s">
        <v>2</v>
      </c>
      <c r="D1" s="103" t="s">
        <v>1629</v>
      </c>
      <c r="E1" s="1487"/>
    </row>
    <row r="2" spans="1:14" ht="15">
      <c r="C2" s="49" t="s">
        <v>4</v>
      </c>
      <c r="D2" s="49" t="s">
        <v>2411</v>
      </c>
      <c r="E2" s="1487"/>
    </row>
    <row r="3" spans="1:14" ht="15">
      <c r="C3" s="49" t="s">
        <v>6</v>
      </c>
      <c r="D3" s="49" t="s">
        <v>2012</v>
      </c>
    </row>
    <row r="4" spans="1:14" ht="15">
      <c r="C4" s="49" t="s">
        <v>8</v>
      </c>
      <c r="D4" s="49" t="s">
        <v>9</v>
      </c>
    </row>
    <row r="5" spans="1:14" ht="15">
      <c r="C5" s="5" t="s">
        <v>2015</v>
      </c>
      <c r="D5" s="5" t="s">
        <v>2016</v>
      </c>
    </row>
    <row r="7" spans="1:14" ht="15" thickBot="1">
      <c r="A7" s="1598"/>
      <c r="B7" s="1598"/>
      <c r="C7" s="1598"/>
      <c r="D7" s="1598"/>
      <c r="E7" s="1598"/>
      <c r="F7" s="1598"/>
      <c r="G7" s="1598"/>
      <c r="H7" s="1598"/>
      <c r="I7" s="1598"/>
      <c r="J7" s="1598"/>
    </row>
    <row r="8" spans="1:14" s="1599" customFormat="1" ht="27.75" thickBot="1">
      <c r="A8" s="2840" t="s">
        <v>2412</v>
      </c>
      <c r="B8" s="2841"/>
      <c r="C8" s="2841"/>
      <c r="D8" s="2841"/>
      <c r="E8" s="2841"/>
      <c r="F8" s="2841"/>
      <c r="G8" s="2841"/>
      <c r="H8" s="2841"/>
      <c r="I8" s="2841"/>
      <c r="J8" s="2841"/>
      <c r="K8" s="2841"/>
      <c r="L8" s="2841"/>
      <c r="M8" s="2841"/>
      <c r="N8" s="2842"/>
    </row>
    <row r="9" spans="1:14" s="1494" customFormat="1" ht="27">
      <c r="A9" s="1602"/>
      <c r="B9" s="1600"/>
      <c r="C9" s="1600"/>
      <c r="D9" s="1603"/>
      <c r="E9" s="1600"/>
      <c r="F9" s="1600"/>
      <c r="G9" s="1600"/>
      <c r="H9" s="1600"/>
      <c r="I9" s="1600"/>
      <c r="J9" s="1600"/>
      <c r="K9" s="1595"/>
      <c r="L9" s="1595"/>
      <c r="M9" s="1595"/>
      <c r="N9" s="1601"/>
    </row>
    <row r="10" spans="1:14" s="1494" customFormat="1" ht="27">
      <c r="A10" s="1602"/>
      <c r="B10" s="1600"/>
      <c r="C10" s="1286"/>
      <c r="D10" s="1600"/>
      <c r="E10" s="1600"/>
      <c r="F10" s="1600"/>
      <c r="G10" s="1600"/>
      <c r="H10" s="1600"/>
      <c r="I10" s="1600"/>
      <c r="J10" s="1600"/>
      <c r="K10" s="1595"/>
      <c r="L10" s="1595"/>
      <c r="M10" s="1595"/>
      <c r="N10" s="1601"/>
    </row>
    <row r="11" spans="1:14" s="1494" customFormat="1" ht="27.75" thickBot="1">
      <c r="A11" s="1602"/>
      <c r="B11" s="1600"/>
      <c r="C11" s="1600"/>
      <c r="D11" s="1603"/>
      <c r="E11" s="1600"/>
      <c r="F11" s="1600"/>
      <c r="G11" s="1600"/>
      <c r="H11" s="1600"/>
      <c r="I11" s="1600"/>
      <c r="J11" s="1600"/>
      <c r="K11" s="1595"/>
      <c r="L11" s="1595"/>
      <c r="M11" s="1595"/>
      <c r="N11" s="1601"/>
    </row>
    <row r="12" spans="1:14" s="1494" customFormat="1" ht="27">
      <c r="A12" s="2876"/>
      <c r="B12" s="2877"/>
      <c r="C12" s="1667"/>
      <c r="D12" s="2867" t="s">
        <v>2308</v>
      </c>
      <c r="E12" s="2861" t="s">
        <v>2377</v>
      </c>
      <c r="F12" s="2861" t="s">
        <v>2378</v>
      </c>
      <c r="G12" s="2861" t="s">
        <v>2379</v>
      </c>
      <c r="H12" s="2847" t="s">
        <v>2380</v>
      </c>
      <c r="I12" s="2861" t="s">
        <v>2381</v>
      </c>
      <c r="J12" s="2861" t="s">
        <v>2382</v>
      </c>
      <c r="K12" s="2862" t="s">
        <v>2383</v>
      </c>
      <c r="L12" s="2862"/>
      <c r="M12" s="2862"/>
      <c r="N12" s="2863"/>
    </row>
    <row r="13" spans="1:14" s="1494" customFormat="1" ht="57">
      <c r="A13" s="2878"/>
      <c r="B13" s="2879"/>
      <c r="C13" s="1668"/>
      <c r="D13" s="2869"/>
      <c r="E13" s="2843"/>
      <c r="F13" s="2843"/>
      <c r="G13" s="2843"/>
      <c r="H13" s="2849"/>
      <c r="I13" s="2843"/>
      <c r="J13" s="2843"/>
      <c r="K13" s="1604" t="s">
        <v>2377</v>
      </c>
      <c r="L13" s="1605" t="s">
        <v>2378</v>
      </c>
      <c r="M13" s="1604" t="s">
        <v>2379</v>
      </c>
      <c r="N13" s="1604" t="s">
        <v>2380</v>
      </c>
    </row>
    <row r="14" spans="1:14" s="1494" customFormat="1" ht="27">
      <c r="A14" s="2872" t="s">
        <v>1678</v>
      </c>
      <c r="B14" s="2850" t="s">
        <v>13</v>
      </c>
      <c r="C14" s="2850" t="s">
        <v>657</v>
      </c>
      <c r="D14" s="2874"/>
      <c r="E14" s="2864" t="s">
        <v>659</v>
      </c>
      <c r="F14" s="2864" t="s">
        <v>664</v>
      </c>
      <c r="G14" s="2864" t="s">
        <v>667</v>
      </c>
      <c r="H14" s="2864" t="s">
        <v>670</v>
      </c>
      <c r="I14" s="2866" t="s">
        <v>2384</v>
      </c>
      <c r="J14" s="2866" t="s">
        <v>2385</v>
      </c>
      <c r="K14" s="2864" t="s">
        <v>677</v>
      </c>
      <c r="L14" s="2864" t="s">
        <v>680</v>
      </c>
      <c r="M14" s="2864" t="s">
        <v>683</v>
      </c>
      <c r="N14" s="2870" t="s">
        <v>1207</v>
      </c>
    </row>
    <row r="15" spans="1:14" s="1494" customFormat="1" ht="27">
      <c r="A15" s="2873"/>
      <c r="B15" s="2849"/>
      <c r="C15" s="2849"/>
      <c r="D15" s="2875"/>
      <c r="E15" s="2865"/>
      <c r="F15" s="2865"/>
      <c r="G15" s="2865"/>
      <c r="H15" s="2865"/>
      <c r="I15" s="2865"/>
      <c r="J15" s="2865"/>
      <c r="K15" s="2865"/>
      <c r="L15" s="2865"/>
      <c r="M15" s="2865"/>
      <c r="N15" s="2871"/>
    </row>
    <row r="16" spans="1:14" s="1612" customFormat="1" ht="30" customHeight="1">
      <c r="A16" s="1606" t="s">
        <v>659</v>
      </c>
      <c r="B16" s="1607" t="s">
        <v>1728</v>
      </c>
      <c r="C16" s="1608" t="s">
        <v>2386</v>
      </c>
      <c r="D16" s="1609" t="s">
        <v>2387</v>
      </c>
      <c r="E16" s="1610">
        <f>SUM(E17,E22,E27,E32)</f>
        <v>0</v>
      </c>
      <c r="F16" s="1610">
        <f t="shared" ref="F16:N16" si="0">SUM(F17,F22,F27,F32)</f>
        <v>0</v>
      </c>
      <c r="G16" s="1610">
        <f t="shared" si="0"/>
        <v>0</v>
      </c>
      <c r="H16" s="1610">
        <f t="shared" si="0"/>
        <v>0</v>
      </c>
      <c r="I16" s="1610">
        <f t="shared" si="0"/>
        <v>0</v>
      </c>
      <c r="J16" s="1610">
        <f t="shared" si="0"/>
        <v>0</v>
      </c>
      <c r="K16" s="1610">
        <f t="shared" si="0"/>
        <v>0</v>
      </c>
      <c r="L16" s="1610">
        <f t="shared" si="0"/>
        <v>0</v>
      </c>
      <c r="M16" s="1610">
        <f t="shared" si="0"/>
        <v>0</v>
      </c>
      <c r="N16" s="1611">
        <f t="shared" si="0"/>
        <v>0</v>
      </c>
    </row>
    <row r="17" spans="1:15" s="1612" customFormat="1" ht="54.75" customHeight="1">
      <c r="A17" s="1606" t="s">
        <v>664</v>
      </c>
      <c r="B17" s="1614" t="s">
        <v>662</v>
      </c>
      <c r="C17" s="1615" t="s">
        <v>2388</v>
      </c>
      <c r="D17" s="1616" t="s">
        <v>2387</v>
      </c>
      <c r="E17" s="1617">
        <f>SUM(E18:E21)</f>
        <v>0</v>
      </c>
      <c r="F17" s="1617">
        <f>SUM(F18:F21)</f>
        <v>0</v>
      </c>
      <c r="G17" s="1617">
        <f>SUM(G18:G21)</f>
        <v>0</v>
      </c>
      <c r="H17" s="1617">
        <f>SUM(H18:H21)</f>
        <v>0</v>
      </c>
      <c r="I17" s="1617">
        <f t="shared" ref="I17:M17" si="1">SUM(I18:I21)</f>
        <v>0</v>
      </c>
      <c r="J17" s="1617">
        <f t="shared" si="1"/>
        <v>0</v>
      </c>
      <c r="K17" s="1617">
        <f t="shared" si="1"/>
        <v>0</v>
      </c>
      <c r="L17" s="1617">
        <f t="shared" si="1"/>
        <v>0</v>
      </c>
      <c r="M17" s="1617">
        <f t="shared" si="1"/>
        <v>0</v>
      </c>
      <c r="N17" s="1618">
        <f>SUM(N18:N21)</f>
        <v>0</v>
      </c>
    </row>
    <row r="18" spans="1:15" s="1612" customFormat="1" ht="30" customHeight="1">
      <c r="A18" s="1606" t="s">
        <v>667</v>
      </c>
      <c r="B18" s="1614" t="s">
        <v>665</v>
      </c>
      <c r="C18" s="1619" t="s">
        <v>2389</v>
      </c>
      <c r="D18" s="1620"/>
      <c r="E18" s="1621"/>
      <c r="F18" s="1621"/>
      <c r="G18" s="1621"/>
      <c r="H18" s="1621"/>
      <c r="I18" s="1621"/>
      <c r="J18" s="1621"/>
      <c r="K18" s="1622"/>
      <c r="L18" s="1621"/>
      <c r="M18" s="1621"/>
      <c r="N18" s="1623"/>
    </row>
    <row r="19" spans="1:15" s="1612" customFormat="1" ht="30" customHeight="1">
      <c r="A19" s="1606" t="s">
        <v>670</v>
      </c>
      <c r="B19" s="1614" t="s">
        <v>793</v>
      </c>
      <c r="C19" s="1619" t="s">
        <v>2390</v>
      </c>
      <c r="D19" s="1620"/>
      <c r="E19" s="1621"/>
      <c r="F19" s="1621"/>
      <c r="G19" s="1621"/>
      <c r="H19" s="1621"/>
      <c r="I19" s="1621"/>
      <c r="J19" s="1621"/>
      <c r="K19" s="1622"/>
      <c r="L19" s="1621"/>
      <c r="M19" s="1621"/>
      <c r="N19" s="1623"/>
    </row>
    <row r="20" spans="1:15" s="1612" customFormat="1" ht="30" customHeight="1">
      <c r="A20" s="1606" t="s">
        <v>672</v>
      </c>
      <c r="B20" s="1614" t="s">
        <v>1204</v>
      </c>
      <c r="C20" s="1619" t="s">
        <v>2391</v>
      </c>
      <c r="D20" s="1620"/>
      <c r="E20" s="1621"/>
      <c r="F20" s="1621"/>
      <c r="G20" s="1621"/>
      <c r="H20" s="1621"/>
      <c r="I20" s="1621"/>
      <c r="J20" s="1621"/>
      <c r="K20" s="1622"/>
      <c r="L20" s="1621"/>
      <c r="M20" s="1621"/>
      <c r="N20" s="1623"/>
    </row>
    <row r="21" spans="1:15" s="1612" customFormat="1" ht="30" customHeight="1">
      <c r="A21" s="1606" t="s">
        <v>675</v>
      </c>
      <c r="B21" s="1614" t="s">
        <v>1205</v>
      </c>
      <c r="C21" s="1624" t="s">
        <v>2392</v>
      </c>
      <c r="D21" s="1625"/>
      <c r="E21" s="1626"/>
      <c r="F21" s="1626"/>
      <c r="G21" s="1626"/>
      <c r="H21" s="1627"/>
      <c r="I21" s="1626"/>
      <c r="J21" s="1626"/>
      <c r="K21" s="1628"/>
      <c r="L21" s="1626"/>
      <c r="M21" s="1626"/>
      <c r="N21" s="1629"/>
    </row>
    <row r="22" spans="1:15" s="1612" customFormat="1" ht="53.25" customHeight="1">
      <c r="A22" s="1606" t="s">
        <v>677</v>
      </c>
      <c r="B22" s="1614" t="s">
        <v>844</v>
      </c>
      <c r="C22" s="1615" t="s">
        <v>2393</v>
      </c>
      <c r="D22" s="1630" t="s">
        <v>2387</v>
      </c>
      <c r="E22" s="1631">
        <f>SUM(E23:E26)</f>
        <v>0</v>
      </c>
      <c r="F22" s="1631">
        <f t="shared" ref="F22:M22" si="2">SUM(F23:F26)</f>
        <v>0</v>
      </c>
      <c r="G22" s="1631">
        <f t="shared" si="2"/>
        <v>0</v>
      </c>
      <c r="H22" s="1631">
        <f>SUM(H23:H26)</f>
        <v>0</v>
      </c>
      <c r="I22" s="1631">
        <f t="shared" si="2"/>
        <v>0</v>
      </c>
      <c r="J22" s="1631">
        <f t="shared" si="2"/>
        <v>0</v>
      </c>
      <c r="K22" s="1631">
        <f t="shared" si="2"/>
        <v>0</v>
      </c>
      <c r="L22" s="1631">
        <f t="shared" si="2"/>
        <v>0</v>
      </c>
      <c r="M22" s="1631">
        <f t="shared" si="2"/>
        <v>0</v>
      </c>
      <c r="N22" s="1618">
        <f>SUM(N23:N26)</f>
        <v>0</v>
      </c>
    </row>
    <row r="23" spans="1:15" s="1612" customFormat="1" ht="30" customHeight="1">
      <c r="A23" s="1606" t="s">
        <v>680</v>
      </c>
      <c r="B23" s="1614" t="s">
        <v>847</v>
      </c>
      <c r="C23" s="1619" t="s">
        <v>2389</v>
      </c>
      <c r="D23" s="1620"/>
      <c r="E23" s="1621"/>
      <c r="F23" s="1621"/>
      <c r="G23" s="1621"/>
      <c r="H23" s="1621"/>
      <c r="I23" s="1621"/>
      <c r="J23" s="1621"/>
      <c r="K23" s="1622"/>
      <c r="L23" s="1621"/>
      <c r="M23" s="1621"/>
      <c r="N23" s="1623"/>
    </row>
    <row r="24" spans="1:15" s="1612" customFormat="1" ht="30" customHeight="1">
      <c r="A24" s="1606" t="s">
        <v>683</v>
      </c>
      <c r="B24" s="1614" t="s">
        <v>873</v>
      </c>
      <c r="C24" s="1619" t="s">
        <v>2390</v>
      </c>
      <c r="D24" s="1620"/>
      <c r="E24" s="1621"/>
      <c r="F24" s="1621"/>
      <c r="G24" s="1621"/>
      <c r="H24" s="1621"/>
      <c r="I24" s="1621"/>
      <c r="J24" s="1621"/>
      <c r="K24" s="1622"/>
      <c r="L24" s="1621"/>
      <c r="M24" s="1621"/>
      <c r="N24" s="1623"/>
    </row>
    <row r="25" spans="1:15" s="1612" customFormat="1" ht="30" customHeight="1">
      <c r="A25" s="1606" t="s">
        <v>1207</v>
      </c>
      <c r="B25" s="1614" t="s">
        <v>876</v>
      </c>
      <c r="C25" s="1619" t="s">
        <v>2391</v>
      </c>
      <c r="D25" s="1620"/>
      <c r="E25" s="1621"/>
      <c r="F25" s="1621"/>
      <c r="G25" s="1621"/>
      <c r="H25" s="1621"/>
      <c r="I25" s="1621"/>
      <c r="J25" s="1621"/>
      <c r="K25" s="1622"/>
      <c r="L25" s="1621"/>
      <c r="M25" s="1621"/>
      <c r="N25" s="1623"/>
    </row>
    <row r="26" spans="1:15" s="1612" customFormat="1" ht="30" customHeight="1">
      <c r="A26" s="1606" t="s">
        <v>1210</v>
      </c>
      <c r="B26" s="1614" t="s">
        <v>879</v>
      </c>
      <c r="C26" s="1624" t="s">
        <v>2392</v>
      </c>
      <c r="D26" s="1625"/>
      <c r="E26" s="1626"/>
      <c r="F26" s="1626"/>
      <c r="G26" s="1626"/>
      <c r="H26" s="1632"/>
      <c r="I26" s="1626"/>
      <c r="J26" s="1626"/>
      <c r="K26" s="1628"/>
      <c r="L26" s="1626"/>
      <c r="M26" s="1626"/>
      <c r="N26" s="1629"/>
    </row>
    <row r="27" spans="1:15" ht="63" customHeight="1">
      <c r="A27" s="1606" t="s">
        <v>1213</v>
      </c>
      <c r="B27" s="1614" t="s">
        <v>902</v>
      </c>
      <c r="C27" s="1633" t="s">
        <v>2394</v>
      </c>
      <c r="D27" s="1630" t="s">
        <v>2387</v>
      </c>
      <c r="E27" s="1634">
        <f>SUM(E28:E31)</f>
        <v>0</v>
      </c>
      <c r="F27" s="1634">
        <f t="shared" ref="F27:M27" si="3">SUM(F28:F31)</f>
        <v>0</v>
      </c>
      <c r="G27" s="1634">
        <f t="shared" si="3"/>
        <v>0</v>
      </c>
      <c r="H27" s="1634">
        <f>SUM(H28:H31)</f>
        <v>0</v>
      </c>
      <c r="I27" s="1634">
        <f t="shared" si="3"/>
        <v>0</v>
      </c>
      <c r="J27" s="1634">
        <f t="shared" si="3"/>
        <v>0</v>
      </c>
      <c r="K27" s="1634">
        <f t="shared" si="3"/>
        <v>0</v>
      </c>
      <c r="L27" s="1634">
        <f t="shared" si="3"/>
        <v>0</v>
      </c>
      <c r="M27" s="1634">
        <f t="shared" si="3"/>
        <v>0</v>
      </c>
      <c r="N27" s="1618">
        <f>SUM(N28:N31)</f>
        <v>0</v>
      </c>
    </row>
    <row r="28" spans="1:15" ht="30" customHeight="1">
      <c r="A28" s="1606" t="s">
        <v>692</v>
      </c>
      <c r="B28" s="1614" t="s">
        <v>2395</v>
      </c>
      <c r="C28" s="1619" t="s">
        <v>2396</v>
      </c>
      <c r="D28" s="1620"/>
      <c r="E28" s="1621"/>
      <c r="F28" s="1621"/>
      <c r="G28" s="1621"/>
      <c r="H28" s="1621"/>
      <c r="I28" s="1621"/>
      <c r="J28" s="1621"/>
      <c r="K28" s="1622"/>
      <c r="L28" s="1621"/>
      <c r="M28" s="1621"/>
      <c r="N28" s="1623"/>
    </row>
    <row r="29" spans="1:15" ht="30" customHeight="1">
      <c r="A29" s="1606" t="s">
        <v>695</v>
      </c>
      <c r="B29" s="1614" t="s">
        <v>2397</v>
      </c>
      <c r="C29" s="1619" t="s">
        <v>2390</v>
      </c>
      <c r="D29" s="1620"/>
      <c r="E29" s="1621"/>
      <c r="F29" s="1621"/>
      <c r="G29" s="1621"/>
      <c r="H29" s="1621"/>
      <c r="I29" s="1621"/>
      <c r="J29" s="1621"/>
      <c r="K29" s="1622"/>
      <c r="L29" s="1621"/>
      <c r="M29" s="1621"/>
      <c r="N29" s="1623"/>
    </row>
    <row r="30" spans="1:15" s="1612" customFormat="1" ht="30" customHeight="1">
      <c r="A30" s="1606" t="s">
        <v>698</v>
      </c>
      <c r="B30" s="1614" t="s">
        <v>2398</v>
      </c>
      <c r="C30" s="1619" t="s">
        <v>2391</v>
      </c>
      <c r="D30" s="1620"/>
      <c r="E30" s="1621"/>
      <c r="F30" s="1621"/>
      <c r="G30" s="1621"/>
      <c r="H30" s="1621"/>
      <c r="I30" s="1621"/>
      <c r="J30" s="1621"/>
      <c r="K30" s="1622"/>
      <c r="L30" s="1621"/>
      <c r="M30" s="1621"/>
      <c r="N30" s="1623"/>
      <c r="O30" s="1597"/>
    </row>
    <row r="31" spans="1:15" s="1612" customFormat="1" ht="30" customHeight="1">
      <c r="A31" s="1606" t="s">
        <v>701</v>
      </c>
      <c r="B31" s="1614" t="s">
        <v>2399</v>
      </c>
      <c r="C31" s="1624" t="s">
        <v>2392</v>
      </c>
      <c r="D31" s="1625"/>
      <c r="E31" s="1626"/>
      <c r="F31" s="1626"/>
      <c r="G31" s="1626"/>
      <c r="H31" s="1632"/>
      <c r="I31" s="1626"/>
      <c r="J31" s="1626"/>
      <c r="K31" s="1628"/>
      <c r="L31" s="1626"/>
      <c r="M31" s="1626"/>
      <c r="N31" s="1629"/>
      <c r="O31" s="1597"/>
    </row>
    <row r="32" spans="1:15" s="1612" customFormat="1" ht="50.25" customHeight="1">
      <c r="A32" s="1606" t="s">
        <v>1224</v>
      </c>
      <c r="B32" s="1614" t="s">
        <v>2354</v>
      </c>
      <c r="C32" s="1633" t="s">
        <v>2400</v>
      </c>
      <c r="D32" s="1630" t="s">
        <v>2387</v>
      </c>
      <c r="E32" s="1631">
        <f>SUM(E33:E36)</f>
        <v>0</v>
      </c>
      <c r="F32" s="1636"/>
      <c r="G32" s="1631">
        <f>SUM(G33:G36)</f>
        <v>0</v>
      </c>
      <c r="H32" s="1631">
        <f>SUM(H33:H35)</f>
        <v>0</v>
      </c>
      <c r="I32" s="1631">
        <f t="shared" ref="I32:K32" si="4">SUM(I33:I35)</f>
        <v>0</v>
      </c>
      <c r="J32" s="1631">
        <f t="shared" si="4"/>
        <v>0</v>
      </c>
      <c r="K32" s="1631">
        <f t="shared" si="4"/>
        <v>0</v>
      </c>
      <c r="L32" s="1637"/>
      <c r="M32" s="1631">
        <f t="shared" ref="M32" si="5">SUM(M33:M35)</f>
        <v>0</v>
      </c>
      <c r="N32" s="1618">
        <f>SUM(N33:N35)</f>
        <v>0</v>
      </c>
      <c r="O32" s="1597"/>
    </row>
    <row r="33" spans="1:15" s="1612" customFormat="1" ht="30" customHeight="1">
      <c r="A33" s="1606" t="s">
        <v>1227</v>
      </c>
      <c r="B33" s="1614" t="s">
        <v>2401</v>
      </c>
      <c r="C33" s="1619" t="s">
        <v>2389</v>
      </c>
      <c r="D33" s="1620"/>
      <c r="E33" s="1621"/>
      <c r="F33" s="1636"/>
      <c r="G33" s="1621"/>
      <c r="H33" s="1621"/>
      <c r="I33" s="1621"/>
      <c r="J33" s="1621"/>
      <c r="K33" s="1622"/>
      <c r="L33" s="1637"/>
      <c r="M33" s="1621"/>
      <c r="N33" s="1623"/>
      <c r="O33" s="1597"/>
    </row>
    <row r="34" spans="1:15" s="1612" customFormat="1" ht="30" customHeight="1">
      <c r="A34" s="1606" t="s">
        <v>1230</v>
      </c>
      <c r="B34" s="1614" t="s">
        <v>2402</v>
      </c>
      <c r="C34" s="1619" t="s">
        <v>2390</v>
      </c>
      <c r="D34" s="1620"/>
      <c r="E34" s="1621"/>
      <c r="F34" s="1636"/>
      <c r="G34" s="1621"/>
      <c r="H34" s="1621"/>
      <c r="I34" s="1621"/>
      <c r="J34" s="1621"/>
      <c r="K34" s="1622"/>
      <c r="L34" s="1637"/>
      <c r="M34" s="1621"/>
      <c r="N34" s="1623"/>
      <c r="O34" s="1597"/>
    </row>
    <row r="35" spans="1:15" s="1612" customFormat="1" ht="30" customHeight="1">
      <c r="A35" s="1606" t="s">
        <v>704</v>
      </c>
      <c r="B35" s="1614" t="s">
        <v>2403</v>
      </c>
      <c r="C35" s="1619" t="s">
        <v>2391</v>
      </c>
      <c r="D35" s="1620"/>
      <c r="E35" s="1621"/>
      <c r="F35" s="1636"/>
      <c r="G35" s="1621"/>
      <c r="H35" s="1621"/>
      <c r="I35" s="1621"/>
      <c r="J35" s="1621"/>
      <c r="K35" s="1622"/>
      <c r="L35" s="1637"/>
      <c r="M35" s="1621"/>
      <c r="N35" s="1623"/>
      <c r="O35" s="1597"/>
    </row>
    <row r="36" spans="1:15" s="1612" customFormat="1" ht="30" customHeight="1">
      <c r="A36" s="1638" t="s">
        <v>1237</v>
      </c>
      <c r="B36" s="1639" t="s">
        <v>2404</v>
      </c>
      <c r="C36" s="1624" t="s">
        <v>2392</v>
      </c>
      <c r="D36" s="1640"/>
      <c r="E36" s="1641"/>
      <c r="F36" s="1642"/>
      <c r="G36" s="1641"/>
      <c r="H36" s="1642"/>
      <c r="I36" s="1643"/>
      <c r="J36" s="1643"/>
      <c r="K36" s="1644"/>
      <c r="L36" s="1643"/>
      <c r="M36" s="1643"/>
      <c r="N36" s="1645"/>
      <c r="O36" s="1597"/>
    </row>
    <row r="37" spans="1:15" ht="30" customHeight="1">
      <c r="A37" s="2858" t="s">
        <v>1775</v>
      </c>
      <c r="B37" s="2859"/>
      <c r="C37" s="2859"/>
      <c r="D37" s="2859"/>
      <c r="E37" s="2859"/>
      <c r="F37" s="2859"/>
      <c r="G37" s="2859"/>
      <c r="H37" s="2859"/>
      <c r="I37" s="2859"/>
      <c r="J37" s="2859"/>
      <c r="K37" s="2859"/>
      <c r="L37" s="2859"/>
      <c r="M37" s="2859"/>
      <c r="N37" s="2860"/>
    </row>
    <row r="38" spans="1:15" ht="42" customHeight="1">
      <c r="A38" s="1646" t="s">
        <v>1240</v>
      </c>
      <c r="B38" s="1647" t="s">
        <v>1762</v>
      </c>
      <c r="C38" s="1648" t="s">
        <v>2405</v>
      </c>
      <c r="D38" s="1522"/>
      <c r="E38" s="1649"/>
      <c r="F38" s="1650"/>
      <c r="G38" s="1649"/>
      <c r="H38" s="1650"/>
      <c r="I38" s="1651"/>
      <c r="J38" s="1651"/>
      <c r="K38" s="1652"/>
      <c r="L38" s="1651"/>
      <c r="M38" s="1651"/>
      <c r="N38" s="1653"/>
    </row>
    <row r="39" spans="1:15" ht="30" customHeight="1">
      <c r="A39" s="1606" t="s">
        <v>1242</v>
      </c>
      <c r="B39" s="1607" t="s">
        <v>1735</v>
      </c>
      <c r="C39" s="1654" t="s">
        <v>2406</v>
      </c>
      <c r="D39" s="1522"/>
      <c r="E39" s="1621"/>
      <c r="F39" s="1636"/>
      <c r="G39" s="1621"/>
      <c r="H39" s="1636"/>
      <c r="I39" s="1655"/>
      <c r="J39" s="1655"/>
      <c r="K39" s="1656"/>
      <c r="L39" s="1637"/>
      <c r="M39" s="1637"/>
      <c r="N39" s="1657"/>
    </row>
    <row r="40" spans="1:15" ht="30" customHeight="1" thickBot="1">
      <c r="A40" s="1658" t="s">
        <v>1245</v>
      </c>
      <c r="B40" s="1659" t="s">
        <v>1415</v>
      </c>
      <c r="C40" s="1660" t="s">
        <v>2407</v>
      </c>
      <c r="D40" s="1661"/>
      <c r="E40" s="1662"/>
      <c r="F40" s="1663"/>
      <c r="G40" s="1662"/>
      <c r="H40" s="1663"/>
      <c r="I40" s="1664"/>
      <c r="J40" s="1664"/>
      <c r="K40" s="1665"/>
      <c r="L40" s="1664"/>
      <c r="M40" s="1664"/>
      <c r="N40" s="1666"/>
    </row>
  </sheetData>
  <mergeCells count="25">
    <mergeCell ref="A8:N8"/>
    <mergeCell ref="A12:B13"/>
    <mergeCell ref="D12:D13"/>
    <mergeCell ref="E12:E13"/>
    <mergeCell ref="F12:F13"/>
    <mergeCell ref="G12:G13"/>
    <mergeCell ref="H12:H13"/>
    <mergeCell ref="I12:I13"/>
    <mergeCell ref="J12:J13"/>
    <mergeCell ref="K12:N12"/>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zoomScale="60" zoomScaleNormal="60" workbookViewId="0">
      <selection activeCell="C98" sqref="C98"/>
    </sheetView>
  </sheetViews>
  <sheetFormatPr defaultColWidth="11.42578125" defaultRowHeight="14.25"/>
  <cols>
    <col min="1" max="1" width="11.42578125" style="1596" customWidth="1"/>
    <col min="2" max="2" width="8" style="1596" customWidth="1"/>
    <col min="3" max="3" width="63.7109375" style="1597" customWidth="1"/>
    <col min="4" max="4" width="26.5703125" style="1597" customWidth="1"/>
    <col min="5" max="8" width="15" style="1597" customWidth="1"/>
    <col min="9" max="10" width="16.5703125" style="1597" customWidth="1"/>
    <col min="11" max="14" width="15.140625" style="1597" customWidth="1"/>
    <col min="15" max="16384" width="11.42578125" style="1597"/>
  </cols>
  <sheetData>
    <row r="1" spans="1:14" ht="15">
      <c r="C1" s="5" t="s">
        <v>2</v>
      </c>
      <c r="D1" s="103" t="s">
        <v>1630</v>
      </c>
      <c r="E1" s="1487"/>
    </row>
    <row r="2" spans="1:14" ht="15">
      <c r="C2" s="49" t="s">
        <v>4</v>
      </c>
      <c r="D2" s="49" t="s">
        <v>2413</v>
      </c>
      <c r="E2" s="1487"/>
    </row>
    <row r="3" spans="1:14" ht="15">
      <c r="C3" s="49" t="s">
        <v>6</v>
      </c>
      <c r="D3" s="49" t="s">
        <v>2012</v>
      </c>
    </row>
    <row r="4" spans="1:14" ht="15">
      <c r="C4" s="49" t="s">
        <v>8</v>
      </c>
      <c r="D4" s="49" t="s">
        <v>9</v>
      </c>
    </row>
    <row r="5" spans="1:14" ht="15">
      <c r="C5" s="5" t="s">
        <v>2015</v>
      </c>
      <c r="D5" s="5" t="s">
        <v>2016</v>
      </c>
    </row>
    <row r="7" spans="1:14" ht="15" thickBot="1">
      <c r="A7" s="1598"/>
      <c r="B7" s="1598"/>
      <c r="C7" s="1598"/>
      <c r="D7" s="1598"/>
      <c r="E7" s="1598"/>
      <c r="F7" s="1598"/>
      <c r="G7" s="1598"/>
      <c r="H7" s="1598"/>
      <c r="I7" s="1598"/>
      <c r="J7" s="1598"/>
    </row>
    <row r="8" spans="1:14" s="1599" customFormat="1" ht="27.75" thickBot="1">
      <c r="A8" s="2840" t="s">
        <v>2414</v>
      </c>
      <c r="B8" s="2841"/>
      <c r="C8" s="2841"/>
      <c r="D8" s="2841"/>
      <c r="E8" s="2841"/>
      <c r="F8" s="2841"/>
      <c r="G8" s="2841"/>
      <c r="H8" s="2841"/>
      <c r="I8" s="2841"/>
      <c r="J8" s="2841"/>
      <c r="K8" s="2841"/>
      <c r="L8" s="2841"/>
      <c r="M8" s="2841"/>
      <c r="N8" s="2842"/>
    </row>
    <row r="9" spans="1:14" s="1494" customFormat="1" ht="27">
      <c r="A9" s="1602"/>
      <c r="B9" s="1600"/>
      <c r="C9" s="1600"/>
      <c r="D9" s="1603"/>
      <c r="E9" s="1600"/>
      <c r="F9" s="1600"/>
      <c r="G9" s="1600"/>
      <c r="H9" s="1600"/>
      <c r="I9" s="1600"/>
      <c r="J9" s="1600"/>
      <c r="K9" s="1595"/>
      <c r="L9" s="1595"/>
      <c r="M9" s="1595"/>
      <c r="N9" s="1601"/>
    </row>
    <row r="10" spans="1:14" s="1494" customFormat="1" ht="27">
      <c r="A10" s="1602"/>
      <c r="B10" s="1600"/>
      <c r="C10" s="1286"/>
      <c r="D10" s="1600"/>
      <c r="E10" s="1600"/>
      <c r="F10" s="1600"/>
      <c r="G10" s="1600"/>
      <c r="H10" s="1600"/>
      <c r="I10" s="1600"/>
      <c r="J10" s="1600"/>
      <c r="K10" s="1595"/>
      <c r="L10" s="1595"/>
      <c r="M10" s="1595"/>
      <c r="N10" s="1601"/>
    </row>
    <row r="11" spans="1:14" s="1494" customFormat="1" ht="27.75" thickBot="1">
      <c r="A11" s="1602"/>
      <c r="B11" s="1600"/>
      <c r="C11" s="1600"/>
      <c r="D11" s="1603"/>
      <c r="E11" s="1600"/>
      <c r="F11" s="1600"/>
      <c r="G11" s="1600"/>
      <c r="H11" s="1600"/>
      <c r="I11" s="1600"/>
      <c r="J11" s="1600"/>
      <c r="K11" s="1595"/>
      <c r="L11" s="1595"/>
      <c r="M11" s="1595"/>
      <c r="N11" s="1601"/>
    </row>
    <row r="12" spans="1:14" s="1494" customFormat="1" ht="27">
      <c r="A12" s="2876"/>
      <c r="B12" s="2877"/>
      <c r="C12" s="1667"/>
      <c r="D12" s="2867" t="s">
        <v>2308</v>
      </c>
      <c r="E12" s="2861" t="s">
        <v>2377</v>
      </c>
      <c r="F12" s="2861" t="s">
        <v>2378</v>
      </c>
      <c r="G12" s="2861" t="s">
        <v>2379</v>
      </c>
      <c r="H12" s="2847" t="s">
        <v>2380</v>
      </c>
      <c r="I12" s="2861" t="s">
        <v>2381</v>
      </c>
      <c r="J12" s="2861" t="s">
        <v>2382</v>
      </c>
      <c r="K12" s="2862" t="s">
        <v>2383</v>
      </c>
      <c r="L12" s="2862"/>
      <c r="M12" s="2862"/>
      <c r="N12" s="2863"/>
    </row>
    <row r="13" spans="1:14" s="1494" customFormat="1" ht="57">
      <c r="A13" s="2878"/>
      <c r="B13" s="2879"/>
      <c r="C13" s="1668"/>
      <c r="D13" s="2869"/>
      <c r="E13" s="2843"/>
      <c r="F13" s="2843"/>
      <c r="G13" s="2843"/>
      <c r="H13" s="2849"/>
      <c r="I13" s="2843"/>
      <c r="J13" s="2843"/>
      <c r="K13" s="1604" t="s">
        <v>2377</v>
      </c>
      <c r="L13" s="1605" t="s">
        <v>2378</v>
      </c>
      <c r="M13" s="1604" t="s">
        <v>2379</v>
      </c>
      <c r="N13" s="1604" t="s">
        <v>2380</v>
      </c>
    </row>
    <row r="14" spans="1:14" s="1494" customFormat="1" ht="27">
      <c r="A14" s="2872" t="s">
        <v>1678</v>
      </c>
      <c r="B14" s="2850" t="s">
        <v>13</v>
      </c>
      <c r="C14" s="2850" t="s">
        <v>657</v>
      </c>
      <c r="D14" s="2874"/>
      <c r="E14" s="2864" t="s">
        <v>659</v>
      </c>
      <c r="F14" s="2864" t="s">
        <v>664</v>
      </c>
      <c r="G14" s="2864" t="s">
        <v>667</v>
      </c>
      <c r="H14" s="2864" t="s">
        <v>670</v>
      </c>
      <c r="I14" s="2866" t="s">
        <v>2384</v>
      </c>
      <c r="J14" s="2866" t="s">
        <v>2385</v>
      </c>
      <c r="K14" s="2864" t="s">
        <v>677</v>
      </c>
      <c r="L14" s="2864" t="s">
        <v>680</v>
      </c>
      <c r="M14" s="2864" t="s">
        <v>683</v>
      </c>
      <c r="N14" s="2870" t="s">
        <v>1207</v>
      </c>
    </row>
    <row r="15" spans="1:14" s="1494" customFormat="1" ht="27">
      <c r="A15" s="2873"/>
      <c r="B15" s="2849"/>
      <c r="C15" s="2849"/>
      <c r="D15" s="2875"/>
      <c r="E15" s="2865"/>
      <c r="F15" s="2865"/>
      <c r="G15" s="2865"/>
      <c r="H15" s="2865"/>
      <c r="I15" s="2865"/>
      <c r="J15" s="2865"/>
      <c r="K15" s="2865"/>
      <c r="L15" s="2865"/>
      <c r="M15" s="2865"/>
      <c r="N15" s="2871"/>
    </row>
    <row r="16" spans="1:14" s="1612" customFormat="1" ht="30" customHeight="1">
      <c r="A16" s="1606" t="s">
        <v>659</v>
      </c>
      <c r="B16" s="1607" t="s">
        <v>1728</v>
      </c>
      <c r="C16" s="1608" t="s">
        <v>2386</v>
      </c>
      <c r="D16" s="1609" t="s">
        <v>2387</v>
      </c>
      <c r="E16" s="1610">
        <f>SUM(E17,E22,E27,E32)</f>
        <v>0</v>
      </c>
      <c r="F16" s="1610">
        <f t="shared" ref="F16:N16" si="0">SUM(F17,F22,F27,F32)</f>
        <v>0</v>
      </c>
      <c r="G16" s="1610">
        <f t="shared" si="0"/>
        <v>0</v>
      </c>
      <c r="H16" s="1610">
        <f t="shared" si="0"/>
        <v>0</v>
      </c>
      <c r="I16" s="1610">
        <f t="shared" si="0"/>
        <v>0</v>
      </c>
      <c r="J16" s="1610">
        <f t="shared" si="0"/>
        <v>0</v>
      </c>
      <c r="K16" s="1610">
        <f t="shared" si="0"/>
        <v>0</v>
      </c>
      <c r="L16" s="1610">
        <f t="shared" si="0"/>
        <v>0</v>
      </c>
      <c r="M16" s="1610">
        <f t="shared" si="0"/>
        <v>0</v>
      </c>
      <c r="N16" s="1611">
        <f t="shared" si="0"/>
        <v>0</v>
      </c>
    </row>
    <row r="17" spans="1:15" s="1612" customFormat="1" ht="54.75" customHeight="1">
      <c r="A17" s="1606" t="s">
        <v>664</v>
      </c>
      <c r="B17" s="1614" t="s">
        <v>662</v>
      </c>
      <c r="C17" s="1615" t="s">
        <v>2388</v>
      </c>
      <c r="D17" s="1616" t="s">
        <v>2387</v>
      </c>
      <c r="E17" s="1617">
        <f>SUM(E18:E21)</f>
        <v>0</v>
      </c>
      <c r="F17" s="1617">
        <f>SUM(F18:F21)</f>
        <v>0</v>
      </c>
      <c r="G17" s="1617">
        <f>SUM(G18:G21)</f>
        <v>0</v>
      </c>
      <c r="H17" s="1617">
        <f>SUM(H18:H21)</f>
        <v>0</v>
      </c>
      <c r="I17" s="1617">
        <f t="shared" ref="I17:M17" si="1">SUM(I18:I21)</f>
        <v>0</v>
      </c>
      <c r="J17" s="1617">
        <f t="shared" si="1"/>
        <v>0</v>
      </c>
      <c r="K17" s="1617">
        <f t="shared" si="1"/>
        <v>0</v>
      </c>
      <c r="L17" s="1617">
        <f t="shared" si="1"/>
        <v>0</v>
      </c>
      <c r="M17" s="1617">
        <f t="shared" si="1"/>
        <v>0</v>
      </c>
      <c r="N17" s="1618">
        <f>SUM(N18:N21)</f>
        <v>0</v>
      </c>
    </row>
    <row r="18" spans="1:15" s="1612" customFormat="1" ht="30" customHeight="1">
      <c r="A18" s="1606" t="s">
        <v>667</v>
      </c>
      <c r="B18" s="1614" t="s">
        <v>665</v>
      </c>
      <c r="C18" s="1619" t="s">
        <v>2389</v>
      </c>
      <c r="D18" s="1620"/>
      <c r="E18" s="1621"/>
      <c r="F18" s="1621"/>
      <c r="G18" s="1621"/>
      <c r="H18" s="1621"/>
      <c r="I18" s="1621"/>
      <c r="J18" s="1621"/>
      <c r="K18" s="1622"/>
      <c r="L18" s="1621"/>
      <c r="M18" s="1621"/>
      <c r="N18" s="1623"/>
    </row>
    <row r="19" spans="1:15" s="1612" customFormat="1" ht="30" customHeight="1">
      <c r="A19" s="1606" t="s">
        <v>670</v>
      </c>
      <c r="B19" s="1614" t="s">
        <v>793</v>
      </c>
      <c r="C19" s="1619" t="s">
        <v>2390</v>
      </c>
      <c r="D19" s="1620"/>
      <c r="E19" s="1621"/>
      <c r="F19" s="1621"/>
      <c r="G19" s="1621"/>
      <c r="H19" s="1621"/>
      <c r="I19" s="1621"/>
      <c r="J19" s="1621"/>
      <c r="K19" s="1622"/>
      <c r="L19" s="1621"/>
      <c r="M19" s="1621"/>
      <c r="N19" s="1623"/>
    </row>
    <row r="20" spans="1:15" s="1612" customFormat="1" ht="30" customHeight="1">
      <c r="A20" s="1606" t="s">
        <v>672</v>
      </c>
      <c r="B20" s="1614" t="s">
        <v>1204</v>
      </c>
      <c r="C20" s="1619" t="s">
        <v>2391</v>
      </c>
      <c r="D20" s="1620"/>
      <c r="E20" s="1621"/>
      <c r="F20" s="1621"/>
      <c r="G20" s="1621"/>
      <c r="H20" s="1621"/>
      <c r="I20" s="1621"/>
      <c r="J20" s="1621"/>
      <c r="K20" s="1622"/>
      <c r="L20" s="1621"/>
      <c r="M20" s="1621"/>
      <c r="N20" s="1623"/>
    </row>
    <row r="21" spans="1:15" s="1612" customFormat="1" ht="30" customHeight="1">
      <c r="A21" s="1606" t="s">
        <v>675</v>
      </c>
      <c r="B21" s="1614" t="s">
        <v>1205</v>
      </c>
      <c r="C21" s="1624" t="s">
        <v>2392</v>
      </c>
      <c r="D21" s="1625"/>
      <c r="E21" s="1626"/>
      <c r="F21" s="1626"/>
      <c r="G21" s="1626"/>
      <c r="H21" s="1627"/>
      <c r="I21" s="1626"/>
      <c r="J21" s="1626"/>
      <c r="K21" s="1628"/>
      <c r="L21" s="1626"/>
      <c r="M21" s="1626"/>
      <c r="N21" s="1629"/>
    </row>
    <row r="22" spans="1:15" s="1612" customFormat="1" ht="53.25" customHeight="1">
      <c r="A22" s="1606" t="s">
        <v>677</v>
      </c>
      <c r="B22" s="1614" t="s">
        <v>844</v>
      </c>
      <c r="C22" s="1615" t="s">
        <v>2393</v>
      </c>
      <c r="D22" s="1630" t="s">
        <v>2387</v>
      </c>
      <c r="E22" s="1631">
        <f>SUM(E23:E26)</f>
        <v>0</v>
      </c>
      <c r="F22" s="1631">
        <f t="shared" ref="F22:M22" si="2">SUM(F23:F26)</f>
        <v>0</v>
      </c>
      <c r="G22" s="1631">
        <f t="shared" si="2"/>
        <v>0</v>
      </c>
      <c r="H22" s="1631">
        <f>SUM(H23:H26)</f>
        <v>0</v>
      </c>
      <c r="I22" s="1631">
        <f t="shared" si="2"/>
        <v>0</v>
      </c>
      <c r="J22" s="1631">
        <f t="shared" si="2"/>
        <v>0</v>
      </c>
      <c r="K22" s="1631">
        <f t="shared" si="2"/>
        <v>0</v>
      </c>
      <c r="L22" s="1631">
        <f t="shared" si="2"/>
        <v>0</v>
      </c>
      <c r="M22" s="1631">
        <f t="shared" si="2"/>
        <v>0</v>
      </c>
      <c r="N22" s="1618">
        <f>SUM(N23:N26)</f>
        <v>0</v>
      </c>
    </row>
    <row r="23" spans="1:15" s="1612" customFormat="1" ht="30" customHeight="1">
      <c r="A23" s="1606" t="s">
        <v>680</v>
      </c>
      <c r="B23" s="1614" t="s">
        <v>847</v>
      </c>
      <c r="C23" s="1619" t="s">
        <v>2389</v>
      </c>
      <c r="D23" s="1620"/>
      <c r="E23" s="1621"/>
      <c r="F23" s="1621"/>
      <c r="G23" s="1621"/>
      <c r="H23" s="1621"/>
      <c r="I23" s="1621"/>
      <c r="J23" s="1621"/>
      <c r="K23" s="1622"/>
      <c r="L23" s="1621"/>
      <c r="M23" s="1621"/>
      <c r="N23" s="1623"/>
    </row>
    <row r="24" spans="1:15" s="1612" customFormat="1" ht="30" customHeight="1">
      <c r="A24" s="1606" t="s">
        <v>683</v>
      </c>
      <c r="B24" s="1614" t="s">
        <v>873</v>
      </c>
      <c r="C24" s="1619" t="s">
        <v>2390</v>
      </c>
      <c r="D24" s="1620"/>
      <c r="E24" s="1621"/>
      <c r="F24" s="1621"/>
      <c r="G24" s="1621"/>
      <c r="H24" s="1621"/>
      <c r="I24" s="1621"/>
      <c r="J24" s="1621"/>
      <c r="K24" s="1622"/>
      <c r="L24" s="1621"/>
      <c r="M24" s="1621"/>
      <c r="N24" s="1623"/>
    </row>
    <row r="25" spans="1:15" s="1612" customFormat="1" ht="30" customHeight="1">
      <c r="A25" s="1606" t="s">
        <v>1207</v>
      </c>
      <c r="B25" s="1614" t="s">
        <v>876</v>
      </c>
      <c r="C25" s="1619" t="s">
        <v>2391</v>
      </c>
      <c r="D25" s="1620"/>
      <c r="E25" s="1621"/>
      <c r="F25" s="1621"/>
      <c r="G25" s="1621"/>
      <c r="H25" s="1621"/>
      <c r="I25" s="1621"/>
      <c r="J25" s="1621"/>
      <c r="K25" s="1622"/>
      <c r="L25" s="1621"/>
      <c r="M25" s="1621"/>
      <c r="N25" s="1623"/>
    </row>
    <row r="26" spans="1:15" s="1612" customFormat="1" ht="30" customHeight="1">
      <c r="A26" s="1606" t="s">
        <v>1210</v>
      </c>
      <c r="B26" s="1614" t="s">
        <v>879</v>
      </c>
      <c r="C26" s="1624" t="s">
        <v>2392</v>
      </c>
      <c r="D26" s="1625"/>
      <c r="E26" s="1626"/>
      <c r="F26" s="1626"/>
      <c r="G26" s="1626"/>
      <c r="H26" s="1632"/>
      <c r="I26" s="1626"/>
      <c r="J26" s="1626"/>
      <c r="K26" s="1628"/>
      <c r="L26" s="1626"/>
      <c r="M26" s="1626"/>
      <c r="N26" s="1629"/>
    </row>
    <row r="27" spans="1:15" ht="63" customHeight="1">
      <c r="A27" s="1606" t="s">
        <v>1213</v>
      </c>
      <c r="B27" s="1614" t="s">
        <v>902</v>
      </c>
      <c r="C27" s="1633" t="s">
        <v>2394</v>
      </c>
      <c r="D27" s="1630" t="s">
        <v>2387</v>
      </c>
      <c r="E27" s="1634">
        <f>SUM(E28:E31)</f>
        <v>0</v>
      </c>
      <c r="F27" s="1634">
        <f t="shared" ref="F27:M27" si="3">SUM(F28:F31)</f>
        <v>0</v>
      </c>
      <c r="G27" s="1634">
        <f t="shared" si="3"/>
        <v>0</v>
      </c>
      <c r="H27" s="1634">
        <f>SUM(H28:H31)</f>
        <v>0</v>
      </c>
      <c r="I27" s="1634">
        <f t="shared" si="3"/>
        <v>0</v>
      </c>
      <c r="J27" s="1634">
        <f t="shared" si="3"/>
        <v>0</v>
      </c>
      <c r="K27" s="1634">
        <f t="shared" si="3"/>
        <v>0</v>
      </c>
      <c r="L27" s="1634">
        <f t="shared" si="3"/>
        <v>0</v>
      </c>
      <c r="M27" s="1634">
        <f t="shared" si="3"/>
        <v>0</v>
      </c>
      <c r="N27" s="1618">
        <f>SUM(N28:N31)</f>
        <v>0</v>
      </c>
    </row>
    <row r="28" spans="1:15" ht="30" customHeight="1">
      <c r="A28" s="1606" t="s">
        <v>692</v>
      </c>
      <c r="B28" s="1614" t="s">
        <v>2395</v>
      </c>
      <c r="C28" s="1619" t="s">
        <v>2396</v>
      </c>
      <c r="D28" s="1620"/>
      <c r="E28" s="1621"/>
      <c r="F28" s="1621"/>
      <c r="G28" s="1621"/>
      <c r="H28" s="1621"/>
      <c r="I28" s="1621"/>
      <c r="J28" s="1621"/>
      <c r="K28" s="1622"/>
      <c r="L28" s="1621"/>
      <c r="M28" s="1621"/>
      <c r="N28" s="1623"/>
    </row>
    <row r="29" spans="1:15" ht="30" customHeight="1">
      <c r="A29" s="1606" t="s">
        <v>695</v>
      </c>
      <c r="B29" s="1614" t="s">
        <v>2397</v>
      </c>
      <c r="C29" s="1619" t="s">
        <v>2390</v>
      </c>
      <c r="D29" s="1620"/>
      <c r="E29" s="1621"/>
      <c r="F29" s="1621"/>
      <c r="G29" s="1621"/>
      <c r="H29" s="1621"/>
      <c r="I29" s="1621"/>
      <c r="J29" s="1621"/>
      <c r="K29" s="1622"/>
      <c r="L29" s="1621"/>
      <c r="M29" s="1621"/>
      <c r="N29" s="1623"/>
    </row>
    <row r="30" spans="1:15" s="1612" customFormat="1" ht="30" customHeight="1">
      <c r="A30" s="1606" t="s">
        <v>698</v>
      </c>
      <c r="B30" s="1614" t="s">
        <v>2398</v>
      </c>
      <c r="C30" s="1619" t="s">
        <v>2391</v>
      </c>
      <c r="D30" s="1620"/>
      <c r="E30" s="1621"/>
      <c r="F30" s="1621"/>
      <c r="G30" s="1621"/>
      <c r="H30" s="1621"/>
      <c r="I30" s="1621"/>
      <c r="J30" s="1621"/>
      <c r="K30" s="1622"/>
      <c r="L30" s="1621"/>
      <c r="M30" s="1621"/>
      <c r="N30" s="1623"/>
      <c r="O30" s="1597"/>
    </row>
    <row r="31" spans="1:15" s="1612" customFormat="1" ht="30" customHeight="1">
      <c r="A31" s="1606" t="s">
        <v>701</v>
      </c>
      <c r="B31" s="1614" t="s">
        <v>2399</v>
      </c>
      <c r="C31" s="1624" t="s">
        <v>2392</v>
      </c>
      <c r="D31" s="1625"/>
      <c r="E31" s="1626"/>
      <c r="F31" s="1626"/>
      <c r="G31" s="1626"/>
      <c r="H31" s="1632"/>
      <c r="I31" s="1626"/>
      <c r="J31" s="1626"/>
      <c r="K31" s="1628"/>
      <c r="L31" s="1626"/>
      <c r="M31" s="1626"/>
      <c r="N31" s="1629"/>
      <c r="O31" s="1597"/>
    </row>
    <row r="32" spans="1:15" s="1612" customFormat="1" ht="50.25" customHeight="1">
      <c r="A32" s="1606" t="s">
        <v>1224</v>
      </c>
      <c r="B32" s="1614" t="s">
        <v>2354</v>
      </c>
      <c r="C32" s="1633" t="s">
        <v>2400</v>
      </c>
      <c r="D32" s="1630" t="s">
        <v>2387</v>
      </c>
      <c r="E32" s="1631">
        <f>SUM(E33:E36)</f>
        <v>0</v>
      </c>
      <c r="F32" s="1636"/>
      <c r="G32" s="1631">
        <f>SUM(G33:G36)</f>
        <v>0</v>
      </c>
      <c r="H32" s="1631">
        <f>SUM(H33:H35)</f>
        <v>0</v>
      </c>
      <c r="I32" s="1631">
        <f t="shared" ref="I32:K32" si="4">SUM(I33:I35)</f>
        <v>0</v>
      </c>
      <c r="J32" s="1631">
        <f t="shared" si="4"/>
        <v>0</v>
      </c>
      <c r="K32" s="1631">
        <f t="shared" si="4"/>
        <v>0</v>
      </c>
      <c r="L32" s="1637"/>
      <c r="M32" s="1631">
        <f t="shared" ref="M32" si="5">SUM(M33:M35)</f>
        <v>0</v>
      </c>
      <c r="N32" s="1618">
        <f>SUM(N33:N35)</f>
        <v>0</v>
      </c>
      <c r="O32" s="1597"/>
    </row>
    <row r="33" spans="1:15" s="1612" customFormat="1" ht="30" customHeight="1">
      <c r="A33" s="1606" t="s">
        <v>1227</v>
      </c>
      <c r="B33" s="1614" t="s">
        <v>2401</v>
      </c>
      <c r="C33" s="1619" t="s">
        <v>2389</v>
      </c>
      <c r="D33" s="1620"/>
      <c r="E33" s="1621"/>
      <c r="F33" s="1636"/>
      <c r="G33" s="1621"/>
      <c r="H33" s="1621"/>
      <c r="I33" s="1621"/>
      <c r="J33" s="1621"/>
      <c r="K33" s="1622"/>
      <c r="L33" s="1637"/>
      <c r="M33" s="1621"/>
      <c r="N33" s="1623"/>
      <c r="O33" s="1597"/>
    </row>
    <row r="34" spans="1:15" s="1612" customFormat="1" ht="30" customHeight="1">
      <c r="A34" s="1606" t="s">
        <v>1230</v>
      </c>
      <c r="B34" s="1614" t="s">
        <v>2402</v>
      </c>
      <c r="C34" s="1619" t="s">
        <v>2390</v>
      </c>
      <c r="D34" s="1620"/>
      <c r="E34" s="1621"/>
      <c r="F34" s="1636"/>
      <c r="G34" s="1621"/>
      <c r="H34" s="1621"/>
      <c r="I34" s="1621"/>
      <c r="J34" s="1621"/>
      <c r="K34" s="1622"/>
      <c r="L34" s="1637"/>
      <c r="M34" s="1621"/>
      <c r="N34" s="1623"/>
      <c r="O34" s="1597"/>
    </row>
    <row r="35" spans="1:15" s="1612" customFormat="1" ht="30" customHeight="1">
      <c r="A35" s="1606" t="s">
        <v>704</v>
      </c>
      <c r="B35" s="1614" t="s">
        <v>2403</v>
      </c>
      <c r="C35" s="1619" t="s">
        <v>2391</v>
      </c>
      <c r="D35" s="1620"/>
      <c r="E35" s="1621"/>
      <c r="F35" s="1636"/>
      <c r="G35" s="1621"/>
      <c r="H35" s="1621"/>
      <c r="I35" s="1621"/>
      <c r="J35" s="1621"/>
      <c r="K35" s="1622"/>
      <c r="L35" s="1637"/>
      <c r="M35" s="1621"/>
      <c r="N35" s="1623"/>
      <c r="O35" s="1597"/>
    </row>
    <row r="36" spans="1:15" s="1612" customFormat="1" ht="30" customHeight="1">
      <c r="A36" s="1638" t="s">
        <v>1237</v>
      </c>
      <c r="B36" s="1639" t="s">
        <v>2404</v>
      </c>
      <c r="C36" s="1624" t="s">
        <v>2392</v>
      </c>
      <c r="D36" s="1640"/>
      <c r="E36" s="1641"/>
      <c r="F36" s="1642"/>
      <c r="G36" s="1641"/>
      <c r="H36" s="1642"/>
      <c r="I36" s="1643"/>
      <c r="J36" s="1643"/>
      <c r="K36" s="1644"/>
      <c r="L36" s="1643"/>
      <c r="M36" s="1643"/>
      <c r="N36" s="1645"/>
      <c r="O36" s="1597"/>
    </row>
    <row r="37" spans="1:15" ht="30" customHeight="1">
      <c r="A37" s="2858" t="s">
        <v>1775</v>
      </c>
      <c r="B37" s="2859"/>
      <c r="C37" s="2859"/>
      <c r="D37" s="2859"/>
      <c r="E37" s="2859"/>
      <c r="F37" s="2859"/>
      <c r="G37" s="2859"/>
      <c r="H37" s="2859"/>
      <c r="I37" s="2859"/>
      <c r="J37" s="2859"/>
      <c r="K37" s="2859"/>
      <c r="L37" s="2859"/>
      <c r="M37" s="2859"/>
      <c r="N37" s="2860"/>
    </row>
    <row r="38" spans="1:15" ht="42" customHeight="1">
      <c r="A38" s="1646" t="s">
        <v>1240</v>
      </c>
      <c r="B38" s="1647" t="s">
        <v>1762</v>
      </c>
      <c r="C38" s="1648" t="s">
        <v>2405</v>
      </c>
      <c r="D38" s="1522"/>
      <c r="E38" s="1649"/>
      <c r="F38" s="1650"/>
      <c r="G38" s="1649"/>
      <c r="H38" s="1650"/>
      <c r="I38" s="1651"/>
      <c r="J38" s="1651"/>
      <c r="K38" s="1652"/>
      <c r="L38" s="1651"/>
      <c r="M38" s="1651"/>
      <c r="N38" s="1653"/>
    </row>
    <row r="39" spans="1:15" ht="30" customHeight="1">
      <c r="A39" s="1606" t="s">
        <v>1242</v>
      </c>
      <c r="B39" s="1607" t="s">
        <v>1735</v>
      </c>
      <c r="C39" s="1654" t="s">
        <v>2406</v>
      </c>
      <c r="D39" s="1522"/>
      <c r="E39" s="1621"/>
      <c r="F39" s="1636"/>
      <c r="G39" s="1621"/>
      <c r="H39" s="1636"/>
      <c r="I39" s="1655"/>
      <c r="J39" s="1655"/>
      <c r="K39" s="1656"/>
      <c r="L39" s="1637"/>
      <c r="M39" s="1637"/>
      <c r="N39" s="1657"/>
    </row>
    <row r="40" spans="1:15" ht="30" customHeight="1" thickBot="1">
      <c r="A40" s="1658" t="s">
        <v>1245</v>
      </c>
      <c r="B40" s="1659" t="s">
        <v>1415</v>
      </c>
      <c r="C40" s="1660" t="s">
        <v>2407</v>
      </c>
      <c r="D40" s="1661"/>
      <c r="E40" s="1662"/>
      <c r="F40" s="1663"/>
      <c r="G40" s="1662"/>
      <c r="H40" s="1663"/>
      <c r="I40" s="1664"/>
      <c r="J40" s="1664"/>
      <c r="K40" s="1665"/>
      <c r="L40" s="1664"/>
      <c r="M40" s="1664"/>
      <c r="N40" s="1666"/>
    </row>
  </sheetData>
  <mergeCells count="25">
    <mergeCell ref="A8:N8"/>
    <mergeCell ref="A12:B13"/>
    <mergeCell ref="D12:D13"/>
    <mergeCell ref="E12:E13"/>
    <mergeCell ref="F12:F13"/>
    <mergeCell ref="G12:G13"/>
    <mergeCell ref="H12:H13"/>
    <mergeCell ref="I12:I13"/>
    <mergeCell ref="J12:J13"/>
    <mergeCell ref="K12:N12"/>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zoomScale="60" zoomScaleNormal="60" workbookViewId="0">
      <selection activeCell="C98" sqref="C98"/>
    </sheetView>
  </sheetViews>
  <sheetFormatPr defaultColWidth="11.42578125" defaultRowHeight="14.25"/>
  <cols>
    <col min="1" max="1" width="11.42578125" style="1596" customWidth="1"/>
    <col min="2" max="2" width="8" style="1596" customWidth="1"/>
    <col min="3" max="3" width="63.7109375" style="1597" customWidth="1"/>
    <col min="4" max="4" width="26.5703125" style="1597" customWidth="1"/>
    <col min="5" max="8" width="15" style="1597" customWidth="1"/>
    <col min="9" max="10" width="16.5703125" style="1597" customWidth="1"/>
    <col min="11" max="14" width="15.140625" style="1597" customWidth="1"/>
    <col min="15" max="16384" width="11.42578125" style="1597"/>
  </cols>
  <sheetData>
    <row r="1" spans="1:14" ht="15">
      <c r="C1" s="5" t="s">
        <v>2</v>
      </c>
      <c r="D1" s="103" t="s">
        <v>1631</v>
      </c>
      <c r="E1" s="1487"/>
    </row>
    <row r="2" spans="1:14" ht="15">
      <c r="C2" s="49" t="s">
        <v>4</v>
      </c>
      <c r="D2" s="49" t="s">
        <v>2415</v>
      </c>
      <c r="E2" s="1487"/>
    </row>
    <row r="3" spans="1:14" ht="15">
      <c r="C3" s="49" t="s">
        <v>6</v>
      </c>
      <c r="D3" s="49" t="s">
        <v>2012</v>
      </c>
    </row>
    <row r="4" spans="1:14" ht="15">
      <c r="C4" s="49" t="s">
        <v>8</v>
      </c>
      <c r="D4" s="49" t="s">
        <v>9</v>
      </c>
    </row>
    <row r="5" spans="1:14" ht="15">
      <c r="C5" s="5" t="s">
        <v>2015</v>
      </c>
      <c r="D5" s="5" t="s">
        <v>2016</v>
      </c>
    </row>
    <row r="7" spans="1:14" ht="15" thickBot="1">
      <c r="A7" s="1598"/>
      <c r="B7" s="1598"/>
      <c r="C7" s="1598"/>
      <c r="D7" s="1598"/>
      <c r="E7" s="1598"/>
      <c r="F7" s="1598"/>
      <c r="G7" s="1598"/>
      <c r="H7" s="1598"/>
      <c r="I7" s="1598"/>
      <c r="J7" s="1598"/>
    </row>
    <row r="8" spans="1:14" s="1599" customFormat="1" ht="27.75" thickBot="1">
      <c r="A8" s="2840" t="s">
        <v>2416</v>
      </c>
      <c r="B8" s="2841"/>
      <c r="C8" s="2841"/>
      <c r="D8" s="2841"/>
      <c r="E8" s="2841"/>
      <c r="F8" s="2841"/>
      <c r="G8" s="2841"/>
      <c r="H8" s="2841"/>
      <c r="I8" s="2841"/>
      <c r="J8" s="2841"/>
      <c r="K8" s="2841"/>
      <c r="L8" s="2841"/>
      <c r="M8" s="2841"/>
      <c r="N8" s="2842"/>
    </row>
    <row r="9" spans="1:14" s="1494" customFormat="1" ht="27">
      <c r="A9" s="1602"/>
      <c r="B9" s="1600"/>
      <c r="C9" s="1600"/>
      <c r="D9" s="1603"/>
      <c r="E9" s="1600"/>
      <c r="F9" s="1600"/>
      <c r="G9" s="1600"/>
      <c r="H9" s="1600"/>
      <c r="I9" s="1600"/>
      <c r="J9" s="1600"/>
      <c r="K9" s="1595"/>
      <c r="L9" s="1595"/>
      <c r="M9" s="1595"/>
      <c r="N9" s="1601"/>
    </row>
    <row r="10" spans="1:14" s="1494" customFormat="1" ht="27">
      <c r="A10" s="1602"/>
      <c r="B10" s="1600"/>
      <c r="C10" s="1286"/>
      <c r="D10" s="1600"/>
      <c r="E10" s="1600"/>
      <c r="F10" s="1600"/>
      <c r="G10" s="1600"/>
      <c r="H10" s="1600"/>
      <c r="I10" s="1600"/>
      <c r="J10" s="1600"/>
      <c r="K10" s="1595"/>
      <c r="L10" s="1595"/>
      <c r="M10" s="1595"/>
      <c r="N10" s="1601"/>
    </row>
    <row r="11" spans="1:14" s="1494" customFormat="1" ht="27.75" thickBot="1">
      <c r="A11" s="1602"/>
      <c r="B11" s="1600"/>
      <c r="C11" s="1600"/>
      <c r="D11" s="1603"/>
      <c r="E11" s="1600"/>
      <c r="F11" s="1600"/>
      <c r="G11" s="1600"/>
      <c r="H11" s="1600"/>
      <c r="I11" s="1600"/>
      <c r="J11" s="1600"/>
      <c r="K11" s="1595"/>
      <c r="L11" s="1595"/>
      <c r="M11" s="1595"/>
      <c r="N11" s="1601"/>
    </row>
    <row r="12" spans="1:14" s="1494" customFormat="1" ht="27">
      <c r="A12" s="2876"/>
      <c r="B12" s="2877"/>
      <c r="C12" s="1667"/>
      <c r="D12" s="2867" t="s">
        <v>2308</v>
      </c>
      <c r="E12" s="2861" t="s">
        <v>2377</v>
      </c>
      <c r="F12" s="2861" t="s">
        <v>2378</v>
      </c>
      <c r="G12" s="2861" t="s">
        <v>2379</v>
      </c>
      <c r="H12" s="2847" t="s">
        <v>2380</v>
      </c>
      <c r="I12" s="2861" t="s">
        <v>2381</v>
      </c>
      <c r="J12" s="2861" t="s">
        <v>2382</v>
      </c>
      <c r="K12" s="2862" t="s">
        <v>2383</v>
      </c>
      <c r="L12" s="2862"/>
      <c r="M12" s="2862"/>
      <c r="N12" s="2863"/>
    </row>
    <row r="13" spans="1:14" s="1494" customFormat="1" ht="57">
      <c r="A13" s="2878"/>
      <c r="B13" s="2879"/>
      <c r="C13" s="1668"/>
      <c r="D13" s="2869"/>
      <c r="E13" s="2843"/>
      <c r="F13" s="2843"/>
      <c r="G13" s="2843"/>
      <c r="H13" s="2849"/>
      <c r="I13" s="2843"/>
      <c r="J13" s="2843"/>
      <c r="K13" s="1604" t="s">
        <v>2377</v>
      </c>
      <c r="L13" s="1605" t="s">
        <v>2378</v>
      </c>
      <c r="M13" s="1604" t="s">
        <v>2379</v>
      </c>
      <c r="N13" s="1604" t="s">
        <v>2380</v>
      </c>
    </row>
    <row r="14" spans="1:14" s="1494" customFormat="1" ht="27">
      <c r="A14" s="2872" t="s">
        <v>1678</v>
      </c>
      <c r="B14" s="2850" t="s">
        <v>13</v>
      </c>
      <c r="C14" s="2850" t="s">
        <v>657</v>
      </c>
      <c r="D14" s="2874"/>
      <c r="E14" s="2864" t="s">
        <v>659</v>
      </c>
      <c r="F14" s="2864" t="s">
        <v>664</v>
      </c>
      <c r="G14" s="2864" t="s">
        <v>667</v>
      </c>
      <c r="H14" s="2864" t="s">
        <v>670</v>
      </c>
      <c r="I14" s="2866" t="s">
        <v>2384</v>
      </c>
      <c r="J14" s="2866" t="s">
        <v>2385</v>
      </c>
      <c r="K14" s="2864" t="s">
        <v>677</v>
      </c>
      <c r="L14" s="2864" t="s">
        <v>680</v>
      </c>
      <c r="M14" s="2864" t="s">
        <v>683</v>
      </c>
      <c r="N14" s="2870" t="s">
        <v>1207</v>
      </c>
    </row>
    <row r="15" spans="1:14" s="1494" customFormat="1" ht="27">
      <c r="A15" s="2873"/>
      <c r="B15" s="2849"/>
      <c r="C15" s="2849"/>
      <c r="D15" s="2875"/>
      <c r="E15" s="2865"/>
      <c r="F15" s="2865"/>
      <c r="G15" s="2865"/>
      <c r="H15" s="2865"/>
      <c r="I15" s="2865"/>
      <c r="J15" s="2865"/>
      <c r="K15" s="2865"/>
      <c r="L15" s="2865"/>
      <c r="M15" s="2865"/>
      <c r="N15" s="2871"/>
    </row>
    <row r="16" spans="1:14" s="1612" customFormat="1" ht="30" customHeight="1">
      <c r="A16" s="1606" t="s">
        <v>659</v>
      </c>
      <c r="B16" s="1607" t="s">
        <v>1728</v>
      </c>
      <c r="C16" s="1608" t="s">
        <v>2386</v>
      </c>
      <c r="D16" s="1609" t="s">
        <v>2387</v>
      </c>
      <c r="E16" s="1610">
        <f>SUM(E17,E22,E27,E32)</f>
        <v>0</v>
      </c>
      <c r="F16" s="1610">
        <f t="shared" ref="F16:N16" si="0">SUM(F17,F22,F27,F32)</f>
        <v>0</v>
      </c>
      <c r="G16" s="1610">
        <f t="shared" si="0"/>
        <v>0</v>
      </c>
      <c r="H16" s="1610">
        <f t="shared" si="0"/>
        <v>0</v>
      </c>
      <c r="I16" s="1610">
        <f t="shared" si="0"/>
        <v>0</v>
      </c>
      <c r="J16" s="1610">
        <f t="shared" si="0"/>
        <v>0</v>
      </c>
      <c r="K16" s="1610">
        <f t="shared" si="0"/>
        <v>0</v>
      </c>
      <c r="L16" s="1610">
        <f t="shared" si="0"/>
        <v>0</v>
      </c>
      <c r="M16" s="1610">
        <f t="shared" si="0"/>
        <v>0</v>
      </c>
      <c r="N16" s="1611">
        <f t="shared" si="0"/>
        <v>0</v>
      </c>
    </row>
    <row r="17" spans="1:15" s="1612" customFormat="1" ht="54.75" customHeight="1">
      <c r="A17" s="1606" t="s">
        <v>664</v>
      </c>
      <c r="B17" s="1614" t="s">
        <v>662</v>
      </c>
      <c r="C17" s="1615" t="s">
        <v>2388</v>
      </c>
      <c r="D17" s="1616" t="s">
        <v>2387</v>
      </c>
      <c r="E17" s="1617">
        <f>SUM(E18:E21)</f>
        <v>0</v>
      </c>
      <c r="F17" s="1617">
        <f>SUM(F18:F21)</f>
        <v>0</v>
      </c>
      <c r="G17" s="1617">
        <f>SUM(G18:G21)</f>
        <v>0</v>
      </c>
      <c r="H17" s="1617">
        <f>SUM(H18:H21)</f>
        <v>0</v>
      </c>
      <c r="I17" s="1617">
        <f t="shared" ref="I17:M17" si="1">SUM(I18:I21)</f>
        <v>0</v>
      </c>
      <c r="J17" s="1617">
        <f t="shared" si="1"/>
        <v>0</v>
      </c>
      <c r="K17" s="1617">
        <f t="shared" si="1"/>
        <v>0</v>
      </c>
      <c r="L17" s="1617">
        <f t="shared" si="1"/>
        <v>0</v>
      </c>
      <c r="M17" s="1617">
        <f t="shared" si="1"/>
        <v>0</v>
      </c>
      <c r="N17" s="1618">
        <f>SUM(N18:N21)</f>
        <v>0</v>
      </c>
    </row>
    <row r="18" spans="1:15" s="1612" customFormat="1" ht="30" customHeight="1">
      <c r="A18" s="1606" t="s">
        <v>667</v>
      </c>
      <c r="B18" s="1614" t="s">
        <v>665</v>
      </c>
      <c r="C18" s="1619" t="s">
        <v>2389</v>
      </c>
      <c r="D18" s="1620"/>
      <c r="E18" s="1621"/>
      <c r="F18" s="1621"/>
      <c r="G18" s="1621"/>
      <c r="H18" s="1621"/>
      <c r="I18" s="1621"/>
      <c r="J18" s="1621"/>
      <c r="K18" s="1622"/>
      <c r="L18" s="1621"/>
      <c r="M18" s="1621"/>
      <c r="N18" s="1623"/>
    </row>
    <row r="19" spans="1:15" s="1612" customFormat="1" ht="30" customHeight="1">
      <c r="A19" s="1606" t="s">
        <v>670</v>
      </c>
      <c r="B19" s="1614" t="s">
        <v>793</v>
      </c>
      <c r="C19" s="1619" t="s">
        <v>2390</v>
      </c>
      <c r="D19" s="1620"/>
      <c r="E19" s="1621"/>
      <c r="F19" s="1621"/>
      <c r="G19" s="1621"/>
      <c r="H19" s="1621"/>
      <c r="I19" s="1621"/>
      <c r="J19" s="1621"/>
      <c r="K19" s="1622"/>
      <c r="L19" s="1621"/>
      <c r="M19" s="1621"/>
      <c r="N19" s="1623"/>
    </row>
    <row r="20" spans="1:15" s="1612" customFormat="1" ht="30" customHeight="1">
      <c r="A20" s="1606" t="s">
        <v>672</v>
      </c>
      <c r="B20" s="1614" t="s">
        <v>1204</v>
      </c>
      <c r="C20" s="1619" t="s">
        <v>2391</v>
      </c>
      <c r="D20" s="1620"/>
      <c r="E20" s="1621"/>
      <c r="F20" s="1621"/>
      <c r="G20" s="1621"/>
      <c r="H20" s="1621"/>
      <c r="I20" s="1621"/>
      <c r="J20" s="1621"/>
      <c r="K20" s="1622"/>
      <c r="L20" s="1621"/>
      <c r="M20" s="1621"/>
      <c r="N20" s="1623"/>
    </row>
    <row r="21" spans="1:15" s="1612" customFormat="1" ht="30" customHeight="1">
      <c r="A21" s="1606" t="s">
        <v>675</v>
      </c>
      <c r="B21" s="1614" t="s">
        <v>1205</v>
      </c>
      <c r="C21" s="1624" t="s">
        <v>2392</v>
      </c>
      <c r="D21" s="1625"/>
      <c r="E21" s="1626"/>
      <c r="F21" s="1626"/>
      <c r="G21" s="1626"/>
      <c r="H21" s="1627"/>
      <c r="I21" s="1626"/>
      <c r="J21" s="1626"/>
      <c r="K21" s="1628"/>
      <c r="L21" s="1626"/>
      <c r="M21" s="1626"/>
      <c r="N21" s="1629"/>
    </row>
    <row r="22" spans="1:15" s="1612" customFormat="1" ht="53.25" customHeight="1">
      <c r="A22" s="1606" t="s">
        <v>677</v>
      </c>
      <c r="B22" s="1614" t="s">
        <v>844</v>
      </c>
      <c r="C22" s="1615" t="s">
        <v>2393</v>
      </c>
      <c r="D22" s="1630" t="s">
        <v>2387</v>
      </c>
      <c r="E22" s="1631">
        <f>SUM(E23:E26)</f>
        <v>0</v>
      </c>
      <c r="F22" s="1631">
        <f t="shared" ref="F22:M22" si="2">SUM(F23:F26)</f>
        <v>0</v>
      </c>
      <c r="G22" s="1631">
        <f t="shared" si="2"/>
        <v>0</v>
      </c>
      <c r="H22" s="1631">
        <f>SUM(H23:H26)</f>
        <v>0</v>
      </c>
      <c r="I22" s="1631">
        <f t="shared" si="2"/>
        <v>0</v>
      </c>
      <c r="J22" s="1631">
        <f t="shared" si="2"/>
        <v>0</v>
      </c>
      <c r="K22" s="1631">
        <f t="shared" si="2"/>
        <v>0</v>
      </c>
      <c r="L22" s="1631">
        <f t="shared" si="2"/>
        <v>0</v>
      </c>
      <c r="M22" s="1631">
        <f t="shared" si="2"/>
        <v>0</v>
      </c>
      <c r="N22" s="1618">
        <f>SUM(N23:N26)</f>
        <v>0</v>
      </c>
    </row>
    <row r="23" spans="1:15" s="1612" customFormat="1" ht="30" customHeight="1">
      <c r="A23" s="1606" t="s">
        <v>680</v>
      </c>
      <c r="B23" s="1614" t="s">
        <v>847</v>
      </c>
      <c r="C23" s="1619" t="s">
        <v>2389</v>
      </c>
      <c r="D23" s="1620"/>
      <c r="E23" s="1621"/>
      <c r="F23" s="1621"/>
      <c r="G23" s="1621"/>
      <c r="H23" s="1621"/>
      <c r="I23" s="1621"/>
      <c r="J23" s="1621"/>
      <c r="K23" s="1622"/>
      <c r="L23" s="1621"/>
      <c r="M23" s="1621"/>
      <c r="N23" s="1623"/>
    </row>
    <row r="24" spans="1:15" s="1612" customFormat="1" ht="30" customHeight="1">
      <c r="A24" s="1606" t="s">
        <v>683</v>
      </c>
      <c r="B24" s="1614" t="s">
        <v>873</v>
      </c>
      <c r="C24" s="1619" t="s">
        <v>2390</v>
      </c>
      <c r="D24" s="1620"/>
      <c r="E24" s="1621"/>
      <c r="F24" s="1621"/>
      <c r="G24" s="1621"/>
      <c r="H24" s="1621"/>
      <c r="I24" s="1621"/>
      <c r="J24" s="1621"/>
      <c r="K24" s="1622"/>
      <c r="L24" s="1621"/>
      <c r="M24" s="1621"/>
      <c r="N24" s="1623"/>
    </row>
    <row r="25" spans="1:15" s="1612" customFormat="1" ht="30" customHeight="1">
      <c r="A25" s="1606" t="s">
        <v>1207</v>
      </c>
      <c r="B25" s="1614" t="s">
        <v>876</v>
      </c>
      <c r="C25" s="1619" t="s">
        <v>2391</v>
      </c>
      <c r="D25" s="1620"/>
      <c r="E25" s="1621"/>
      <c r="F25" s="1621"/>
      <c r="G25" s="1621"/>
      <c r="H25" s="1621"/>
      <c r="I25" s="1621"/>
      <c r="J25" s="1621"/>
      <c r="K25" s="1622"/>
      <c r="L25" s="1621"/>
      <c r="M25" s="1621"/>
      <c r="N25" s="1623"/>
    </row>
    <row r="26" spans="1:15" s="1612" customFormat="1" ht="30" customHeight="1">
      <c r="A26" s="1606" t="s">
        <v>1210</v>
      </c>
      <c r="B26" s="1614" t="s">
        <v>879</v>
      </c>
      <c r="C26" s="1624" t="s">
        <v>2392</v>
      </c>
      <c r="D26" s="1625"/>
      <c r="E26" s="1626"/>
      <c r="F26" s="1626"/>
      <c r="G26" s="1626"/>
      <c r="H26" s="1632"/>
      <c r="I26" s="1626"/>
      <c r="J26" s="1626"/>
      <c r="K26" s="1628"/>
      <c r="L26" s="1626"/>
      <c r="M26" s="1626"/>
      <c r="N26" s="1629"/>
    </row>
    <row r="27" spans="1:15" ht="63" customHeight="1">
      <c r="A27" s="1606" t="s">
        <v>1213</v>
      </c>
      <c r="B27" s="1614" t="s">
        <v>902</v>
      </c>
      <c r="C27" s="1633" t="s">
        <v>2394</v>
      </c>
      <c r="D27" s="1630" t="s">
        <v>2387</v>
      </c>
      <c r="E27" s="1634">
        <f>SUM(E28:E31)</f>
        <v>0</v>
      </c>
      <c r="F27" s="1634">
        <f t="shared" ref="F27:M27" si="3">SUM(F28:F31)</f>
        <v>0</v>
      </c>
      <c r="G27" s="1634">
        <f t="shared" si="3"/>
        <v>0</v>
      </c>
      <c r="H27" s="1634">
        <f>SUM(H28:H31)</f>
        <v>0</v>
      </c>
      <c r="I27" s="1634">
        <f t="shared" si="3"/>
        <v>0</v>
      </c>
      <c r="J27" s="1634">
        <f t="shared" si="3"/>
        <v>0</v>
      </c>
      <c r="K27" s="1634">
        <f t="shared" si="3"/>
        <v>0</v>
      </c>
      <c r="L27" s="1634">
        <f t="shared" si="3"/>
        <v>0</v>
      </c>
      <c r="M27" s="1634">
        <f t="shared" si="3"/>
        <v>0</v>
      </c>
      <c r="N27" s="1618">
        <f>SUM(N28:N31)</f>
        <v>0</v>
      </c>
    </row>
    <row r="28" spans="1:15" ht="30" customHeight="1">
      <c r="A28" s="1606" t="s">
        <v>692</v>
      </c>
      <c r="B28" s="1614" t="s">
        <v>2395</v>
      </c>
      <c r="C28" s="1619" t="s">
        <v>2396</v>
      </c>
      <c r="D28" s="1620"/>
      <c r="E28" s="1621"/>
      <c r="F28" s="1621"/>
      <c r="G28" s="1621"/>
      <c r="H28" s="1621"/>
      <c r="I28" s="1621"/>
      <c r="J28" s="1621"/>
      <c r="K28" s="1622"/>
      <c r="L28" s="1621"/>
      <c r="M28" s="1621"/>
      <c r="N28" s="1623"/>
    </row>
    <row r="29" spans="1:15" ht="30" customHeight="1">
      <c r="A29" s="1606" t="s">
        <v>695</v>
      </c>
      <c r="B29" s="1614" t="s">
        <v>2397</v>
      </c>
      <c r="C29" s="1619" t="s">
        <v>2390</v>
      </c>
      <c r="D29" s="1620"/>
      <c r="E29" s="1621"/>
      <c r="F29" s="1621"/>
      <c r="G29" s="1621"/>
      <c r="H29" s="1621"/>
      <c r="I29" s="1621"/>
      <c r="J29" s="1621"/>
      <c r="K29" s="1622"/>
      <c r="L29" s="1621"/>
      <c r="M29" s="1621"/>
      <c r="N29" s="1623"/>
    </row>
    <row r="30" spans="1:15" s="1612" customFormat="1" ht="30" customHeight="1">
      <c r="A30" s="1606" t="s">
        <v>698</v>
      </c>
      <c r="B30" s="1614" t="s">
        <v>2398</v>
      </c>
      <c r="C30" s="1619" t="s">
        <v>2391</v>
      </c>
      <c r="D30" s="1620"/>
      <c r="E30" s="1621"/>
      <c r="F30" s="1621"/>
      <c r="G30" s="1621"/>
      <c r="H30" s="1621"/>
      <c r="I30" s="1621"/>
      <c r="J30" s="1621"/>
      <c r="K30" s="1622"/>
      <c r="L30" s="1621"/>
      <c r="M30" s="1621"/>
      <c r="N30" s="1623"/>
      <c r="O30" s="1597"/>
    </row>
    <row r="31" spans="1:15" s="1612" customFormat="1" ht="30" customHeight="1">
      <c r="A31" s="1606" t="s">
        <v>701</v>
      </c>
      <c r="B31" s="1614" t="s">
        <v>2399</v>
      </c>
      <c r="C31" s="1624" t="s">
        <v>2392</v>
      </c>
      <c r="D31" s="1625"/>
      <c r="E31" s="1626"/>
      <c r="F31" s="1626"/>
      <c r="G31" s="1626"/>
      <c r="H31" s="1632"/>
      <c r="I31" s="1626"/>
      <c r="J31" s="1626"/>
      <c r="K31" s="1628"/>
      <c r="L31" s="1626"/>
      <c r="M31" s="1626"/>
      <c r="N31" s="1629"/>
      <c r="O31" s="1597"/>
    </row>
    <row r="32" spans="1:15" s="1612" customFormat="1" ht="50.25" customHeight="1">
      <c r="A32" s="1606" t="s">
        <v>1224</v>
      </c>
      <c r="B32" s="1614" t="s">
        <v>2354</v>
      </c>
      <c r="C32" s="1633" t="s">
        <v>2400</v>
      </c>
      <c r="D32" s="1630" t="s">
        <v>2387</v>
      </c>
      <c r="E32" s="1631">
        <f>SUM(E33:E36)</f>
        <v>0</v>
      </c>
      <c r="F32" s="1636"/>
      <c r="G32" s="1631">
        <f>SUM(G33:G36)</f>
        <v>0</v>
      </c>
      <c r="H32" s="1631">
        <f>SUM(H33:H35)</f>
        <v>0</v>
      </c>
      <c r="I32" s="1631">
        <f t="shared" ref="I32:K32" si="4">SUM(I33:I35)</f>
        <v>0</v>
      </c>
      <c r="J32" s="1631">
        <f t="shared" si="4"/>
        <v>0</v>
      </c>
      <c r="K32" s="1631">
        <f t="shared" si="4"/>
        <v>0</v>
      </c>
      <c r="L32" s="1637"/>
      <c r="M32" s="1631">
        <f t="shared" ref="M32" si="5">SUM(M33:M35)</f>
        <v>0</v>
      </c>
      <c r="N32" s="1618">
        <f>SUM(N33:N35)</f>
        <v>0</v>
      </c>
      <c r="O32" s="1597"/>
    </row>
    <row r="33" spans="1:15" s="1612" customFormat="1" ht="30" customHeight="1">
      <c r="A33" s="1606" t="s">
        <v>1227</v>
      </c>
      <c r="B33" s="1614" t="s">
        <v>2401</v>
      </c>
      <c r="C33" s="1619" t="s">
        <v>2389</v>
      </c>
      <c r="D33" s="1620"/>
      <c r="E33" s="1621"/>
      <c r="F33" s="1636"/>
      <c r="G33" s="1621"/>
      <c r="H33" s="1621"/>
      <c r="I33" s="1621"/>
      <c r="J33" s="1621"/>
      <c r="K33" s="1622"/>
      <c r="L33" s="1637"/>
      <c r="M33" s="1621"/>
      <c r="N33" s="1623"/>
      <c r="O33" s="1597"/>
    </row>
    <row r="34" spans="1:15" s="1612" customFormat="1" ht="30" customHeight="1">
      <c r="A34" s="1606" t="s">
        <v>1230</v>
      </c>
      <c r="B34" s="1614" t="s">
        <v>2402</v>
      </c>
      <c r="C34" s="1619" t="s">
        <v>2390</v>
      </c>
      <c r="D34" s="1620"/>
      <c r="E34" s="1621"/>
      <c r="F34" s="1636"/>
      <c r="G34" s="1621"/>
      <c r="H34" s="1621"/>
      <c r="I34" s="1621"/>
      <c r="J34" s="1621"/>
      <c r="K34" s="1622"/>
      <c r="L34" s="1637"/>
      <c r="M34" s="1621"/>
      <c r="N34" s="1623"/>
      <c r="O34" s="1597"/>
    </row>
    <row r="35" spans="1:15" s="1612" customFormat="1" ht="30" customHeight="1">
      <c r="A35" s="1606" t="s">
        <v>704</v>
      </c>
      <c r="B35" s="1614" t="s">
        <v>2403</v>
      </c>
      <c r="C35" s="1619" t="s">
        <v>2391</v>
      </c>
      <c r="D35" s="1620"/>
      <c r="E35" s="1621"/>
      <c r="F35" s="1636"/>
      <c r="G35" s="1621"/>
      <c r="H35" s="1621"/>
      <c r="I35" s="1621"/>
      <c r="J35" s="1621"/>
      <c r="K35" s="1622"/>
      <c r="L35" s="1637"/>
      <c r="M35" s="1621"/>
      <c r="N35" s="1623"/>
      <c r="O35" s="1597"/>
    </row>
    <row r="36" spans="1:15" s="1612" customFormat="1" ht="30" customHeight="1">
      <c r="A36" s="1638" t="s">
        <v>1237</v>
      </c>
      <c r="B36" s="1639" t="s">
        <v>2404</v>
      </c>
      <c r="C36" s="1624" t="s">
        <v>2392</v>
      </c>
      <c r="D36" s="1640"/>
      <c r="E36" s="1641"/>
      <c r="F36" s="1642"/>
      <c r="G36" s="1641"/>
      <c r="H36" s="1642"/>
      <c r="I36" s="1643"/>
      <c r="J36" s="1643"/>
      <c r="K36" s="1644"/>
      <c r="L36" s="1643"/>
      <c r="M36" s="1643"/>
      <c r="N36" s="1645"/>
      <c r="O36" s="1597"/>
    </row>
    <row r="37" spans="1:15" ht="30" customHeight="1">
      <c r="A37" s="2858" t="s">
        <v>1775</v>
      </c>
      <c r="B37" s="2859"/>
      <c r="C37" s="2859"/>
      <c r="D37" s="2859"/>
      <c r="E37" s="2859"/>
      <c r="F37" s="2859"/>
      <c r="G37" s="2859"/>
      <c r="H37" s="2859"/>
      <c r="I37" s="2859"/>
      <c r="J37" s="2859"/>
      <c r="K37" s="2859"/>
      <c r="L37" s="2859"/>
      <c r="M37" s="2859"/>
      <c r="N37" s="2860"/>
    </row>
    <row r="38" spans="1:15" ht="42" customHeight="1">
      <c r="A38" s="1646" t="s">
        <v>1240</v>
      </c>
      <c r="B38" s="1647" t="s">
        <v>1762</v>
      </c>
      <c r="C38" s="1648" t="s">
        <v>2405</v>
      </c>
      <c r="D38" s="1522"/>
      <c r="E38" s="1649"/>
      <c r="F38" s="1650"/>
      <c r="G38" s="1649"/>
      <c r="H38" s="1650"/>
      <c r="I38" s="1651"/>
      <c r="J38" s="1651"/>
      <c r="K38" s="1652"/>
      <c r="L38" s="1651"/>
      <c r="M38" s="1651"/>
      <c r="N38" s="1653"/>
    </row>
    <row r="39" spans="1:15" ht="30" customHeight="1">
      <c r="A39" s="1606" t="s">
        <v>1242</v>
      </c>
      <c r="B39" s="1607" t="s">
        <v>1735</v>
      </c>
      <c r="C39" s="1654" t="s">
        <v>2406</v>
      </c>
      <c r="D39" s="1522"/>
      <c r="E39" s="1621"/>
      <c r="F39" s="1636"/>
      <c r="G39" s="1621"/>
      <c r="H39" s="1636"/>
      <c r="I39" s="1655"/>
      <c r="J39" s="1655"/>
      <c r="K39" s="1656"/>
      <c r="L39" s="1637"/>
      <c r="M39" s="1637"/>
      <c r="N39" s="1657"/>
    </row>
    <row r="40" spans="1:15" ht="30" customHeight="1" thickBot="1">
      <c r="A40" s="1658" t="s">
        <v>1245</v>
      </c>
      <c r="B40" s="1659" t="s">
        <v>1415</v>
      </c>
      <c r="C40" s="1660" t="s">
        <v>2407</v>
      </c>
      <c r="D40" s="1661"/>
      <c r="E40" s="1662"/>
      <c r="F40" s="1663"/>
      <c r="G40" s="1662"/>
      <c r="H40" s="1663"/>
      <c r="I40" s="1664"/>
      <c r="J40" s="1664"/>
      <c r="K40" s="1665"/>
      <c r="L40" s="1664"/>
      <c r="M40" s="1664"/>
      <c r="N40" s="1666"/>
    </row>
  </sheetData>
  <mergeCells count="25">
    <mergeCell ref="A8:N8"/>
    <mergeCell ref="A12:B13"/>
    <mergeCell ref="D12:D13"/>
    <mergeCell ref="E12:E13"/>
    <mergeCell ref="F12:F13"/>
    <mergeCell ref="G12:G13"/>
    <mergeCell ref="H12:H13"/>
    <mergeCell ref="I12:I13"/>
    <mergeCell ref="J12:J13"/>
    <mergeCell ref="K12:N12"/>
    <mergeCell ref="M14:M15"/>
    <mergeCell ref="N14:N15"/>
    <mergeCell ref="A37:N37"/>
    <mergeCell ref="G14:G15"/>
    <mergeCell ref="H14:H15"/>
    <mergeCell ref="I14:I15"/>
    <mergeCell ref="J14:J15"/>
    <mergeCell ref="K14:K15"/>
    <mergeCell ref="L14:L15"/>
    <mergeCell ref="A14:A15"/>
    <mergeCell ref="B14:B15"/>
    <mergeCell ref="C14:C15"/>
    <mergeCell ref="D14:D15"/>
    <mergeCell ref="E14:E15"/>
    <mergeCell ref="F14:F15"/>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131"/>
  <sheetViews>
    <sheetView zoomScale="80" zoomScaleNormal="80" workbookViewId="0">
      <selection activeCell="C98" sqref="C98"/>
    </sheetView>
  </sheetViews>
  <sheetFormatPr defaultColWidth="11.42578125" defaultRowHeight="14.25"/>
  <cols>
    <col min="1" max="1" width="10.42578125" style="1277" customWidth="1"/>
    <col min="2" max="2" width="10.42578125" style="1280" customWidth="1"/>
    <col min="3" max="3" width="85.28515625" style="1278" customWidth="1"/>
    <col min="4" max="4" width="24.5703125" style="1278" customWidth="1"/>
    <col min="5" max="5" width="47" style="1708" bestFit="1" customWidth="1"/>
    <col min="6" max="16384" width="11.42578125" style="1278"/>
  </cols>
  <sheetData>
    <row r="1" spans="1:59" ht="15">
      <c r="C1" s="5" t="s">
        <v>2</v>
      </c>
      <c r="D1" s="103" t="s">
        <v>2417</v>
      </c>
      <c r="E1" s="1288"/>
    </row>
    <row r="2" spans="1:59" ht="15">
      <c r="C2" s="49" t="s">
        <v>4</v>
      </c>
      <c r="D2" s="49" t="s">
        <v>2418</v>
      </c>
      <c r="E2" s="1288"/>
    </row>
    <row r="3" spans="1:59" ht="15">
      <c r="C3" s="49" t="s">
        <v>6</v>
      </c>
      <c r="D3" s="49" t="s">
        <v>2012</v>
      </c>
      <c r="E3" s="1288"/>
    </row>
    <row r="4" spans="1:59" ht="15">
      <c r="C4" s="49" t="s">
        <v>8</v>
      </c>
      <c r="D4" s="49" t="s">
        <v>9</v>
      </c>
      <c r="E4" s="1288"/>
    </row>
    <row r="5" spans="1:59" ht="15">
      <c r="C5" s="5" t="s">
        <v>2015</v>
      </c>
      <c r="D5" s="5" t="s">
        <v>2016</v>
      </c>
      <c r="E5" s="1288"/>
    </row>
    <row r="6" spans="1:59">
      <c r="E6" s="1288"/>
    </row>
    <row r="7" spans="1:59">
      <c r="A7" s="1279"/>
      <c r="E7" s="1288"/>
    </row>
    <row r="8" spans="1:59" ht="45" customHeight="1">
      <c r="A8" s="2883" t="s">
        <v>2419</v>
      </c>
      <c r="B8" s="2884"/>
      <c r="C8" s="2884"/>
      <c r="D8" s="2884"/>
      <c r="E8" s="2884"/>
    </row>
    <row r="9" spans="1:59" ht="15" customHeight="1">
      <c r="A9" s="1285"/>
      <c r="B9" s="1285"/>
      <c r="C9" s="1285"/>
      <c r="D9" s="1285"/>
      <c r="E9" s="1281"/>
    </row>
    <row r="10" spans="1:59" ht="15" customHeight="1">
      <c r="A10" s="1285"/>
      <c r="B10" s="1285"/>
      <c r="C10" s="1286"/>
      <c r="D10" s="1287"/>
      <c r="E10" s="1281"/>
    </row>
    <row r="11" spans="1:59" ht="15" customHeight="1" thickBot="1">
      <c r="A11" s="1285"/>
      <c r="B11" s="1285"/>
      <c r="C11" s="1285"/>
      <c r="D11" s="1285"/>
      <c r="E11" s="1281"/>
    </row>
    <row r="12" spans="1:59" s="1295" customFormat="1" ht="28.5" customHeight="1">
      <c r="A12" s="2885" t="s">
        <v>1678</v>
      </c>
      <c r="B12" s="2887" t="s">
        <v>13</v>
      </c>
      <c r="C12" s="2802" t="s">
        <v>657</v>
      </c>
      <c r="D12" s="1290" t="s">
        <v>2420</v>
      </c>
      <c r="E12" s="1291" t="s">
        <v>2421</v>
      </c>
      <c r="F12" s="1278"/>
      <c r="G12" s="1278"/>
      <c r="H12" s="1278"/>
      <c r="I12" s="1278"/>
      <c r="J12" s="1278"/>
      <c r="K12" s="1278"/>
      <c r="L12" s="1278"/>
      <c r="M12" s="1278"/>
      <c r="N12" s="1278"/>
      <c r="O12" s="1278"/>
      <c r="P12" s="1278"/>
      <c r="Q12" s="1278"/>
      <c r="R12" s="1278"/>
      <c r="S12" s="1278"/>
      <c r="T12" s="1278"/>
      <c r="U12" s="1278"/>
      <c r="V12" s="1278"/>
      <c r="W12" s="1278"/>
      <c r="X12" s="1278"/>
      <c r="Y12" s="1278"/>
      <c r="Z12" s="1278"/>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row>
    <row r="13" spans="1:59" s="1295" customFormat="1" ht="30.75" customHeight="1" thickBot="1">
      <c r="A13" s="2886"/>
      <c r="B13" s="2888"/>
      <c r="C13" s="2889"/>
      <c r="D13" s="1669" t="s">
        <v>659</v>
      </c>
      <c r="E13" s="1670"/>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row>
    <row r="14" spans="1:59" s="1295" customFormat="1" ht="30" customHeight="1" thickBot="1">
      <c r="A14" s="2890" t="s">
        <v>2422</v>
      </c>
      <c r="B14" s="2891"/>
      <c r="C14" s="2891"/>
      <c r="D14" s="2891"/>
      <c r="E14" s="2892"/>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1278"/>
      <c r="AX14" s="1278"/>
      <c r="AY14" s="1278"/>
      <c r="AZ14" s="1278"/>
      <c r="BA14" s="1278"/>
      <c r="BB14" s="1278"/>
      <c r="BC14" s="1278"/>
      <c r="BD14" s="1278"/>
      <c r="BE14" s="1278"/>
      <c r="BF14" s="1278"/>
      <c r="BG14" s="1278"/>
    </row>
    <row r="15" spans="1:59" s="1295" customFormat="1" ht="30" customHeight="1" thickBot="1">
      <c r="A15" s="2893" t="s">
        <v>2423</v>
      </c>
      <c r="B15" s="2894"/>
      <c r="C15" s="2894"/>
      <c r="D15" s="2894"/>
      <c r="E15" s="2895"/>
      <c r="F15" s="1278"/>
      <c r="G15" s="1278"/>
      <c r="H15" s="1278"/>
      <c r="I15" s="1278"/>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1278"/>
      <c r="AX15" s="1278"/>
      <c r="AY15" s="1278"/>
      <c r="AZ15" s="1278"/>
      <c r="BA15" s="1278"/>
      <c r="BB15" s="1278"/>
      <c r="BC15" s="1278"/>
      <c r="BD15" s="1278"/>
      <c r="BE15" s="1278"/>
      <c r="BF15" s="1278"/>
      <c r="BG15" s="1278"/>
    </row>
    <row r="16" spans="1:59" s="1295" customFormat="1" ht="30" customHeight="1">
      <c r="A16" s="1671" t="s">
        <v>659</v>
      </c>
      <c r="B16" s="1672" t="s">
        <v>1728</v>
      </c>
      <c r="C16" s="1673" t="s">
        <v>2424</v>
      </c>
      <c r="D16" s="1674">
        <f>D36</f>
        <v>0</v>
      </c>
      <c r="E16" s="1675"/>
      <c r="F16" s="1278"/>
      <c r="G16" s="1278"/>
      <c r="H16" s="1278"/>
      <c r="I16" s="1278"/>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c r="AT16" s="1278"/>
      <c r="AU16" s="1278"/>
      <c r="AV16" s="1278"/>
      <c r="AW16" s="1278"/>
      <c r="AX16" s="1278"/>
      <c r="AY16" s="1278"/>
      <c r="AZ16" s="1278"/>
      <c r="BA16" s="1278"/>
      <c r="BB16" s="1278"/>
      <c r="BC16" s="1278"/>
      <c r="BD16" s="1278"/>
      <c r="BE16" s="1278"/>
      <c r="BF16" s="1278"/>
      <c r="BG16" s="1278"/>
    </row>
    <row r="17" spans="1:59" s="1295" customFormat="1" ht="30" customHeight="1">
      <c r="A17" s="1676" t="s">
        <v>664</v>
      </c>
      <c r="B17" s="1677" t="s">
        <v>1762</v>
      </c>
      <c r="C17" s="1678" t="s">
        <v>2425</v>
      </c>
      <c r="D17" s="1679">
        <f>D40</f>
        <v>0</v>
      </c>
      <c r="E17" s="1680"/>
      <c r="F17" s="1278"/>
      <c r="G17" s="1278"/>
      <c r="H17" s="1278"/>
      <c r="I17" s="1278"/>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c r="AL17" s="1278"/>
      <c r="AM17" s="1278"/>
      <c r="AN17" s="1278"/>
      <c r="AO17" s="1278"/>
      <c r="AP17" s="1278"/>
      <c r="AQ17" s="1278"/>
      <c r="AR17" s="1278"/>
      <c r="AS17" s="1278"/>
      <c r="AT17" s="1278"/>
      <c r="AU17" s="1278"/>
      <c r="AV17" s="1278"/>
      <c r="AW17" s="1278"/>
      <c r="AX17" s="1278"/>
      <c r="AY17" s="1278"/>
      <c r="AZ17" s="1278"/>
      <c r="BA17" s="1278"/>
      <c r="BB17" s="1278"/>
      <c r="BC17" s="1278"/>
      <c r="BD17" s="1278"/>
      <c r="BE17" s="1278"/>
      <c r="BF17" s="1278"/>
      <c r="BG17" s="1278"/>
    </row>
    <row r="18" spans="1:59" s="1295" customFormat="1" ht="30" customHeight="1" thickBot="1">
      <c r="A18" s="1681" t="s">
        <v>667</v>
      </c>
      <c r="B18" s="1682" t="s">
        <v>1735</v>
      </c>
      <c r="C18" s="1683" t="s">
        <v>2426</v>
      </c>
      <c r="D18" s="1684" t="str">
        <f>IF(ISERROR(D16/D17),"",D16/D17*100)</f>
        <v/>
      </c>
      <c r="E18" s="1685"/>
      <c r="F18" s="1278"/>
      <c r="G18" s="1278"/>
      <c r="H18" s="1278"/>
      <c r="I18" s="1278"/>
      <c r="J18" s="1278"/>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1278"/>
      <c r="AS18" s="1278"/>
      <c r="AT18" s="1278"/>
      <c r="AU18" s="1278"/>
      <c r="AV18" s="1278"/>
      <c r="AW18" s="1278"/>
      <c r="AX18" s="1278"/>
      <c r="AY18" s="1278"/>
      <c r="AZ18" s="1278"/>
      <c r="BA18" s="1278"/>
      <c r="BB18" s="1278"/>
      <c r="BC18" s="1278"/>
      <c r="BD18" s="1278"/>
      <c r="BE18" s="1278"/>
      <c r="BF18" s="1278"/>
      <c r="BG18" s="1278"/>
    </row>
    <row r="19" spans="1:59" s="1295" customFormat="1" ht="30" customHeight="1" thickBot="1">
      <c r="A19" s="2880" t="s">
        <v>2427</v>
      </c>
      <c r="B19" s="2881"/>
      <c r="C19" s="2881"/>
      <c r="D19" s="2881"/>
      <c r="E19" s="2882"/>
      <c r="F19" s="1278"/>
      <c r="G19" s="1278"/>
      <c r="H19" s="1278"/>
      <c r="I19" s="1278"/>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row>
    <row r="20" spans="1:59" s="1295" customFormat="1" ht="33" customHeight="1">
      <c r="A20" s="1671" t="s">
        <v>670</v>
      </c>
      <c r="B20" s="1672" t="s">
        <v>1415</v>
      </c>
      <c r="C20" s="1673" t="s">
        <v>2428</v>
      </c>
      <c r="D20" s="1674">
        <f>'F1 LCR TOTAL'!H15</f>
        <v>0</v>
      </c>
      <c r="E20" s="1673" t="s">
        <v>2429</v>
      </c>
      <c r="F20" s="1278"/>
      <c r="G20" s="1278"/>
      <c r="H20" s="1278"/>
      <c r="I20" s="1278"/>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c r="AG20" s="1278"/>
      <c r="AH20" s="1278"/>
      <c r="AI20" s="1278"/>
      <c r="AJ20" s="1278"/>
      <c r="AK20" s="1278"/>
      <c r="AL20" s="1278"/>
      <c r="AM20" s="1278"/>
      <c r="AN20" s="1278"/>
      <c r="AO20" s="1278"/>
      <c r="AP20" s="1278"/>
      <c r="AQ20" s="1278"/>
      <c r="AR20" s="1278"/>
      <c r="AS20" s="1278"/>
      <c r="AT20" s="1278"/>
      <c r="AU20" s="1278"/>
      <c r="AV20" s="1278"/>
      <c r="AW20" s="1278"/>
      <c r="AX20" s="1278"/>
      <c r="AY20" s="1278"/>
      <c r="AZ20" s="1278"/>
      <c r="BA20" s="1278"/>
      <c r="BB20" s="1278"/>
      <c r="BC20" s="1278"/>
      <c r="BD20" s="1278"/>
      <c r="BE20" s="1278"/>
      <c r="BF20" s="1278"/>
      <c r="BG20" s="1278"/>
    </row>
    <row r="21" spans="1:59" s="1295" customFormat="1" ht="33" customHeight="1">
      <c r="A21" s="1676" t="s">
        <v>672</v>
      </c>
      <c r="B21" s="1677" t="s">
        <v>1742</v>
      </c>
      <c r="C21" s="1673" t="s">
        <v>2430</v>
      </c>
      <c r="D21" s="1679">
        <f>SUM('F3 LCR TOTAL'!J40,'F4 LCR TOTAL'!H18,'F4 LCR TOTAL'!N18,'F4 LCR TOTAL'!H23,'F4 LCR TOTAL'!N23,'F4 LCR TOTAL'!H28,'F4 LCR TOTAL'!N28,'F4 LCR TOTAL'!H33,'F4 LCR TOTAL'!N33)</f>
        <v>0</v>
      </c>
      <c r="E21" s="1673" t="s">
        <v>2431</v>
      </c>
      <c r="F21" s="1278"/>
      <c r="G21" s="1278"/>
      <c r="H21" s="1278"/>
      <c r="I21" s="1278"/>
      <c r="J21" s="1278"/>
      <c r="K21" s="1278"/>
      <c r="L21" s="1278"/>
      <c r="M21" s="1278"/>
      <c r="N21" s="1278"/>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c r="AT21" s="1278"/>
      <c r="AU21" s="1278"/>
      <c r="AV21" s="1278"/>
      <c r="AW21" s="1278"/>
      <c r="AX21" s="1278"/>
      <c r="AY21" s="1278"/>
      <c r="AZ21" s="1278"/>
      <c r="BA21" s="1278"/>
      <c r="BB21" s="1278"/>
      <c r="BC21" s="1278"/>
      <c r="BD21" s="1278"/>
      <c r="BE21" s="1278"/>
      <c r="BF21" s="1278"/>
      <c r="BG21" s="1278"/>
    </row>
    <row r="22" spans="1:59" s="1281" customFormat="1" ht="33" customHeight="1">
      <c r="A22" s="1676" t="s">
        <v>675</v>
      </c>
      <c r="B22" s="1677" t="s">
        <v>1746</v>
      </c>
      <c r="C22" s="1673" t="s">
        <v>2432</v>
      </c>
      <c r="D22" s="1679">
        <f>SUM('F2 LCR TOTAL'!G83,'F2 LCR TOTAL'!G88,'F4 LCR TOTAL'!F17,'F4 LCR TOTAL'!L17)</f>
        <v>0</v>
      </c>
      <c r="E22" s="1673" t="s">
        <v>2433</v>
      </c>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c r="AH22" s="1278"/>
      <c r="AI22" s="1278"/>
      <c r="AJ22" s="1278"/>
      <c r="AK22" s="1278"/>
      <c r="AL22" s="1278"/>
      <c r="AM22" s="1278"/>
      <c r="AN22" s="1278"/>
      <c r="AO22" s="1278"/>
      <c r="AP22" s="1278"/>
      <c r="AQ22" s="1278"/>
      <c r="AR22" s="1278"/>
      <c r="AS22" s="1278"/>
      <c r="AT22" s="1278"/>
      <c r="AU22" s="1278"/>
      <c r="AV22" s="1278"/>
      <c r="AW22" s="1278"/>
      <c r="AX22" s="1278"/>
      <c r="AY22" s="1278"/>
      <c r="AZ22" s="1278"/>
      <c r="BA22" s="1278"/>
      <c r="BB22" s="1278"/>
      <c r="BC22" s="1278"/>
      <c r="BD22" s="1278"/>
      <c r="BE22" s="1278"/>
      <c r="BF22" s="1278"/>
      <c r="BG22" s="1278"/>
    </row>
    <row r="23" spans="1:59" s="1281" customFormat="1" ht="33" customHeight="1">
      <c r="A23" s="1676" t="s">
        <v>677</v>
      </c>
      <c r="B23" s="1677" t="s">
        <v>1752</v>
      </c>
      <c r="C23" s="1673" t="s">
        <v>2434</v>
      </c>
      <c r="D23" s="1679">
        <f>'F2 LCR TOTAL'!E81</f>
        <v>0</v>
      </c>
      <c r="E23" s="1673" t="s">
        <v>2435</v>
      </c>
      <c r="F23" s="1278"/>
      <c r="G23" s="1278"/>
      <c r="H23" s="1278"/>
      <c r="I23" s="1278"/>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8"/>
      <c r="AJ23" s="1278"/>
      <c r="AK23" s="1278"/>
      <c r="AL23" s="1278"/>
      <c r="AM23" s="1278"/>
      <c r="AN23" s="1278"/>
      <c r="AO23" s="1278"/>
      <c r="AP23" s="1278"/>
      <c r="AQ23" s="1278"/>
      <c r="AR23" s="1278"/>
      <c r="AS23" s="1278"/>
      <c r="AT23" s="1278"/>
      <c r="AU23" s="1278"/>
      <c r="AV23" s="1278"/>
      <c r="AW23" s="1278"/>
      <c r="AX23" s="1278"/>
      <c r="AY23" s="1278"/>
      <c r="AZ23" s="1278"/>
      <c r="BA23" s="1278"/>
      <c r="BB23" s="1278"/>
      <c r="BC23" s="1278"/>
      <c r="BD23" s="1278"/>
      <c r="BE23" s="1278"/>
      <c r="BF23" s="1278"/>
      <c r="BG23" s="1278"/>
    </row>
    <row r="24" spans="1:59" s="1281" customFormat="1" ht="33" customHeight="1">
      <c r="A24" s="1676" t="s">
        <v>680</v>
      </c>
      <c r="B24" s="1677" t="s">
        <v>1756</v>
      </c>
      <c r="C24" s="1673" t="s">
        <v>2436</v>
      </c>
      <c r="D24" s="1679">
        <f>'F3 LCR TOTAL'!F38-'F3 LCR TOTAL'!F43</f>
        <v>0</v>
      </c>
      <c r="E24" s="1673" t="s">
        <v>2437</v>
      </c>
      <c r="F24" s="1278"/>
      <c r="G24" s="1278"/>
      <c r="H24" s="1278"/>
      <c r="I24" s="1278"/>
      <c r="J24" s="1278"/>
      <c r="K24" s="1278"/>
      <c r="L24" s="1278"/>
      <c r="M24" s="1278"/>
      <c r="N24" s="1278"/>
      <c r="O24" s="1278"/>
      <c r="P24" s="1278"/>
      <c r="Q24" s="1278"/>
      <c r="R24" s="1278"/>
      <c r="S24" s="1278"/>
      <c r="T24" s="1278"/>
      <c r="U24" s="1278"/>
      <c r="V24" s="1278"/>
      <c r="W24" s="1278"/>
      <c r="X24" s="1278"/>
      <c r="Y24" s="1278"/>
      <c r="Z24" s="1278"/>
      <c r="AA24" s="1278"/>
      <c r="AB24" s="1278"/>
      <c r="AC24" s="1278"/>
      <c r="AD24" s="1278"/>
      <c r="AE24" s="1278"/>
      <c r="AF24" s="1278"/>
      <c r="AG24" s="1278"/>
      <c r="AH24" s="1278"/>
      <c r="AI24" s="1278"/>
      <c r="AJ24" s="1278"/>
      <c r="AK24" s="1278"/>
      <c r="AL24" s="1278"/>
      <c r="AM24" s="1278"/>
      <c r="AN24" s="1278"/>
      <c r="AO24" s="1278"/>
      <c r="AP24" s="1278"/>
      <c r="AQ24" s="1278"/>
      <c r="AR24" s="1278"/>
      <c r="AS24" s="1278"/>
      <c r="AT24" s="1278"/>
      <c r="AU24" s="1278"/>
      <c r="AV24" s="1278"/>
      <c r="AW24" s="1278"/>
      <c r="AX24" s="1278"/>
      <c r="AY24" s="1278"/>
      <c r="AZ24" s="1278"/>
      <c r="BA24" s="1278"/>
      <c r="BB24" s="1278"/>
      <c r="BC24" s="1278"/>
      <c r="BD24" s="1278"/>
      <c r="BE24" s="1278"/>
      <c r="BF24" s="1278"/>
      <c r="BG24" s="1278"/>
    </row>
    <row r="25" spans="1:59" s="1281" customFormat="1" ht="33" customHeight="1" thickBot="1">
      <c r="A25" s="1686" t="s">
        <v>683</v>
      </c>
      <c r="B25" s="1687" t="s">
        <v>1806</v>
      </c>
      <c r="C25" s="1683" t="s">
        <v>2438</v>
      </c>
      <c r="D25" s="1679">
        <f>D20-D21+D22-D23+D24</f>
        <v>0</v>
      </c>
      <c r="E25" s="1673" t="s">
        <v>2439</v>
      </c>
      <c r="F25" s="1278"/>
      <c r="G25" s="1278"/>
      <c r="H25" s="1278"/>
      <c r="I25" s="1278"/>
      <c r="J25" s="1278"/>
      <c r="K25" s="1278"/>
      <c r="L25" s="1278"/>
      <c r="M25" s="1278"/>
      <c r="N25" s="1278"/>
      <c r="O25" s="1278"/>
      <c r="P25" s="1278"/>
      <c r="Q25" s="1278"/>
      <c r="R25" s="1278"/>
      <c r="S25" s="1278"/>
      <c r="T25" s="1278"/>
      <c r="U25" s="1278"/>
      <c r="V25" s="1278"/>
      <c r="W25" s="1278"/>
      <c r="X25" s="1278"/>
      <c r="Y25" s="1278"/>
      <c r="Z25" s="1278"/>
      <c r="AA25" s="1278"/>
      <c r="AB25" s="1278"/>
      <c r="AC25" s="1278"/>
      <c r="AD25" s="1278"/>
      <c r="AE25" s="1278"/>
      <c r="AF25" s="1278"/>
      <c r="AG25" s="1278"/>
      <c r="AH25" s="1278"/>
      <c r="AI25" s="1278"/>
      <c r="AJ25" s="1278"/>
      <c r="AK25" s="1278"/>
      <c r="AL25" s="1278"/>
      <c r="AM25" s="1278"/>
      <c r="AN25" s="1278"/>
      <c r="AO25" s="1278"/>
      <c r="AP25" s="1278"/>
      <c r="AQ25" s="1278"/>
      <c r="AR25" s="1278"/>
      <c r="AS25" s="1278"/>
      <c r="AT25" s="1278"/>
      <c r="AU25" s="1278"/>
      <c r="AV25" s="1278"/>
      <c r="AW25" s="1278"/>
      <c r="AX25" s="1278"/>
      <c r="AY25" s="1278"/>
      <c r="AZ25" s="1278"/>
      <c r="BA25" s="1278"/>
      <c r="BB25" s="1278"/>
      <c r="BC25" s="1278"/>
      <c r="BD25" s="1278"/>
      <c r="BE25" s="1278"/>
      <c r="BF25" s="1278"/>
      <c r="BG25" s="1278"/>
    </row>
    <row r="26" spans="1:59" s="1295" customFormat="1" ht="33" customHeight="1">
      <c r="A26" s="1688" t="s">
        <v>1207</v>
      </c>
      <c r="B26" s="1689" t="s">
        <v>1808</v>
      </c>
      <c r="C26" s="1673" t="s">
        <v>2440</v>
      </c>
      <c r="D26" s="1690">
        <f>'F1 LCR TOTAL'!H27</f>
        <v>0</v>
      </c>
      <c r="E26" s="1673" t="s">
        <v>2441</v>
      </c>
      <c r="F26" s="1278"/>
      <c r="G26" s="1278"/>
      <c r="H26" s="1278"/>
      <c r="I26" s="1278"/>
      <c r="J26" s="1278"/>
      <c r="K26" s="1278"/>
      <c r="L26" s="127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row>
    <row r="27" spans="1:59" s="1295" customFormat="1" ht="33" customHeight="1">
      <c r="A27" s="1676" t="s">
        <v>1210</v>
      </c>
      <c r="B27" s="1677" t="s">
        <v>1812</v>
      </c>
      <c r="C27" s="1673" t="s">
        <v>2442</v>
      </c>
      <c r="D27" s="1679">
        <f>SUM('F3 LCR TOTAL'!J41,'F4 LCR TOTAL'!H19,'F4 LCR TOTAL'!N19,'F4 LCR TOTAL'!H24,'F4 LCR TOTAL'!N24,'F4 LCR TOTAL'!H29,'F4 LCR TOTAL'!N29,'F4 LCR TOTAL'!H34,'F4 LCR TOTAL'!N34)</f>
        <v>0</v>
      </c>
      <c r="E27" s="1673" t="s">
        <v>2443</v>
      </c>
      <c r="F27" s="1278"/>
      <c r="G27" s="1278"/>
      <c r="H27" s="1278"/>
      <c r="I27" s="1278"/>
      <c r="J27" s="1278"/>
      <c r="K27" s="1278"/>
      <c r="L27" s="1278"/>
      <c r="M27" s="1278"/>
      <c r="N27" s="1278"/>
      <c r="O27" s="1278"/>
      <c r="P27" s="1278"/>
      <c r="Q27" s="1278"/>
      <c r="R27" s="1278"/>
      <c r="S27" s="1278"/>
      <c r="T27" s="1278"/>
      <c r="U27" s="1278"/>
      <c r="V27" s="1278"/>
      <c r="W27" s="1278"/>
      <c r="X27" s="1278"/>
      <c r="Y27" s="1278"/>
      <c r="Z27" s="1278"/>
      <c r="AA27" s="1278"/>
      <c r="AB27" s="1278"/>
      <c r="AC27" s="1278"/>
      <c r="AD27" s="1278"/>
      <c r="AE27" s="1278"/>
      <c r="AF27" s="1278"/>
      <c r="AG27" s="1278"/>
      <c r="AH27" s="1278"/>
      <c r="AI27" s="1278"/>
      <c r="AJ27" s="1278"/>
      <c r="AK27" s="1278"/>
      <c r="AL27" s="1278"/>
      <c r="AM27" s="1278"/>
      <c r="AN27" s="1278"/>
      <c r="AO27" s="1278"/>
      <c r="AP27" s="1278"/>
      <c r="AQ27" s="1278"/>
      <c r="AR27" s="1278"/>
      <c r="AS27" s="1278"/>
      <c r="AT27" s="1278"/>
      <c r="AU27" s="1278"/>
      <c r="AV27" s="1278"/>
      <c r="AW27" s="1278"/>
      <c r="AX27" s="1278"/>
      <c r="AY27" s="1278"/>
      <c r="AZ27" s="1278"/>
      <c r="BA27" s="1278"/>
      <c r="BB27" s="1278"/>
      <c r="BC27" s="1278"/>
      <c r="BD27" s="1278"/>
      <c r="BE27" s="1278"/>
      <c r="BF27" s="1278"/>
      <c r="BG27" s="1278"/>
    </row>
    <row r="28" spans="1:59" s="1295" customFormat="1" ht="33" customHeight="1">
      <c r="A28" s="1676" t="s">
        <v>1213</v>
      </c>
      <c r="B28" s="1677" t="s">
        <v>1816</v>
      </c>
      <c r="C28" s="1673" t="s">
        <v>2444</v>
      </c>
      <c r="D28" s="1679">
        <f>SUM('F2 LCR TOTAL'!G84,'F2 LCR TOTAL'!G89,'F4 LCR TOTAL'!F22,'F4 LCR TOTAL'!L22)</f>
        <v>0</v>
      </c>
      <c r="E28" s="1673" t="s">
        <v>2445</v>
      </c>
      <c r="F28" s="1278"/>
      <c r="G28" s="1278"/>
      <c r="H28" s="1278"/>
      <c r="I28" s="1278"/>
      <c r="J28" s="1278"/>
      <c r="K28" s="1278"/>
      <c r="L28" s="1278"/>
      <c r="M28" s="1278"/>
      <c r="N28" s="1278"/>
      <c r="O28" s="1278"/>
      <c r="P28" s="1278"/>
      <c r="Q28" s="1278"/>
      <c r="R28" s="1278"/>
      <c r="S28" s="1278"/>
      <c r="T28" s="1278"/>
      <c r="U28" s="1278"/>
      <c r="V28" s="1278"/>
      <c r="W28" s="1278"/>
      <c r="X28" s="1278"/>
      <c r="Y28" s="1278"/>
      <c r="Z28" s="1278"/>
      <c r="AA28" s="1278"/>
      <c r="AB28" s="1278"/>
      <c r="AC28" s="1278"/>
      <c r="AD28" s="1278"/>
      <c r="AE28" s="1278"/>
      <c r="AF28" s="1278"/>
      <c r="AG28" s="1278"/>
      <c r="AH28" s="1278"/>
      <c r="AI28" s="1278"/>
      <c r="AJ28" s="1278"/>
      <c r="AK28" s="1278"/>
      <c r="AL28" s="1278"/>
      <c r="AM28" s="1278"/>
      <c r="AN28" s="1278"/>
      <c r="AO28" s="1278"/>
      <c r="AP28" s="1278"/>
      <c r="AQ28" s="1278"/>
      <c r="AR28" s="1278"/>
      <c r="AS28" s="1278"/>
      <c r="AT28" s="1278"/>
      <c r="AU28" s="1278"/>
      <c r="AV28" s="1278"/>
      <c r="AW28" s="1278"/>
      <c r="AX28" s="1278"/>
      <c r="AY28" s="1278"/>
      <c r="AZ28" s="1278"/>
      <c r="BA28" s="1278"/>
      <c r="BB28" s="1278"/>
      <c r="BC28" s="1278"/>
      <c r="BD28" s="1278"/>
      <c r="BE28" s="1278"/>
      <c r="BF28" s="1278"/>
      <c r="BG28" s="1278"/>
    </row>
    <row r="29" spans="1:59" s="1295" customFormat="1" ht="33" customHeight="1" thickBot="1">
      <c r="A29" s="1681" t="s">
        <v>692</v>
      </c>
      <c r="B29" s="1682" t="s">
        <v>1820</v>
      </c>
      <c r="C29" s="1683" t="s">
        <v>2446</v>
      </c>
      <c r="D29" s="1679">
        <f>D26-D27+D28</f>
        <v>0</v>
      </c>
      <c r="E29" s="1673" t="s">
        <v>2447</v>
      </c>
      <c r="F29" s="1278"/>
      <c r="G29" s="1278"/>
      <c r="H29" s="1278"/>
      <c r="I29" s="1278"/>
      <c r="J29" s="1278"/>
      <c r="K29" s="1278"/>
      <c r="L29" s="1278"/>
      <c r="M29" s="1278"/>
      <c r="N29" s="1278"/>
      <c r="O29" s="1278"/>
      <c r="P29" s="1278"/>
      <c r="Q29" s="1278"/>
      <c r="R29" s="1278"/>
      <c r="S29" s="1278"/>
      <c r="T29" s="1278"/>
      <c r="U29" s="1278"/>
      <c r="V29" s="1278"/>
      <c r="W29" s="1278"/>
      <c r="X29" s="1278"/>
      <c r="Y29" s="1278"/>
      <c r="Z29" s="1278"/>
      <c r="AA29" s="1278"/>
      <c r="AB29" s="1278"/>
      <c r="AC29" s="1278"/>
      <c r="AD29" s="1278"/>
      <c r="AE29" s="1278"/>
      <c r="AF29" s="1278"/>
      <c r="AG29" s="1278"/>
      <c r="AH29" s="1278"/>
      <c r="AI29" s="1278"/>
      <c r="AJ29" s="1278"/>
      <c r="AK29" s="1278"/>
      <c r="AL29" s="1278"/>
      <c r="AM29" s="1278"/>
      <c r="AN29" s="1278"/>
      <c r="AO29" s="1278"/>
      <c r="AP29" s="1278"/>
      <c r="AQ29" s="1278"/>
      <c r="AR29" s="1278"/>
      <c r="AS29" s="1278"/>
      <c r="AT29" s="1278"/>
      <c r="AU29" s="1278"/>
      <c r="AV29" s="1278"/>
      <c r="AW29" s="1278"/>
      <c r="AX29" s="1278"/>
      <c r="AY29" s="1278"/>
      <c r="AZ29" s="1278"/>
      <c r="BA29" s="1278"/>
      <c r="BB29" s="1278"/>
      <c r="BC29" s="1278"/>
      <c r="BD29" s="1278"/>
      <c r="BE29" s="1278"/>
      <c r="BF29" s="1278"/>
      <c r="BG29" s="1278"/>
    </row>
    <row r="30" spans="1:59" s="1295" customFormat="1" ht="33" customHeight="1">
      <c r="A30" s="1671" t="s">
        <v>695</v>
      </c>
      <c r="B30" s="1672" t="s">
        <v>2448</v>
      </c>
      <c r="C30" s="1673" t="s">
        <v>2449</v>
      </c>
      <c r="D30" s="1674">
        <f>'F1 LCR TOTAL'!H32</f>
        <v>0</v>
      </c>
      <c r="E30" s="1673" t="s">
        <v>2450</v>
      </c>
      <c r="F30" s="1278"/>
      <c r="G30" s="1278"/>
      <c r="H30" s="1278"/>
      <c r="I30" s="1278"/>
      <c r="J30" s="1278"/>
      <c r="K30" s="1278"/>
      <c r="L30" s="1278"/>
      <c r="M30" s="1278"/>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c r="AL30" s="1278"/>
      <c r="AM30" s="1278"/>
      <c r="AN30" s="1278"/>
      <c r="AO30" s="1278"/>
      <c r="AP30" s="1278"/>
      <c r="AQ30" s="1278"/>
      <c r="AR30" s="1278"/>
      <c r="AS30" s="1278"/>
      <c r="AT30" s="1278"/>
      <c r="AU30" s="1278"/>
      <c r="AV30" s="1278"/>
      <c r="AW30" s="1278"/>
      <c r="AX30" s="1278"/>
      <c r="AY30" s="1278"/>
      <c r="AZ30" s="1278"/>
      <c r="BA30" s="1278"/>
      <c r="BB30" s="1278"/>
      <c r="BC30" s="1278"/>
      <c r="BD30" s="1278"/>
      <c r="BE30" s="1278"/>
      <c r="BF30" s="1278"/>
      <c r="BG30" s="1278"/>
    </row>
    <row r="31" spans="1:59" s="1295" customFormat="1" ht="33" customHeight="1">
      <c r="A31" s="1676" t="s">
        <v>698</v>
      </c>
      <c r="B31" s="1677" t="s">
        <v>2451</v>
      </c>
      <c r="C31" s="1673" t="s">
        <v>2452</v>
      </c>
      <c r="D31" s="1679">
        <f>SUM('F3 LCR TOTAL'!J42,'F4 LCR TOTAL'!H20,'F4 LCR TOTAL'!N20,'F4 LCR TOTAL'!H25,'F4 LCR TOTAL'!N25,'F4 LCR TOTAL'!H30,'F4 LCR TOTAL'!N30,'F4 LCR TOTAL'!H35,'F4 LCR TOTAL'!N35)</f>
        <v>0</v>
      </c>
      <c r="E31" s="1673" t="s">
        <v>2453</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1278"/>
      <c r="AM31" s="1278"/>
      <c r="AN31" s="1278"/>
      <c r="AO31" s="1278"/>
      <c r="AP31" s="1278"/>
      <c r="AQ31" s="1278"/>
      <c r="AR31" s="1278"/>
      <c r="AS31" s="1278"/>
      <c r="AT31" s="1278"/>
      <c r="AU31" s="1278"/>
      <c r="AV31" s="1278"/>
      <c r="AW31" s="1278"/>
      <c r="AX31" s="1278"/>
      <c r="AY31" s="1278"/>
      <c r="AZ31" s="1278"/>
      <c r="BA31" s="1278"/>
      <c r="BB31" s="1278"/>
      <c r="BC31" s="1278"/>
      <c r="BD31" s="1278"/>
      <c r="BE31" s="1278"/>
      <c r="BF31" s="1278"/>
      <c r="BG31" s="1278"/>
    </row>
    <row r="32" spans="1:59" s="1295" customFormat="1" ht="33" customHeight="1">
      <c r="A32" s="1676" t="s">
        <v>701</v>
      </c>
      <c r="B32" s="1677" t="s">
        <v>1541</v>
      </c>
      <c r="C32" s="1673" t="s">
        <v>2454</v>
      </c>
      <c r="D32" s="1679">
        <f>SUM('F2 LCR TOTAL'!G85,'F2 LCR TOTAL'!G90,'F4 LCR TOTAL'!F27,'F4 LCR TOTAL'!L27)</f>
        <v>0</v>
      </c>
      <c r="E32" s="1673" t="s">
        <v>2455</v>
      </c>
      <c r="F32" s="1278"/>
      <c r="G32" s="1278"/>
      <c r="H32" s="1278"/>
      <c r="I32" s="1278"/>
      <c r="J32" s="1278"/>
      <c r="K32" s="1278"/>
      <c r="L32" s="1278"/>
      <c r="M32" s="1278"/>
      <c r="N32" s="1278"/>
      <c r="O32" s="1278"/>
      <c r="P32" s="1278"/>
      <c r="Q32" s="1278"/>
      <c r="R32" s="1278"/>
      <c r="S32" s="1278"/>
      <c r="T32" s="1278"/>
      <c r="U32" s="1278"/>
      <c r="V32" s="1278"/>
      <c r="W32" s="1278"/>
      <c r="X32" s="1278"/>
      <c r="Y32" s="1278"/>
      <c r="Z32" s="1278"/>
      <c r="AA32" s="1278"/>
      <c r="AB32" s="1278"/>
      <c r="AC32" s="1278"/>
      <c r="AD32" s="1278"/>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278"/>
      <c r="BB32" s="1278"/>
      <c r="BC32" s="1278"/>
      <c r="BD32" s="1278"/>
      <c r="BE32" s="1278"/>
      <c r="BF32" s="1278"/>
      <c r="BG32" s="1278"/>
    </row>
    <row r="33" spans="1:59" s="1295" customFormat="1" ht="33" customHeight="1" thickBot="1">
      <c r="A33" s="1681" t="s">
        <v>1224</v>
      </c>
      <c r="B33" s="1682" t="s">
        <v>1542</v>
      </c>
      <c r="C33" s="1683" t="s">
        <v>2456</v>
      </c>
      <c r="D33" s="1679">
        <f>D30-D31+D32</f>
        <v>0</v>
      </c>
      <c r="E33" s="1673" t="s">
        <v>2457</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1278"/>
      <c r="AM33" s="1278"/>
      <c r="AN33" s="1278"/>
      <c r="AO33" s="1278"/>
      <c r="AP33" s="1278"/>
      <c r="AQ33" s="1278"/>
      <c r="AR33" s="1278"/>
      <c r="AS33" s="1278"/>
      <c r="AT33" s="1278"/>
      <c r="AU33" s="1278"/>
      <c r="AV33" s="1278"/>
      <c r="AW33" s="1278"/>
      <c r="AX33" s="1278"/>
      <c r="AY33" s="1278"/>
      <c r="AZ33" s="1278"/>
      <c r="BA33" s="1278"/>
      <c r="BB33" s="1278"/>
      <c r="BC33" s="1278"/>
      <c r="BD33" s="1278"/>
      <c r="BE33" s="1278"/>
      <c r="BF33" s="1278"/>
      <c r="BG33" s="1278"/>
    </row>
    <row r="34" spans="1:59" s="1295" customFormat="1" ht="33" customHeight="1">
      <c r="A34" s="1671" t="s">
        <v>1227</v>
      </c>
      <c r="B34" s="1672" t="s">
        <v>2458</v>
      </c>
      <c r="C34" s="1673" t="s">
        <v>2459</v>
      </c>
      <c r="D34" s="1674">
        <f>MAX(D33-15/85*(D25+D29), D33-15/60*D25,0)</f>
        <v>0</v>
      </c>
      <c r="E34" s="1673" t="s">
        <v>2460</v>
      </c>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c r="AL34" s="1278"/>
      <c r="AM34" s="1278"/>
      <c r="AN34" s="1278"/>
      <c r="AO34" s="1278"/>
      <c r="AP34" s="1278"/>
      <c r="AQ34" s="1278"/>
      <c r="AR34" s="1278"/>
      <c r="AS34" s="1278"/>
      <c r="AT34" s="1278"/>
      <c r="AU34" s="1278"/>
      <c r="AV34" s="1278"/>
      <c r="AW34" s="1278"/>
      <c r="AX34" s="1278"/>
      <c r="AY34" s="1278"/>
      <c r="AZ34" s="1278"/>
      <c r="BA34" s="1278"/>
      <c r="BB34" s="1278"/>
      <c r="BC34" s="1278"/>
      <c r="BD34" s="1278"/>
      <c r="BE34" s="1278"/>
      <c r="BF34" s="1278"/>
      <c r="BG34" s="1278"/>
    </row>
    <row r="35" spans="1:59" s="1295" customFormat="1" ht="33" customHeight="1" thickBot="1">
      <c r="A35" s="1691" t="s">
        <v>1230</v>
      </c>
      <c r="B35" s="1692" t="s">
        <v>2461</v>
      </c>
      <c r="C35" s="1673" t="s">
        <v>2462</v>
      </c>
      <c r="D35" s="1693">
        <f>MAX((D29+D33-D34)-2/3*D25,0)</f>
        <v>0</v>
      </c>
      <c r="E35" s="1673" t="s">
        <v>2463</v>
      </c>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8"/>
      <c r="BB35" s="1278"/>
      <c r="BC35" s="1278"/>
      <c r="BD35" s="1278"/>
      <c r="BE35" s="1278"/>
      <c r="BF35" s="1278"/>
      <c r="BG35" s="1278"/>
    </row>
    <row r="36" spans="1:59" s="1295" customFormat="1" ht="33" customHeight="1" thickBot="1">
      <c r="A36" s="1694" t="s">
        <v>704</v>
      </c>
      <c r="B36" s="1695" t="s">
        <v>2464</v>
      </c>
      <c r="C36" s="1696" t="s">
        <v>2424</v>
      </c>
      <c r="D36" s="1697">
        <f>D25+D29+D33-D34-D35</f>
        <v>0</v>
      </c>
      <c r="E36" s="1673" t="s">
        <v>2465</v>
      </c>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278"/>
      <c r="BB36" s="1278"/>
      <c r="BC36" s="1278"/>
      <c r="BD36" s="1278"/>
      <c r="BE36" s="1278"/>
      <c r="BF36" s="1278"/>
      <c r="BG36" s="1278"/>
    </row>
    <row r="37" spans="1:59" ht="30" customHeight="1" thickBot="1">
      <c r="A37" s="2880" t="s">
        <v>2466</v>
      </c>
      <c r="B37" s="2881"/>
      <c r="C37" s="2881"/>
      <c r="D37" s="2881"/>
      <c r="E37" s="2882"/>
    </row>
    <row r="38" spans="1:59" ht="30" customHeight="1">
      <c r="A38" s="1688" t="s">
        <v>1237</v>
      </c>
      <c r="B38" s="1689" t="s">
        <v>2467</v>
      </c>
      <c r="C38" s="1698" t="s">
        <v>2468</v>
      </c>
      <c r="D38" s="1690">
        <f>'F2 LCR TOTAL'!J16</f>
        <v>0</v>
      </c>
      <c r="E38" s="1699" t="s">
        <v>2469</v>
      </c>
    </row>
    <row r="39" spans="1:59" ht="30" customHeight="1" thickBot="1">
      <c r="A39" s="1691" t="s">
        <v>1240</v>
      </c>
      <c r="B39" s="1687" t="s">
        <v>2470</v>
      </c>
      <c r="C39" s="1700" t="s">
        <v>2471</v>
      </c>
      <c r="D39" s="1701">
        <f>'F3 LCR TOTAL'!K18</f>
        <v>0</v>
      </c>
      <c r="E39" s="1702" t="s">
        <v>2472</v>
      </c>
    </row>
    <row r="40" spans="1:59" ht="35.25" customHeight="1" thickBot="1">
      <c r="A40" s="1703" t="s">
        <v>1242</v>
      </c>
      <c r="B40" s="1704" t="s">
        <v>2473</v>
      </c>
      <c r="C40" s="1705" t="s">
        <v>2425</v>
      </c>
      <c r="D40" s="1706">
        <f>D38-MIN(D39,0.75*D38)</f>
        <v>0</v>
      </c>
      <c r="E40" s="1707" t="s">
        <v>2474</v>
      </c>
    </row>
    <row r="41" spans="1:59">
      <c r="D41" s="1281"/>
      <c r="E41" s="1278"/>
    </row>
    <row r="42" spans="1:59">
      <c r="D42" s="1281"/>
      <c r="E42" s="1278"/>
    </row>
    <row r="43" spans="1:59">
      <c r="D43" s="1281"/>
      <c r="E43" s="1278"/>
    </row>
    <row r="44" spans="1:59">
      <c r="E44" s="1278"/>
    </row>
    <row r="45" spans="1:59">
      <c r="E45" s="1278"/>
    </row>
    <row r="46" spans="1:59">
      <c r="E46" s="1278"/>
    </row>
    <row r="47" spans="1:59">
      <c r="E47" s="1278"/>
    </row>
    <row r="48" spans="1:59">
      <c r="E48" s="1278"/>
    </row>
    <row r="49" spans="5:5">
      <c r="E49" s="1278"/>
    </row>
    <row r="50" spans="5:5">
      <c r="E50" s="1278"/>
    </row>
    <row r="51" spans="5:5">
      <c r="E51" s="1278"/>
    </row>
    <row r="52" spans="5:5">
      <c r="E52" s="1278"/>
    </row>
    <row r="53" spans="5:5">
      <c r="E53" s="1278"/>
    </row>
    <row r="54" spans="5:5">
      <c r="E54" s="1278"/>
    </row>
    <row r="55" spans="5:5">
      <c r="E55" s="1278"/>
    </row>
    <row r="56" spans="5:5">
      <c r="E56" s="1278"/>
    </row>
    <row r="57" spans="5:5">
      <c r="E57" s="1278"/>
    </row>
    <row r="58" spans="5:5">
      <c r="E58" s="1278"/>
    </row>
    <row r="59" spans="5:5">
      <c r="E59" s="1278"/>
    </row>
    <row r="60" spans="5:5">
      <c r="E60" s="1278"/>
    </row>
    <row r="61" spans="5:5">
      <c r="E61" s="1278"/>
    </row>
    <row r="62" spans="5:5">
      <c r="E62" s="1278"/>
    </row>
    <row r="63" spans="5:5">
      <c r="E63" s="1278"/>
    </row>
    <row r="64" spans="5:5">
      <c r="E64" s="1278"/>
    </row>
    <row r="65" spans="5:5">
      <c r="E65" s="1278"/>
    </row>
    <row r="66" spans="5:5">
      <c r="E66" s="1278"/>
    </row>
    <row r="67" spans="5:5">
      <c r="E67" s="1278"/>
    </row>
    <row r="68" spans="5:5">
      <c r="E68" s="1278"/>
    </row>
    <row r="69" spans="5:5">
      <c r="E69" s="1278"/>
    </row>
    <row r="70" spans="5:5">
      <c r="E70" s="1278"/>
    </row>
    <row r="71" spans="5:5">
      <c r="E71" s="1278"/>
    </row>
    <row r="72" spans="5:5">
      <c r="E72" s="1278"/>
    </row>
    <row r="73" spans="5:5">
      <c r="E73" s="1278"/>
    </row>
    <row r="74" spans="5:5">
      <c r="E74" s="1278"/>
    </row>
    <row r="75" spans="5:5">
      <c r="E75" s="1278"/>
    </row>
    <row r="76" spans="5:5">
      <c r="E76" s="1278"/>
    </row>
    <row r="77" spans="5:5">
      <c r="E77" s="1278"/>
    </row>
    <row r="78" spans="5:5">
      <c r="E78" s="1278"/>
    </row>
    <row r="79" spans="5:5">
      <c r="E79" s="1278"/>
    </row>
    <row r="80" spans="5:5">
      <c r="E80" s="1278"/>
    </row>
    <row r="81" spans="5:5">
      <c r="E81" s="1278"/>
    </row>
    <row r="82" spans="5:5">
      <c r="E82" s="1278"/>
    </row>
    <row r="83" spans="5:5">
      <c r="E83" s="1278"/>
    </row>
    <row r="84" spans="5:5">
      <c r="E84" s="1278"/>
    </row>
    <row r="85" spans="5:5">
      <c r="E85" s="1278"/>
    </row>
    <row r="86" spans="5:5">
      <c r="E86" s="1278"/>
    </row>
    <row r="87" spans="5:5">
      <c r="E87" s="1278"/>
    </row>
    <row r="88" spans="5:5">
      <c r="E88" s="1278"/>
    </row>
    <row r="89" spans="5:5">
      <c r="E89" s="1278"/>
    </row>
    <row r="90" spans="5:5">
      <c r="E90" s="1278"/>
    </row>
    <row r="91" spans="5:5">
      <c r="E91" s="1278"/>
    </row>
    <row r="92" spans="5:5">
      <c r="E92" s="1278"/>
    </row>
    <row r="93" spans="5:5">
      <c r="E93" s="1278"/>
    </row>
    <row r="94" spans="5:5">
      <c r="E94" s="1278"/>
    </row>
    <row r="95" spans="5:5">
      <c r="E95" s="1278"/>
    </row>
    <row r="96" spans="5:5">
      <c r="E96" s="1278"/>
    </row>
    <row r="97" spans="5:5">
      <c r="E97" s="1278"/>
    </row>
    <row r="98" spans="5:5">
      <c r="E98" s="1278"/>
    </row>
    <row r="99" spans="5:5">
      <c r="E99" s="1278"/>
    </row>
    <row r="100" spans="5:5">
      <c r="E100" s="1278"/>
    </row>
    <row r="101" spans="5:5">
      <c r="E101" s="1278"/>
    </row>
    <row r="102" spans="5:5">
      <c r="E102" s="1278"/>
    </row>
    <row r="103" spans="5:5">
      <c r="E103" s="1278"/>
    </row>
    <row r="104" spans="5:5">
      <c r="E104" s="1278"/>
    </row>
    <row r="105" spans="5:5">
      <c r="E105" s="1278"/>
    </row>
    <row r="106" spans="5:5">
      <c r="E106" s="1278"/>
    </row>
    <row r="107" spans="5:5">
      <c r="E107" s="1278"/>
    </row>
    <row r="108" spans="5:5">
      <c r="E108" s="1278"/>
    </row>
    <row r="109" spans="5:5">
      <c r="E109" s="1278"/>
    </row>
    <row r="110" spans="5:5">
      <c r="E110" s="1278"/>
    </row>
    <row r="111" spans="5:5">
      <c r="E111" s="1278"/>
    </row>
    <row r="112" spans="5:5">
      <c r="E112" s="1278"/>
    </row>
    <row r="113" spans="5:5">
      <c r="E113" s="1278"/>
    </row>
    <row r="114" spans="5:5">
      <c r="E114" s="1278"/>
    </row>
    <row r="115" spans="5:5">
      <c r="E115" s="1278"/>
    </row>
    <row r="116" spans="5:5">
      <c r="E116" s="1278"/>
    </row>
    <row r="117" spans="5:5">
      <c r="E117" s="1278"/>
    </row>
    <row r="118" spans="5:5">
      <c r="E118" s="1278"/>
    </row>
    <row r="119" spans="5:5">
      <c r="E119" s="1278"/>
    </row>
    <row r="120" spans="5:5">
      <c r="E120" s="1278"/>
    </row>
    <row r="121" spans="5:5">
      <c r="E121" s="1278"/>
    </row>
    <row r="122" spans="5:5">
      <c r="E122" s="1278"/>
    </row>
    <row r="123" spans="5:5">
      <c r="E123" s="1278"/>
    </row>
    <row r="124" spans="5:5">
      <c r="E124" s="1278"/>
    </row>
    <row r="125" spans="5:5">
      <c r="E125" s="1278"/>
    </row>
    <row r="126" spans="5:5">
      <c r="E126" s="1278"/>
    </row>
    <row r="127" spans="5:5">
      <c r="E127" s="1278"/>
    </row>
    <row r="128" spans="5:5">
      <c r="E128" s="1278"/>
    </row>
    <row r="129" spans="5:5">
      <c r="E129" s="1278"/>
    </row>
    <row r="130" spans="5:5">
      <c r="E130" s="1278"/>
    </row>
    <row r="131" spans="5:5">
      <c r="E131" s="1278"/>
    </row>
  </sheetData>
  <mergeCells count="8">
    <mergeCell ref="A19:E19"/>
    <mergeCell ref="A37:E37"/>
    <mergeCell ref="A8:E8"/>
    <mergeCell ref="A12:A13"/>
    <mergeCell ref="B12:B13"/>
    <mergeCell ref="C12:C13"/>
    <mergeCell ref="A14:E14"/>
    <mergeCell ref="A15:E15"/>
  </mergeCells>
  <pageMargins left="0.70866141732283472" right="0.70866141732283472" top="0.74803149606299213" bottom="0.74803149606299213" header="0.31496062992125984" footer="0.31496062992125984"/>
  <pageSetup paperSize="9" scale="45"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70" zoomScaleNormal="70" workbookViewId="0">
      <selection activeCell="C98" sqref="C98"/>
    </sheetView>
  </sheetViews>
  <sheetFormatPr defaultColWidth="11.42578125" defaultRowHeight="14.25"/>
  <cols>
    <col min="1" max="1" width="10.42578125" style="1277" customWidth="1"/>
    <col min="2" max="2" width="10.42578125" style="1280" customWidth="1"/>
    <col min="3" max="3" width="85.28515625" style="1278" customWidth="1"/>
    <col min="4" max="4" width="24.5703125" style="1278" customWidth="1"/>
    <col min="5" max="5" width="47" style="1708" bestFit="1" customWidth="1"/>
    <col min="6" max="16384" width="11.42578125" style="1278"/>
  </cols>
  <sheetData>
    <row r="1" spans="1:60" ht="15">
      <c r="C1" s="5" t="s">
        <v>2</v>
      </c>
      <c r="D1" s="103" t="s">
        <v>2475</v>
      </c>
      <c r="E1" s="1288"/>
    </row>
    <row r="2" spans="1:60" ht="15">
      <c r="C2" s="49" t="s">
        <v>4</v>
      </c>
      <c r="D2" s="49" t="s">
        <v>2476</v>
      </c>
      <c r="E2" s="1288"/>
    </row>
    <row r="3" spans="1:60" ht="15">
      <c r="C3" s="49" t="s">
        <v>6</v>
      </c>
      <c r="D3" s="49" t="s">
        <v>2012</v>
      </c>
      <c r="E3" s="1288"/>
    </row>
    <row r="4" spans="1:60" ht="15">
      <c r="C4" s="49" t="s">
        <v>8</v>
      </c>
      <c r="D4" s="49" t="s">
        <v>9</v>
      </c>
      <c r="E4" s="1288"/>
    </row>
    <row r="5" spans="1:60" ht="15">
      <c r="C5" s="5" t="s">
        <v>2015</v>
      </c>
      <c r="D5" s="5" t="s">
        <v>2016</v>
      </c>
      <c r="E5" s="1288"/>
    </row>
    <row r="6" spans="1:60">
      <c r="E6" s="1288"/>
    </row>
    <row r="7" spans="1:60">
      <c r="A7" s="1279"/>
      <c r="E7" s="1288"/>
    </row>
    <row r="8" spans="1:60" ht="45" customHeight="1">
      <c r="A8" s="2883" t="s">
        <v>2477</v>
      </c>
      <c r="B8" s="2884"/>
      <c r="C8" s="2884"/>
      <c r="D8" s="2884"/>
      <c r="E8" s="2884"/>
    </row>
    <row r="9" spans="1:60" ht="15" customHeight="1">
      <c r="A9" s="1285"/>
      <c r="B9" s="1285"/>
      <c r="C9" s="1285"/>
      <c r="D9" s="1285"/>
      <c r="E9" s="1281"/>
    </row>
    <row r="10" spans="1:60" ht="15" customHeight="1">
      <c r="A10" s="1285"/>
      <c r="B10" s="1285"/>
      <c r="C10" s="1286"/>
      <c r="D10" s="1287"/>
      <c r="E10" s="1281"/>
    </row>
    <row r="11" spans="1:60" ht="15" customHeight="1" thickBot="1">
      <c r="A11" s="1285"/>
      <c r="B11" s="1285"/>
      <c r="C11" s="1285"/>
      <c r="D11" s="1285"/>
      <c r="E11" s="1281"/>
    </row>
    <row r="12" spans="1:60" s="1295" customFormat="1" ht="28.5" customHeight="1">
      <c r="A12" s="1709"/>
      <c r="B12" s="1710"/>
      <c r="C12" s="1711"/>
      <c r="D12" s="1290" t="s">
        <v>2420</v>
      </c>
      <c r="E12" s="1291" t="s">
        <v>2421</v>
      </c>
      <c r="F12" s="1278"/>
      <c r="G12" s="1278"/>
      <c r="H12" s="1278"/>
      <c r="I12" s="1278"/>
      <c r="J12" s="1278"/>
      <c r="K12" s="1278"/>
      <c r="L12" s="1278"/>
      <c r="M12" s="1278"/>
      <c r="N12" s="1278"/>
      <c r="O12" s="1278"/>
      <c r="P12" s="1278"/>
      <c r="Q12" s="1278"/>
      <c r="R12" s="1278"/>
      <c r="S12" s="1278"/>
      <c r="T12" s="1278"/>
      <c r="U12" s="1278"/>
      <c r="V12" s="1278"/>
      <c r="W12" s="1278"/>
      <c r="X12" s="1278"/>
      <c r="Y12" s="1278"/>
      <c r="Z12" s="1278"/>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row>
    <row r="13" spans="1:60" s="1295" customFormat="1" ht="30.75" customHeight="1" thickBot="1">
      <c r="A13" s="1712" t="s">
        <v>1678</v>
      </c>
      <c r="B13" s="1713" t="s">
        <v>13</v>
      </c>
      <c r="C13" s="1713" t="s">
        <v>657</v>
      </c>
      <c r="D13" s="1669" t="s">
        <v>659</v>
      </c>
      <c r="E13" s="1714"/>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row>
    <row r="14" spans="1:60" s="1295" customFormat="1" ht="30" customHeight="1" thickBot="1">
      <c r="A14" s="2890" t="s">
        <v>2422</v>
      </c>
      <c r="B14" s="2891"/>
      <c r="C14" s="2891"/>
      <c r="D14" s="2891"/>
      <c r="E14" s="2892"/>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1278"/>
      <c r="AX14" s="1278"/>
      <c r="AY14" s="1278"/>
      <c r="AZ14" s="1278"/>
      <c r="BA14" s="1278"/>
      <c r="BB14" s="1278"/>
      <c r="BC14" s="1278"/>
      <c r="BD14" s="1278"/>
      <c r="BE14" s="1278"/>
      <c r="BF14" s="1278"/>
      <c r="BG14" s="1278"/>
      <c r="BH14" s="1278"/>
    </row>
    <row r="15" spans="1:60" s="1295" customFormat="1" ht="30" customHeight="1" thickBot="1">
      <c r="A15" s="2893" t="s">
        <v>2423</v>
      </c>
      <c r="B15" s="2894"/>
      <c r="C15" s="2894"/>
      <c r="D15" s="2894"/>
      <c r="E15" s="2895"/>
      <c r="F15" s="1278"/>
      <c r="G15" s="1278"/>
      <c r="H15" s="1278"/>
      <c r="I15" s="1278"/>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1278"/>
      <c r="AX15" s="1278"/>
      <c r="AY15" s="1278"/>
      <c r="AZ15" s="1278"/>
      <c r="BA15" s="1278"/>
      <c r="BB15" s="1278"/>
      <c r="BC15" s="1278"/>
      <c r="BD15" s="1278"/>
      <c r="BE15" s="1278"/>
      <c r="BF15" s="1278"/>
      <c r="BG15" s="1278"/>
      <c r="BH15" s="1278"/>
    </row>
    <row r="16" spans="1:60" s="1295" customFormat="1" ht="30" customHeight="1">
      <c r="A16" s="1671" t="s">
        <v>659</v>
      </c>
      <c r="B16" s="1672" t="s">
        <v>1728</v>
      </c>
      <c r="C16" s="1673" t="s">
        <v>2424</v>
      </c>
      <c r="D16" s="1674">
        <f>D36</f>
        <v>0</v>
      </c>
      <c r="E16" s="1675"/>
      <c r="F16" s="1278"/>
      <c r="G16" s="1278"/>
      <c r="H16" s="1278"/>
      <c r="I16" s="1278"/>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c r="AT16" s="1278"/>
      <c r="AU16" s="1278"/>
      <c r="AV16" s="1278"/>
      <c r="AW16" s="1278"/>
      <c r="AX16" s="1278"/>
      <c r="AY16" s="1278"/>
      <c r="AZ16" s="1278"/>
      <c r="BA16" s="1278"/>
      <c r="BB16" s="1278"/>
      <c r="BC16" s="1278"/>
      <c r="BD16" s="1278"/>
      <c r="BE16" s="1278"/>
      <c r="BF16" s="1278"/>
      <c r="BG16" s="1278"/>
      <c r="BH16" s="1278"/>
    </row>
    <row r="17" spans="1:60" s="1295" customFormat="1" ht="30" customHeight="1">
      <c r="A17" s="1676" t="s">
        <v>664</v>
      </c>
      <c r="B17" s="1677" t="s">
        <v>1762</v>
      </c>
      <c r="C17" s="1678" t="s">
        <v>2425</v>
      </c>
      <c r="D17" s="1679">
        <f>D40</f>
        <v>0</v>
      </c>
      <c r="E17" s="1680"/>
      <c r="F17" s="1278"/>
      <c r="G17" s="1278"/>
      <c r="H17" s="1278"/>
      <c r="I17" s="1278"/>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c r="AL17" s="1278"/>
      <c r="AM17" s="1278"/>
      <c r="AN17" s="1278"/>
      <c r="AO17" s="1278"/>
      <c r="AP17" s="1278"/>
      <c r="AQ17" s="1278"/>
      <c r="AR17" s="1278"/>
      <c r="AS17" s="1278"/>
      <c r="AT17" s="1278"/>
      <c r="AU17" s="1278"/>
      <c r="AV17" s="1278"/>
      <c r="AW17" s="1278"/>
      <c r="AX17" s="1278"/>
      <c r="AY17" s="1278"/>
      <c r="AZ17" s="1278"/>
      <c r="BA17" s="1278"/>
      <c r="BB17" s="1278"/>
      <c r="BC17" s="1278"/>
      <c r="BD17" s="1278"/>
      <c r="BE17" s="1278"/>
      <c r="BF17" s="1278"/>
      <c r="BG17" s="1278"/>
      <c r="BH17" s="1278"/>
    </row>
    <row r="18" spans="1:60" s="1295" customFormat="1" ht="30" customHeight="1" thickBot="1">
      <c r="A18" s="1681" t="s">
        <v>667</v>
      </c>
      <c r="B18" s="1682" t="s">
        <v>1735</v>
      </c>
      <c r="C18" s="1683" t="s">
        <v>2426</v>
      </c>
      <c r="D18" s="1684" t="str">
        <f>IF(ISERROR(D16/D17),"",D16/D17*100)</f>
        <v/>
      </c>
      <c r="E18" s="1685"/>
      <c r="F18" s="1278"/>
      <c r="G18" s="1278"/>
      <c r="H18" s="1278"/>
      <c r="I18" s="1278"/>
      <c r="J18" s="1278"/>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1278"/>
      <c r="AS18" s="1278"/>
      <c r="AT18" s="1278"/>
      <c r="AU18" s="1278"/>
      <c r="AV18" s="1278"/>
      <c r="AW18" s="1278"/>
      <c r="AX18" s="1278"/>
      <c r="AY18" s="1278"/>
      <c r="AZ18" s="1278"/>
      <c r="BA18" s="1278"/>
      <c r="BB18" s="1278"/>
      <c r="BC18" s="1278"/>
      <c r="BD18" s="1278"/>
      <c r="BE18" s="1278"/>
      <c r="BF18" s="1278"/>
      <c r="BG18" s="1278"/>
      <c r="BH18" s="1278"/>
    </row>
    <row r="19" spans="1:60" s="1295" customFormat="1" ht="30" customHeight="1" thickBot="1">
      <c r="A19" s="2880" t="s">
        <v>2427</v>
      </c>
      <c r="B19" s="2881"/>
      <c r="C19" s="2881"/>
      <c r="D19" s="2881"/>
      <c r="E19" s="2882"/>
      <c r="F19" s="1278"/>
      <c r="G19" s="1278"/>
      <c r="H19" s="1278"/>
      <c r="I19" s="1278"/>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row>
    <row r="20" spans="1:60" s="1295" customFormat="1" ht="33" customHeight="1">
      <c r="A20" s="1671" t="s">
        <v>670</v>
      </c>
      <c r="B20" s="1672" t="s">
        <v>1415</v>
      </c>
      <c r="C20" s="1673" t="s">
        <v>2428</v>
      </c>
      <c r="D20" s="1674">
        <f>'F1 LCR - CORE FCY'!H15</f>
        <v>0</v>
      </c>
      <c r="E20" s="1715" t="s">
        <v>2429</v>
      </c>
      <c r="F20" s="1278"/>
      <c r="G20" s="1278"/>
      <c r="H20" s="1278"/>
      <c r="I20" s="1278"/>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c r="AG20" s="1278"/>
      <c r="AH20" s="1278"/>
      <c r="AI20" s="1278"/>
      <c r="AJ20" s="1278"/>
      <c r="AK20" s="1278"/>
      <c r="AL20" s="1278"/>
      <c r="AM20" s="1278"/>
      <c r="AN20" s="1278"/>
      <c r="AO20" s="1278"/>
      <c r="AP20" s="1278"/>
      <c r="AQ20" s="1278"/>
      <c r="AR20" s="1278"/>
      <c r="AS20" s="1278"/>
      <c r="AT20" s="1278"/>
      <c r="AU20" s="1278"/>
      <c r="AV20" s="1278"/>
      <c r="AW20" s="1278"/>
      <c r="AX20" s="1278"/>
      <c r="AY20" s="1278"/>
      <c r="AZ20" s="1278"/>
      <c r="BA20" s="1278"/>
      <c r="BB20" s="1278"/>
      <c r="BC20" s="1278"/>
      <c r="BD20" s="1278"/>
      <c r="BE20" s="1278"/>
      <c r="BF20" s="1278"/>
      <c r="BG20" s="1278"/>
      <c r="BH20" s="1278"/>
    </row>
    <row r="21" spans="1:60" s="1295" customFormat="1" ht="33" customHeight="1">
      <c r="A21" s="1676" t="s">
        <v>672</v>
      </c>
      <c r="B21" s="1677" t="s">
        <v>1742</v>
      </c>
      <c r="C21" s="1673" t="s">
        <v>2430</v>
      </c>
      <c r="D21" s="1679">
        <f>SUM('F3 LCR - CORE FCY'!J40,'F4 LCR - CORE FCY'!H18,'F4 LCR - CORE FCY'!N18,'F4 LCR - CORE FCY'!H23,'F4 LCR - CORE FCY'!N23,'F4 LCR - CORE FCY'!H28,'F4 LCR - CORE FCY'!N28,'F4 LCR - CORE FCY'!H33,'F4 LCR - CORE FCY'!N33)</f>
        <v>0</v>
      </c>
      <c r="E21" s="1715" t="s">
        <v>2431</v>
      </c>
      <c r="F21" s="1278"/>
      <c r="G21" s="1278"/>
      <c r="H21" s="1278"/>
      <c r="I21" s="1278"/>
      <c r="J21" s="1278"/>
      <c r="K21" s="1278"/>
      <c r="L21" s="1278"/>
      <c r="M21" s="1278"/>
      <c r="N21" s="1278"/>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c r="AT21" s="1278"/>
      <c r="AU21" s="1278"/>
      <c r="AV21" s="1278"/>
      <c r="AW21" s="1278"/>
      <c r="AX21" s="1278"/>
      <c r="AY21" s="1278"/>
      <c r="AZ21" s="1278"/>
      <c r="BA21" s="1278"/>
      <c r="BB21" s="1278"/>
      <c r="BC21" s="1278"/>
      <c r="BD21" s="1278"/>
      <c r="BE21" s="1278"/>
      <c r="BF21" s="1278"/>
      <c r="BG21" s="1278"/>
      <c r="BH21" s="1278"/>
    </row>
    <row r="22" spans="1:60" s="1281" customFormat="1" ht="33" customHeight="1">
      <c r="A22" s="1676" t="s">
        <v>675</v>
      </c>
      <c r="B22" s="1677" t="s">
        <v>1746</v>
      </c>
      <c r="C22" s="1673" t="s">
        <v>2432</v>
      </c>
      <c r="D22" s="1679">
        <f>SUM('F2 LCR - CORE FCY'!G83,'F2 LCR - CORE FCY'!G88,'F4 LCR - CORE FCY'!F17,'F4 LCR - CORE FCY'!L17)</f>
        <v>0</v>
      </c>
      <c r="E22" s="1715" t="s">
        <v>2433</v>
      </c>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c r="AH22" s="1278"/>
      <c r="AI22" s="1278"/>
      <c r="AJ22" s="1278"/>
      <c r="AK22" s="1278"/>
      <c r="AL22" s="1278"/>
      <c r="AM22" s="1278"/>
      <c r="AN22" s="1278"/>
      <c r="AO22" s="1278"/>
      <c r="AP22" s="1278"/>
      <c r="AQ22" s="1278"/>
      <c r="AR22" s="1278"/>
      <c r="AS22" s="1278"/>
      <c r="AT22" s="1278"/>
      <c r="AU22" s="1278"/>
      <c r="AV22" s="1278"/>
      <c r="AW22" s="1278"/>
      <c r="AX22" s="1278"/>
      <c r="AY22" s="1278"/>
      <c r="AZ22" s="1278"/>
      <c r="BA22" s="1278"/>
      <c r="BB22" s="1278"/>
      <c r="BC22" s="1278"/>
      <c r="BD22" s="1278"/>
      <c r="BE22" s="1278"/>
      <c r="BF22" s="1278"/>
      <c r="BG22" s="1278"/>
      <c r="BH22" s="1278"/>
    </row>
    <row r="23" spans="1:60" s="1281" customFormat="1" ht="33" customHeight="1">
      <c r="A23" s="1676" t="s">
        <v>677</v>
      </c>
      <c r="B23" s="1677" t="s">
        <v>1752</v>
      </c>
      <c r="C23" s="1673" t="s">
        <v>2434</v>
      </c>
      <c r="D23" s="1679">
        <f>'F2 LCR - CORE FCY'!E81</f>
        <v>0</v>
      </c>
      <c r="E23" s="1715" t="s">
        <v>2435</v>
      </c>
      <c r="F23" s="1278"/>
      <c r="G23" s="1278"/>
      <c r="H23" s="1278"/>
      <c r="I23" s="1278"/>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8"/>
      <c r="AJ23" s="1278"/>
      <c r="AK23" s="1278"/>
      <c r="AL23" s="1278"/>
      <c r="AM23" s="1278"/>
      <c r="AN23" s="1278"/>
      <c r="AO23" s="1278"/>
      <c r="AP23" s="1278"/>
      <c r="AQ23" s="1278"/>
      <c r="AR23" s="1278"/>
      <c r="AS23" s="1278"/>
      <c r="AT23" s="1278"/>
      <c r="AU23" s="1278"/>
      <c r="AV23" s="1278"/>
      <c r="AW23" s="1278"/>
      <c r="AX23" s="1278"/>
      <c r="AY23" s="1278"/>
      <c r="AZ23" s="1278"/>
      <c r="BA23" s="1278"/>
      <c r="BB23" s="1278"/>
      <c r="BC23" s="1278"/>
      <c r="BD23" s="1278"/>
      <c r="BE23" s="1278"/>
      <c r="BF23" s="1278"/>
      <c r="BG23" s="1278"/>
      <c r="BH23" s="1278"/>
    </row>
    <row r="24" spans="1:60" s="1281" customFormat="1" ht="33" customHeight="1">
      <c r="A24" s="1676" t="s">
        <v>680</v>
      </c>
      <c r="B24" s="1677" t="s">
        <v>1756</v>
      </c>
      <c r="C24" s="1673" t="s">
        <v>2436</v>
      </c>
      <c r="D24" s="1679">
        <f>'F3 LCR - CORE FCY'!F38-'F3 LCR - CORE FCY'!F43</f>
        <v>0</v>
      </c>
      <c r="E24" s="1715" t="s">
        <v>2437</v>
      </c>
      <c r="F24" s="1278"/>
      <c r="G24" s="1278"/>
      <c r="H24" s="1278"/>
      <c r="I24" s="1278"/>
      <c r="J24" s="1278"/>
      <c r="K24" s="1278"/>
      <c r="L24" s="1278"/>
      <c r="M24" s="1278"/>
      <c r="N24" s="1278"/>
      <c r="O24" s="1278"/>
      <c r="P24" s="1278"/>
      <c r="Q24" s="1278"/>
      <c r="R24" s="1278"/>
      <c r="S24" s="1278"/>
      <c r="T24" s="1278"/>
      <c r="U24" s="1278"/>
      <c r="V24" s="1278"/>
      <c r="W24" s="1278"/>
      <c r="X24" s="1278"/>
      <c r="Y24" s="1278"/>
      <c r="Z24" s="1278"/>
      <c r="AA24" s="1278"/>
      <c r="AB24" s="1278"/>
      <c r="AC24" s="1278"/>
      <c r="AD24" s="1278"/>
      <c r="AE24" s="1278"/>
      <c r="AF24" s="1278"/>
      <c r="AG24" s="1278"/>
      <c r="AH24" s="1278"/>
      <c r="AI24" s="1278"/>
      <c r="AJ24" s="1278"/>
      <c r="AK24" s="1278"/>
      <c r="AL24" s="1278"/>
      <c r="AM24" s="1278"/>
      <c r="AN24" s="1278"/>
      <c r="AO24" s="1278"/>
      <c r="AP24" s="1278"/>
      <c r="AQ24" s="1278"/>
      <c r="AR24" s="1278"/>
      <c r="AS24" s="1278"/>
      <c r="AT24" s="1278"/>
      <c r="AU24" s="1278"/>
      <c r="AV24" s="1278"/>
      <c r="AW24" s="1278"/>
      <c r="AX24" s="1278"/>
      <c r="AY24" s="1278"/>
      <c r="AZ24" s="1278"/>
      <c r="BA24" s="1278"/>
      <c r="BB24" s="1278"/>
      <c r="BC24" s="1278"/>
      <c r="BD24" s="1278"/>
      <c r="BE24" s="1278"/>
      <c r="BF24" s="1278"/>
      <c r="BG24" s="1278"/>
      <c r="BH24" s="1278"/>
    </row>
    <row r="25" spans="1:60" s="1281" customFormat="1" ht="33" customHeight="1" thickBot="1">
      <c r="A25" s="1686" t="s">
        <v>683</v>
      </c>
      <c r="B25" s="1687" t="s">
        <v>1806</v>
      </c>
      <c r="C25" s="1683" t="s">
        <v>2438</v>
      </c>
      <c r="D25" s="1701">
        <f>D20-D21+D22-D23+D24</f>
        <v>0</v>
      </c>
      <c r="E25" s="1715" t="s">
        <v>2439</v>
      </c>
      <c r="F25" s="1278"/>
      <c r="G25" s="1278"/>
      <c r="H25" s="1278"/>
      <c r="I25" s="1278"/>
      <c r="J25" s="1278"/>
      <c r="K25" s="1278"/>
      <c r="L25" s="1278"/>
      <c r="M25" s="1278"/>
      <c r="N25" s="1278"/>
      <c r="O25" s="1278"/>
      <c r="P25" s="1278"/>
      <c r="Q25" s="1278"/>
      <c r="R25" s="1278"/>
      <c r="S25" s="1278"/>
      <c r="T25" s="1278"/>
      <c r="U25" s="1278"/>
      <c r="V25" s="1278"/>
      <c r="W25" s="1278"/>
      <c r="X25" s="1278"/>
      <c r="Y25" s="1278"/>
      <c r="Z25" s="1278"/>
      <c r="AA25" s="1278"/>
      <c r="AB25" s="1278"/>
      <c r="AC25" s="1278"/>
      <c r="AD25" s="1278"/>
      <c r="AE25" s="1278"/>
      <c r="AF25" s="1278"/>
      <c r="AG25" s="1278"/>
      <c r="AH25" s="1278"/>
      <c r="AI25" s="1278"/>
      <c r="AJ25" s="1278"/>
      <c r="AK25" s="1278"/>
      <c r="AL25" s="1278"/>
      <c r="AM25" s="1278"/>
      <c r="AN25" s="1278"/>
      <c r="AO25" s="1278"/>
      <c r="AP25" s="1278"/>
      <c r="AQ25" s="1278"/>
      <c r="AR25" s="1278"/>
      <c r="AS25" s="1278"/>
      <c r="AT25" s="1278"/>
      <c r="AU25" s="1278"/>
      <c r="AV25" s="1278"/>
      <c r="AW25" s="1278"/>
      <c r="AX25" s="1278"/>
      <c r="AY25" s="1278"/>
      <c r="AZ25" s="1278"/>
      <c r="BA25" s="1278"/>
      <c r="BB25" s="1278"/>
      <c r="BC25" s="1278"/>
      <c r="BD25" s="1278"/>
      <c r="BE25" s="1278"/>
      <c r="BF25" s="1278"/>
      <c r="BG25" s="1278"/>
      <c r="BH25" s="1278"/>
    </row>
    <row r="26" spans="1:60" s="1295" customFormat="1" ht="33" customHeight="1">
      <c r="A26" s="1688" t="s">
        <v>1207</v>
      </c>
      <c r="B26" s="1689" t="s">
        <v>1808</v>
      </c>
      <c r="C26" s="1673" t="s">
        <v>2440</v>
      </c>
      <c r="D26" s="1690">
        <f>'F1 LCR - CORE FCY'!H27</f>
        <v>0</v>
      </c>
      <c r="E26" s="1715" t="s">
        <v>2441</v>
      </c>
      <c r="F26" s="1278"/>
      <c r="G26" s="1278"/>
      <c r="H26" s="1278"/>
      <c r="I26" s="1278"/>
      <c r="J26" s="1278"/>
      <c r="K26" s="1278"/>
      <c r="L26" s="127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row>
    <row r="27" spans="1:60" s="1295" customFormat="1" ht="33" customHeight="1">
      <c r="A27" s="1676" t="s">
        <v>1210</v>
      </c>
      <c r="B27" s="1677" t="s">
        <v>1812</v>
      </c>
      <c r="C27" s="1673" t="s">
        <v>2442</v>
      </c>
      <c r="D27" s="1679">
        <f>SUM('F3 LCR - CORE FCY'!J41,'F4 LCR - CORE FCY'!H19,'F4 LCR - CORE FCY'!N19,'F4 LCR - CORE FCY'!H24,'F4 LCR - CORE FCY'!N24,'F4 LCR - CORE FCY'!H29,'F4 LCR - CORE FCY'!N29,'F4 LCR - CORE FCY'!H34,'F4 LCR - CORE FCY'!N34)</f>
        <v>0</v>
      </c>
      <c r="E27" s="1715" t="s">
        <v>2443</v>
      </c>
      <c r="F27" s="1278"/>
      <c r="G27" s="1278"/>
      <c r="H27" s="1278"/>
      <c r="I27" s="1278"/>
      <c r="J27" s="1278"/>
      <c r="K27" s="1278"/>
      <c r="L27" s="1278"/>
      <c r="M27" s="1278"/>
      <c r="N27" s="1278"/>
      <c r="O27" s="1278"/>
      <c r="P27" s="1278"/>
      <c r="Q27" s="1278"/>
      <c r="R27" s="1278"/>
      <c r="S27" s="1278"/>
      <c r="T27" s="1278"/>
      <c r="U27" s="1278"/>
      <c r="V27" s="1278"/>
      <c r="W27" s="1278"/>
      <c r="X27" s="1278"/>
      <c r="Y27" s="1278"/>
      <c r="Z27" s="1278"/>
      <c r="AA27" s="1278"/>
      <c r="AB27" s="1278"/>
      <c r="AC27" s="1278"/>
      <c r="AD27" s="1278"/>
      <c r="AE27" s="1278"/>
      <c r="AF27" s="1278"/>
      <c r="AG27" s="1278"/>
      <c r="AH27" s="1278"/>
      <c r="AI27" s="1278"/>
      <c r="AJ27" s="1278"/>
      <c r="AK27" s="1278"/>
      <c r="AL27" s="1278"/>
      <c r="AM27" s="1278"/>
      <c r="AN27" s="1278"/>
      <c r="AO27" s="1278"/>
      <c r="AP27" s="1278"/>
      <c r="AQ27" s="1278"/>
      <c r="AR27" s="1278"/>
      <c r="AS27" s="1278"/>
      <c r="AT27" s="1278"/>
      <c r="AU27" s="1278"/>
      <c r="AV27" s="1278"/>
      <c r="AW27" s="1278"/>
      <c r="AX27" s="1278"/>
      <c r="AY27" s="1278"/>
      <c r="AZ27" s="1278"/>
      <c r="BA27" s="1278"/>
      <c r="BB27" s="1278"/>
      <c r="BC27" s="1278"/>
      <c r="BD27" s="1278"/>
      <c r="BE27" s="1278"/>
      <c r="BF27" s="1278"/>
      <c r="BG27" s="1278"/>
      <c r="BH27" s="1278"/>
    </row>
    <row r="28" spans="1:60" s="1295" customFormat="1" ht="33" customHeight="1">
      <c r="A28" s="1676" t="s">
        <v>1213</v>
      </c>
      <c r="B28" s="1677" t="s">
        <v>1816</v>
      </c>
      <c r="C28" s="1673" t="s">
        <v>2444</v>
      </c>
      <c r="D28" s="1679">
        <f>SUM('F2 LCR - CORE FCY'!G84,'F2 LCR - CORE FCY'!G89,'F4 LCR - CORE FCY'!F22,'F4 LCR - CORE FCY'!L22)</f>
        <v>0</v>
      </c>
      <c r="E28" s="1715" t="s">
        <v>2445</v>
      </c>
      <c r="F28" s="1278"/>
      <c r="G28" s="1278"/>
      <c r="H28" s="1278"/>
      <c r="I28" s="1278"/>
      <c r="J28" s="1278"/>
      <c r="K28" s="1278"/>
      <c r="L28" s="1278"/>
      <c r="M28" s="1278"/>
      <c r="N28" s="1278"/>
      <c r="O28" s="1278"/>
      <c r="P28" s="1278"/>
      <c r="Q28" s="1278"/>
      <c r="R28" s="1278"/>
      <c r="S28" s="1278"/>
      <c r="T28" s="1278"/>
      <c r="U28" s="1278"/>
      <c r="V28" s="1278"/>
      <c r="W28" s="1278"/>
      <c r="X28" s="1278"/>
      <c r="Y28" s="1278"/>
      <c r="Z28" s="1278"/>
      <c r="AA28" s="1278"/>
      <c r="AB28" s="1278"/>
      <c r="AC28" s="1278"/>
      <c r="AD28" s="1278"/>
      <c r="AE28" s="1278"/>
      <c r="AF28" s="1278"/>
      <c r="AG28" s="1278"/>
      <c r="AH28" s="1278"/>
      <c r="AI28" s="1278"/>
      <c r="AJ28" s="1278"/>
      <c r="AK28" s="1278"/>
      <c r="AL28" s="1278"/>
      <c r="AM28" s="1278"/>
      <c r="AN28" s="1278"/>
      <c r="AO28" s="1278"/>
      <c r="AP28" s="1278"/>
      <c r="AQ28" s="1278"/>
      <c r="AR28" s="1278"/>
      <c r="AS28" s="1278"/>
      <c r="AT28" s="1278"/>
      <c r="AU28" s="1278"/>
      <c r="AV28" s="1278"/>
      <c r="AW28" s="1278"/>
      <c r="AX28" s="1278"/>
      <c r="AY28" s="1278"/>
      <c r="AZ28" s="1278"/>
      <c r="BA28" s="1278"/>
      <c r="BB28" s="1278"/>
      <c r="BC28" s="1278"/>
      <c r="BD28" s="1278"/>
      <c r="BE28" s="1278"/>
      <c r="BF28" s="1278"/>
      <c r="BG28" s="1278"/>
      <c r="BH28" s="1278"/>
    </row>
    <row r="29" spans="1:60" s="1295" customFormat="1" ht="33" customHeight="1" thickBot="1">
      <c r="A29" s="1681" t="s">
        <v>692</v>
      </c>
      <c r="B29" s="1682" t="s">
        <v>1820</v>
      </c>
      <c r="C29" s="1683" t="s">
        <v>2446</v>
      </c>
      <c r="D29" s="1716">
        <f>D26-D27+D28</f>
        <v>0</v>
      </c>
      <c r="E29" s="1717" t="s">
        <v>2447</v>
      </c>
      <c r="F29" s="1278"/>
      <c r="G29" s="1278"/>
      <c r="H29" s="1278"/>
      <c r="I29" s="1278"/>
      <c r="J29" s="1278"/>
      <c r="K29" s="1278"/>
      <c r="L29" s="1278"/>
      <c r="M29" s="1278"/>
      <c r="N29" s="1278"/>
      <c r="O29" s="1278"/>
      <c r="P29" s="1278"/>
      <c r="Q29" s="1278"/>
      <c r="R29" s="1278"/>
      <c r="S29" s="1278"/>
      <c r="T29" s="1278"/>
      <c r="U29" s="1278"/>
      <c r="V29" s="1278"/>
      <c r="W29" s="1278"/>
      <c r="X29" s="1278"/>
      <c r="Y29" s="1278"/>
      <c r="Z29" s="1278"/>
      <c r="AA29" s="1278"/>
      <c r="AB29" s="1278"/>
      <c r="AC29" s="1278"/>
      <c r="AD29" s="1278"/>
      <c r="AE29" s="1278"/>
      <c r="AF29" s="1278"/>
      <c r="AG29" s="1278"/>
      <c r="AH29" s="1278"/>
      <c r="AI29" s="1278"/>
      <c r="AJ29" s="1278"/>
      <c r="AK29" s="1278"/>
      <c r="AL29" s="1278"/>
      <c r="AM29" s="1278"/>
      <c r="AN29" s="1278"/>
      <c r="AO29" s="1278"/>
      <c r="AP29" s="1278"/>
      <c r="AQ29" s="1278"/>
      <c r="AR29" s="1278"/>
      <c r="AS29" s="1278"/>
      <c r="AT29" s="1278"/>
      <c r="AU29" s="1278"/>
      <c r="AV29" s="1278"/>
      <c r="AW29" s="1278"/>
      <c r="AX29" s="1278"/>
      <c r="AY29" s="1278"/>
      <c r="AZ29" s="1278"/>
      <c r="BA29" s="1278"/>
      <c r="BB29" s="1278"/>
      <c r="BC29" s="1278"/>
      <c r="BD29" s="1278"/>
      <c r="BE29" s="1278"/>
      <c r="BF29" s="1278"/>
      <c r="BG29" s="1278"/>
      <c r="BH29" s="1278"/>
    </row>
    <row r="30" spans="1:60" s="1295" customFormat="1" ht="33" customHeight="1">
      <c r="A30" s="1671" t="s">
        <v>695</v>
      </c>
      <c r="B30" s="1672" t="s">
        <v>2448</v>
      </c>
      <c r="C30" s="1673" t="s">
        <v>2449</v>
      </c>
      <c r="D30" s="1674">
        <f>'F1 LCR - CORE FCY'!H32</f>
        <v>0</v>
      </c>
      <c r="E30" s="1715" t="s">
        <v>2450</v>
      </c>
      <c r="F30" s="1278"/>
      <c r="G30" s="1278"/>
      <c r="H30" s="1278"/>
      <c r="I30" s="1278"/>
      <c r="J30" s="1278"/>
      <c r="K30" s="1278"/>
      <c r="L30" s="1278"/>
      <c r="M30" s="1278"/>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c r="AL30" s="1278"/>
      <c r="AM30" s="1278"/>
      <c r="AN30" s="1278"/>
      <c r="AO30" s="1278"/>
      <c r="AP30" s="1278"/>
      <c r="AQ30" s="1278"/>
      <c r="AR30" s="1278"/>
      <c r="AS30" s="1278"/>
      <c r="AT30" s="1278"/>
      <c r="AU30" s="1278"/>
      <c r="AV30" s="1278"/>
      <c r="AW30" s="1278"/>
      <c r="AX30" s="1278"/>
      <c r="AY30" s="1278"/>
      <c r="AZ30" s="1278"/>
      <c r="BA30" s="1278"/>
      <c r="BB30" s="1278"/>
      <c r="BC30" s="1278"/>
      <c r="BD30" s="1278"/>
      <c r="BE30" s="1278"/>
      <c r="BF30" s="1278"/>
      <c r="BG30" s="1278"/>
      <c r="BH30" s="1278"/>
    </row>
    <row r="31" spans="1:60" s="1295" customFormat="1" ht="33" customHeight="1">
      <c r="A31" s="1676" t="s">
        <v>698</v>
      </c>
      <c r="B31" s="1677" t="s">
        <v>2451</v>
      </c>
      <c r="C31" s="1673" t="s">
        <v>2452</v>
      </c>
      <c r="D31" s="1679">
        <f>SUM('F3 LCR - CORE FCY'!J42,'F4 LCR - CORE FCY'!H20,'F4 LCR - CORE FCY'!N20,'F4 LCR - CORE FCY'!H25,'F4 LCR - CORE FCY'!N25,'F4 LCR - CORE FCY'!H30,'F4 LCR - CORE FCY'!N30,'F4 LCR - CORE FCY'!H35,'F4 LCR - CORE FCY'!N35)</f>
        <v>0</v>
      </c>
      <c r="E31" s="1715" t="s">
        <v>2453</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1278"/>
      <c r="AM31" s="1278"/>
      <c r="AN31" s="1278"/>
      <c r="AO31" s="1278"/>
      <c r="AP31" s="1278"/>
      <c r="AQ31" s="1278"/>
      <c r="AR31" s="1278"/>
      <c r="AS31" s="1278"/>
      <c r="AT31" s="1278"/>
      <c r="AU31" s="1278"/>
      <c r="AV31" s="1278"/>
      <c r="AW31" s="1278"/>
      <c r="AX31" s="1278"/>
      <c r="AY31" s="1278"/>
      <c r="AZ31" s="1278"/>
      <c r="BA31" s="1278"/>
      <c r="BB31" s="1278"/>
      <c r="BC31" s="1278"/>
      <c r="BD31" s="1278"/>
      <c r="BE31" s="1278"/>
      <c r="BF31" s="1278"/>
      <c r="BG31" s="1278"/>
      <c r="BH31" s="1278"/>
    </row>
    <row r="32" spans="1:60" s="1295" customFormat="1" ht="33" customHeight="1">
      <c r="A32" s="1676" t="s">
        <v>701</v>
      </c>
      <c r="B32" s="1677" t="s">
        <v>1541</v>
      </c>
      <c r="C32" s="1673" t="s">
        <v>2454</v>
      </c>
      <c r="D32" s="1679">
        <f>SUM('F2 LCR - CORE FCY'!G85,'F2 LCR - CORE FCY'!G90,'F4 LCR - CORE FCY'!F27,'F4 LCR - CORE FCY'!L27)</f>
        <v>0</v>
      </c>
      <c r="E32" s="1715" t="s">
        <v>2455</v>
      </c>
      <c r="F32" s="1278"/>
      <c r="G32" s="1278"/>
      <c r="H32" s="1278"/>
      <c r="I32" s="1278"/>
      <c r="J32" s="1278"/>
      <c r="K32" s="1278"/>
      <c r="L32" s="1278"/>
      <c r="M32" s="1278"/>
      <c r="N32" s="1278"/>
      <c r="O32" s="1278"/>
      <c r="P32" s="1278"/>
      <c r="Q32" s="1278"/>
      <c r="R32" s="1278"/>
      <c r="S32" s="1278"/>
      <c r="T32" s="1278"/>
      <c r="U32" s="1278"/>
      <c r="V32" s="1278"/>
      <c r="W32" s="1278"/>
      <c r="X32" s="1278"/>
      <c r="Y32" s="1278"/>
      <c r="Z32" s="1278"/>
      <c r="AA32" s="1278"/>
      <c r="AB32" s="1278"/>
      <c r="AC32" s="1278"/>
      <c r="AD32" s="1278"/>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278"/>
      <c r="BB32" s="1278"/>
      <c r="BC32" s="1278"/>
      <c r="BD32" s="1278"/>
      <c r="BE32" s="1278"/>
      <c r="BF32" s="1278"/>
      <c r="BG32" s="1278"/>
      <c r="BH32" s="1278"/>
    </row>
    <row r="33" spans="1:60" s="1295" customFormat="1" ht="33" customHeight="1" thickBot="1">
      <c r="A33" s="1681" t="s">
        <v>1224</v>
      </c>
      <c r="B33" s="1682" t="s">
        <v>1542</v>
      </c>
      <c r="C33" s="1683" t="s">
        <v>2456</v>
      </c>
      <c r="D33" s="1716">
        <f>D30-D31+D32</f>
        <v>0</v>
      </c>
      <c r="E33" s="1717" t="s">
        <v>2457</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1278"/>
      <c r="AM33" s="1278"/>
      <c r="AN33" s="1278"/>
      <c r="AO33" s="1278"/>
      <c r="AP33" s="1278"/>
      <c r="AQ33" s="1278"/>
      <c r="AR33" s="1278"/>
      <c r="AS33" s="1278"/>
      <c r="AT33" s="1278"/>
      <c r="AU33" s="1278"/>
      <c r="AV33" s="1278"/>
      <c r="AW33" s="1278"/>
      <c r="AX33" s="1278"/>
      <c r="AY33" s="1278"/>
      <c r="AZ33" s="1278"/>
      <c r="BA33" s="1278"/>
      <c r="BB33" s="1278"/>
      <c r="BC33" s="1278"/>
      <c r="BD33" s="1278"/>
      <c r="BE33" s="1278"/>
      <c r="BF33" s="1278"/>
      <c r="BG33" s="1278"/>
      <c r="BH33" s="1278"/>
    </row>
    <row r="34" spans="1:60" s="1295" customFormat="1" ht="33" customHeight="1">
      <c r="A34" s="1671" t="s">
        <v>1227</v>
      </c>
      <c r="B34" s="1672" t="s">
        <v>2458</v>
      </c>
      <c r="C34" s="1673" t="s">
        <v>2459</v>
      </c>
      <c r="D34" s="1674">
        <f>MAX(D33-15/85*(D25+D29), D33-15/60*D25,0)</f>
        <v>0</v>
      </c>
      <c r="E34" s="1715" t="s">
        <v>2460</v>
      </c>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c r="AL34" s="1278"/>
      <c r="AM34" s="1278"/>
      <c r="AN34" s="1278"/>
      <c r="AO34" s="1278"/>
      <c r="AP34" s="1278"/>
      <c r="AQ34" s="1278"/>
      <c r="AR34" s="1278"/>
      <c r="AS34" s="1278"/>
      <c r="AT34" s="1278"/>
      <c r="AU34" s="1278"/>
      <c r="AV34" s="1278"/>
      <c r="AW34" s="1278"/>
      <c r="AX34" s="1278"/>
      <c r="AY34" s="1278"/>
      <c r="AZ34" s="1278"/>
      <c r="BA34" s="1278"/>
      <c r="BB34" s="1278"/>
      <c r="BC34" s="1278"/>
      <c r="BD34" s="1278"/>
      <c r="BE34" s="1278"/>
      <c r="BF34" s="1278"/>
      <c r="BG34" s="1278"/>
      <c r="BH34" s="1278"/>
    </row>
    <row r="35" spans="1:60" s="1295" customFormat="1" ht="33" customHeight="1" thickBot="1">
      <c r="A35" s="1691" t="s">
        <v>1230</v>
      </c>
      <c r="B35" s="1692" t="s">
        <v>2461</v>
      </c>
      <c r="C35" s="1673" t="s">
        <v>2462</v>
      </c>
      <c r="D35" s="1693">
        <f>MAX((D29+D33-D34)-2/3*D25,0)</f>
        <v>0</v>
      </c>
      <c r="E35" s="1717" t="s">
        <v>2463</v>
      </c>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8"/>
      <c r="BB35" s="1278"/>
      <c r="BC35" s="1278"/>
      <c r="BD35" s="1278"/>
      <c r="BE35" s="1278"/>
      <c r="BF35" s="1278"/>
      <c r="BG35" s="1278"/>
      <c r="BH35" s="1278"/>
    </row>
    <row r="36" spans="1:60" s="1295" customFormat="1" ht="33" customHeight="1" thickBot="1">
      <c r="A36" s="1694" t="s">
        <v>704</v>
      </c>
      <c r="B36" s="1695" t="s">
        <v>2464</v>
      </c>
      <c r="C36" s="1696" t="s">
        <v>2424</v>
      </c>
      <c r="D36" s="1697">
        <f>D25+D29+D33-D34-D35</f>
        <v>0</v>
      </c>
      <c r="E36" s="1718" t="s">
        <v>2465</v>
      </c>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278"/>
      <c r="BB36" s="1278"/>
      <c r="BC36" s="1278"/>
      <c r="BD36" s="1278"/>
      <c r="BE36" s="1278"/>
      <c r="BF36" s="1278"/>
      <c r="BG36" s="1278"/>
      <c r="BH36" s="1278"/>
    </row>
    <row r="37" spans="1:60" ht="30" customHeight="1" thickBot="1">
      <c r="A37" s="2880" t="s">
        <v>2466</v>
      </c>
      <c r="B37" s="2881"/>
      <c r="C37" s="2881"/>
      <c r="D37" s="2881"/>
      <c r="E37" s="2882"/>
    </row>
    <row r="38" spans="1:60" ht="30" customHeight="1">
      <c r="A38" s="1688" t="s">
        <v>1237</v>
      </c>
      <c r="B38" s="1689" t="s">
        <v>2467</v>
      </c>
      <c r="C38" s="1698" t="s">
        <v>2468</v>
      </c>
      <c r="D38" s="1690">
        <f>'F2 LCR - CORE FCY'!J16</f>
        <v>0</v>
      </c>
      <c r="E38" s="1699" t="s">
        <v>2469</v>
      </c>
    </row>
    <row r="39" spans="1:60" ht="30" customHeight="1" thickBot="1">
      <c r="A39" s="1691" t="s">
        <v>1240</v>
      </c>
      <c r="B39" s="1687" t="s">
        <v>2470</v>
      </c>
      <c r="C39" s="1700" t="s">
        <v>2471</v>
      </c>
      <c r="D39" s="1701">
        <f>'F3 LCR - CORE FCY'!K18</f>
        <v>0</v>
      </c>
      <c r="E39" s="1702" t="s">
        <v>2472</v>
      </c>
    </row>
    <row r="40" spans="1:60" ht="35.25" customHeight="1" thickBot="1">
      <c r="A40" s="1703" t="s">
        <v>1242</v>
      </c>
      <c r="B40" s="1704" t="s">
        <v>2473</v>
      </c>
      <c r="C40" s="1705" t="s">
        <v>2425</v>
      </c>
      <c r="D40" s="1706">
        <f>D38-MIN(D39,0.75*D38)</f>
        <v>0</v>
      </c>
      <c r="E40" s="1707" t="s">
        <v>2474</v>
      </c>
    </row>
    <row r="41" spans="1:60">
      <c r="D41" s="1281"/>
      <c r="E41" s="1278"/>
    </row>
    <row r="42" spans="1:60">
      <c r="D42" s="1281"/>
      <c r="E42" s="1278"/>
    </row>
    <row r="43" spans="1:60">
      <c r="D43" s="1281"/>
      <c r="E43" s="1278"/>
    </row>
    <row r="44" spans="1:60">
      <c r="E44" s="1278"/>
    </row>
    <row r="45" spans="1:60">
      <c r="E45" s="1278"/>
    </row>
    <row r="46" spans="1:60">
      <c r="E46" s="1278"/>
    </row>
    <row r="47" spans="1:60">
      <c r="E47" s="1278"/>
    </row>
    <row r="48" spans="1:60">
      <c r="E48" s="1278"/>
    </row>
    <row r="49" spans="5:5">
      <c r="E49" s="1278"/>
    </row>
    <row r="50" spans="5:5">
      <c r="E50" s="1278"/>
    </row>
    <row r="51" spans="5:5">
      <c r="E51" s="1278"/>
    </row>
    <row r="52" spans="5:5">
      <c r="E52" s="1278"/>
    </row>
    <row r="53" spans="5:5">
      <c r="E53" s="1278"/>
    </row>
    <row r="54" spans="5:5">
      <c r="E54" s="1278"/>
    </row>
    <row r="55" spans="5:5">
      <c r="E55" s="1278"/>
    </row>
    <row r="56" spans="5:5">
      <c r="E56" s="1278"/>
    </row>
    <row r="57" spans="5:5">
      <c r="E57" s="1278"/>
    </row>
    <row r="58" spans="5:5">
      <c r="E58" s="1278"/>
    </row>
    <row r="59" spans="5:5">
      <c r="E59" s="1278"/>
    </row>
    <row r="60" spans="5:5">
      <c r="E60" s="1278"/>
    </row>
    <row r="61" spans="5:5">
      <c r="E61" s="1278"/>
    </row>
    <row r="62" spans="5:5">
      <c r="E62" s="1278"/>
    </row>
    <row r="63" spans="5:5">
      <c r="E63" s="1278"/>
    </row>
    <row r="64" spans="5:5">
      <c r="E64" s="1278"/>
    </row>
    <row r="65" spans="5:5">
      <c r="E65" s="1278"/>
    </row>
    <row r="66" spans="5:5">
      <c r="E66" s="1278"/>
    </row>
    <row r="67" spans="5:5">
      <c r="E67" s="1278"/>
    </row>
    <row r="68" spans="5:5">
      <c r="E68" s="1278"/>
    </row>
    <row r="69" spans="5:5">
      <c r="E69" s="1278"/>
    </row>
    <row r="70" spans="5:5">
      <c r="E70" s="1278"/>
    </row>
    <row r="71" spans="5:5">
      <c r="E71" s="1278"/>
    </row>
    <row r="72" spans="5:5">
      <c r="E72" s="1278"/>
    </row>
    <row r="73" spans="5:5">
      <c r="E73" s="1278"/>
    </row>
    <row r="74" spans="5:5">
      <c r="E74" s="1278"/>
    </row>
    <row r="75" spans="5:5">
      <c r="E75" s="1278"/>
    </row>
    <row r="76" spans="5:5">
      <c r="E76" s="1278"/>
    </row>
    <row r="77" spans="5:5">
      <c r="E77" s="1278"/>
    </row>
    <row r="78" spans="5:5">
      <c r="E78" s="1278"/>
    </row>
    <row r="79" spans="5:5">
      <c r="E79" s="1278"/>
    </row>
    <row r="80" spans="5:5">
      <c r="E80" s="1278"/>
    </row>
    <row r="81" spans="5:5">
      <c r="E81" s="1278"/>
    </row>
    <row r="82" spans="5:5">
      <c r="E82" s="1278"/>
    </row>
    <row r="83" spans="5:5">
      <c r="E83" s="1278"/>
    </row>
    <row r="84" spans="5:5">
      <c r="E84" s="1278"/>
    </row>
    <row r="85" spans="5:5">
      <c r="E85" s="1278"/>
    </row>
    <row r="86" spans="5:5">
      <c r="E86" s="1278"/>
    </row>
    <row r="87" spans="5:5">
      <c r="E87" s="1278"/>
    </row>
    <row r="88" spans="5:5">
      <c r="E88" s="1278"/>
    </row>
    <row r="89" spans="5:5">
      <c r="E89" s="1278"/>
    </row>
    <row r="90" spans="5:5">
      <c r="E90" s="1278"/>
    </row>
    <row r="91" spans="5:5">
      <c r="E91" s="1278"/>
    </row>
    <row r="92" spans="5:5">
      <c r="E92" s="1278"/>
    </row>
    <row r="93" spans="5:5">
      <c r="E93" s="1278"/>
    </row>
    <row r="94" spans="5:5">
      <c r="E94" s="1278"/>
    </row>
    <row r="95" spans="5:5">
      <c r="E95" s="1278"/>
    </row>
    <row r="96" spans="5:5">
      <c r="E96" s="1278"/>
    </row>
    <row r="97" spans="5:5">
      <c r="E97" s="1278"/>
    </row>
    <row r="98" spans="5:5">
      <c r="E98" s="1278"/>
    </row>
    <row r="99" spans="5:5">
      <c r="E99" s="1278"/>
    </row>
    <row r="100" spans="5:5">
      <c r="E100" s="1278"/>
    </row>
    <row r="101" spans="5:5">
      <c r="E101" s="1278"/>
    </row>
    <row r="102" spans="5:5">
      <c r="E102" s="1278"/>
    </row>
    <row r="103" spans="5:5">
      <c r="E103" s="1278"/>
    </row>
    <row r="104" spans="5:5">
      <c r="E104" s="1278"/>
    </row>
    <row r="105" spans="5:5">
      <c r="E105" s="1278"/>
    </row>
    <row r="106" spans="5:5">
      <c r="E106" s="1278"/>
    </row>
    <row r="107" spans="5:5">
      <c r="E107" s="1278"/>
    </row>
    <row r="108" spans="5:5">
      <c r="E108" s="1278"/>
    </row>
    <row r="109" spans="5:5">
      <c r="E109" s="1278"/>
    </row>
    <row r="110" spans="5:5">
      <c r="E110" s="1278"/>
    </row>
    <row r="111" spans="5:5">
      <c r="E111" s="1278"/>
    </row>
    <row r="112" spans="5:5">
      <c r="E112" s="1278"/>
    </row>
    <row r="113" spans="5:5">
      <c r="E113" s="1278"/>
    </row>
    <row r="114" spans="5:5">
      <c r="E114" s="1278"/>
    </row>
    <row r="115" spans="5:5">
      <c r="E115" s="1278"/>
    </row>
    <row r="116" spans="5:5">
      <c r="E116" s="1278"/>
    </row>
    <row r="117" spans="5:5">
      <c r="E117" s="1278"/>
    </row>
    <row r="118" spans="5:5">
      <c r="E118" s="1278"/>
    </row>
    <row r="119" spans="5:5">
      <c r="E119" s="1278"/>
    </row>
    <row r="120" spans="5:5">
      <c r="E120" s="1278"/>
    </row>
    <row r="121" spans="5:5">
      <c r="E121" s="1278"/>
    </row>
    <row r="122" spans="5:5">
      <c r="E122" s="1278"/>
    </row>
    <row r="123" spans="5:5">
      <c r="E123" s="1278"/>
    </row>
    <row r="124" spans="5:5">
      <c r="E124" s="1278"/>
    </row>
    <row r="125" spans="5:5">
      <c r="E125" s="1278"/>
    </row>
    <row r="126" spans="5:5">
      <c r="E126" s="1278"/>
    </row>
    <row r="127" spans="5:5">
      <c r="E127" s="1278"/>
    </row>
    <row r="128" spans="5:5">
      <c r="E128" s="1278"/>
    </row>
    <row r="129" spans="5:5">
      <c r="E129" s="1278"/>
    </row>
    <row r="130" spans="5:5">
      <c r="E130" s="1278"/>
    </row>
    <row r="131" spans="5:5">
      <c r="E131" s="1278"/>
    </row>
  </sheetData>
  <mergeCells count="5">
    <mergeCell ref="A8:E8"/>
    <mergeCell ref="A14:E14"/>
    <mergeCell ref="A15:E15"/>
    <mergeCell ref="A19:E19"/>
    <mergeCell ref="A37:E37"/>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70" zoomScaleNormal="70" workbookViewId="0">
      <selection activeCell="C98" sqref="C98"/>
    </sheetView>
  </sheetViews>
  <sheetFormatPr defaultColWidth="11.42578125" defaultRowHeight="14.25"/>
  <cols>
    <col min="1" max="1" width="10.42578125" style="1277" customWidth="1"/>
    <col min="2" max="2" width="10.42578125" style="1280" customWidth="1"/>
    <col min="3" max="3" width="85.28515625" style="1278" customWidth="1"/>
    <col min="4" max="4" width="24.5703125" style="1278" customWidth="1"/>
    <col min="5" max="5" width="47" style="1708" bestFit="1" customWidth="1"/>
    <col min="6" max="16384" width="11.42578125" style="1278"/>
  </cols>
  <sheetData>
    <row r="1" spans="1:60" ht="15">
      <c r="C1" s="5" t="s">
        <v>2</v>
      </c>
      <c r="D1" s="103" t="s">
        <v>1634</v>
      </c>
      <c r="E1" s="1288"/>
    </row>
    <row r="2" spans="1:60" ht="15">
      <c r="C2" s="49" t="s">
        <v>4</v>
      </c>
      <c r="D2" s="49" t="s">
        <v>2478</v>
      </c>
      <c r="E2" s="1288"/>
    </row>
    <row r="3" spans="1:60" ht="15">
      <c r="C3" s="49" t="s">
        <v>6</v>
      </c>
      <c r="D3" s="49" t="s">
        <v>2012</v>
      </c>
      <c r="E3" s="1288"/>
    </row>
    <row r="4" spans="1:60" ht="15">
      <c r="C4" s="49" t="s">
        <v>8</v>
      </c>
      <c r="D4" s="49" t="s">
        <v>9</v>
      </c>
      <c r="E4" s="1288"/>
    </row>
    <row r="5" spans="1:60" ht="15">
      <c r="C5" s="5" t="s">
        <v>2015</v>
      </c>
      <c r="D5" s="5" t="s">
        <v>2016</v>
      </c>
      <c r="E5" s="1288"/>
    </row>
    <row r="6" spans="1:60">
      <c r="E6" s="1288"/>
    </row>
    <row r="7" spans="1:60">
      <c r="A7" s="1279"/>
      <c r="E7" s="1288"/>
    </row>
    <row r="8" spans="1:60" ht="45" customHeight="1">
      <c r="A8" s="2883" t="s">
        <v>2479</v>
      </c>
      <c r="B8" s="2884"/>
      <c r="C8" s="2884"/>
      <c r="D8" s="2884"/>
      <c r="E8" s="2884"/>
    </row>
    <row r="9" spans="1:60" ht="15" customHeight="1">
      <c r="A9" s="1285"/>
      <c r="B9" s="1285"/>
      <c r="C9" s="1285"/>
      <c r="D9" s="1285"/>
      <c r="E9" s="1281"/>
    </row>
    <row r="10" spans="1:60" ht="15" customHeight="1">
      <c r="A10" s="1285"/>
      <c r="B10" s="1285"/>
      <c r="C10" s="1286"/>
      <c r="D10" s="1287"/>
      <c r="E10" s="1281"/>
    </row>
    <row r="11" spans="1:60" ht="15" customHeight="1" thickBot="1">
      <c r="A11" s="1285"/>
      <c r="B11" s="1285"/>
      <c r="C11" s="1285"/>
      <c r="D11" s="1285"/>
      <c r="E11" s="1281"/>
    </row>
    <row r="12" spans="1:60" s="1295" customFormat="1" ht="28.5" customHeight="1">
      <c r="A12" s="1709"/>
      <c r="B12" s="1710"/>
      <c r="C12" s="1711"/>
      <c r="D12" s="1290" t="s">
        <v>2420</v>
      </c>
      <c r="E12" s="1291" t="s">
        <v>2421</v>
      </c>
      <c r="F12" s="1278"/>
      <c r="G12" s="1278"/>
      <c r="H12" s="1278"/>
      <c r="I12" s="1278"/>
      <c r="J12" s="1278"/>
      <c r="K12" s="1278"/>
      <c r="L12" s="1278"/>
      <c r="M12" s="1278"/>
      <c r="N12" s="1278"/>
      <c r="O12" s="1278"/>
      <c r="P12" s="1278"/>
      <c r="Q12" s="1278"/>
      <c r="R12" s="1278"/>
      <c r="S12" s="1278"/>
      <c r="T12" s="1278"/>
      <c r="U12" s="1278"/>
      <c r="V12" s="1278"/>
      <c r="W12" s="1278"/>
      <c r="X12" s="1278"/>
      <c r="Y12" s="1278"/>
      <c r="Z12" s="1278"/>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row>
    <row r="13" spans="1:60" s="1295" customFormat="1" ht="30.75" customHeight="1" thickBot="1">
      <c r="A13" s="1712" t="s">
        <v>1678</v>
      </c>
      <c r="B13" s="1713" t="s">
        <v>13</v>
      </c>
      <c r="C13" s="1713" t="s">
        <v>657</v>
      </c>
      <c r="D13" s="1669" t="s">
        <v>659</v>
      </c>
      <c r="E13" s="1714"/>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row>
    <row r="14" spans="1:60" s="1295" customFormat="1" ht="30" customHeight="1" thickBot="1">
      <c r="A14" s="2890" t="s">
        <v>2422</v>
      </c>
      <c r="B14" s="2891"/>
      <c r="C14" s="2891"/>
      <c r="D14" s="2891"/>
      <c r="E14" s="2892"/>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1278"/>
      <c r="AX14" s="1278"/>
      <c r="AY14" s="1278"/>
      <c r="AZ14" s="1278"/>
      <c r="BA14" s="1278"/>
      <c r="BB14" s="1278"/>
      <c r="BC14" s="1278"/>
      <c r="BD14" s="1278"/>
      <c r="BE14" s="1278"/>
      <c r="BF14" s="1278"/>
      <c r="BG14" s="1278"/>
      <c r="BH14" s="1278"/>
    </row>
    <row r="15" spans="1:60" s="1295" customFormat="1" ht="30" customHeight="1" thickBot="1">
      <c r="A15" s="2893" t="s">
        <v>2423</v>
      </c>
      <c r="B15" s="2894"/>
      <c r="C15" s="2894"/>
      <c r="D15" s="2894"/>
      <c r="E15" s="2895"/>
      <c r="F15" s="1278"/>
      <c r="G15" s="1278"/>
      <c r="H15" s="1278"/>
      <c r="I15" s="1278"/>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1278"/>
      <c r="AX15" s="1278"/>
      <c r="AY15" s="1278"/>
      <c r="AZ15" s="1278"/>
      <c r="BA15" s="1278"/>
      <c r="BB15" s="1278"/>
      <c r="BC15" s="1278"/>
      <c r="BD15" s="1278"/>
      <c r="BE15" s="1278"/>
      <c r="BF15" s="1278"/>
      <c r="BG15" s="1278"/>
      <c r="BH15" s="1278"/>
    </row>
    <row r="16" spans="1:60" s="1295" customFormat="1" ht="30" customHeight="1">
      <c r="A16" s="1671" t="s">
        <v>659</v>
      </c>
      <c r="B16" s="1672" t="s">
        <v>1728</v>
      </c>
      <c r="C16" s="1673" t="s">
        <v>2424</v>
      </c>
      <c r="D16" s="1674">
        <f>D36</f>
        <v>0</v>
      </c>
      <c r="E16" s="1675"/>
      <c r="F16" s="1278"/>
      <c r="G16" s="1278"/>
      <c r="H16" s="1278"/>
      <c r="I16" s="1278"/>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c r="AT16" s="1278"/>
      <c r="AU16" s="1278"/>
      <c r="AV16" s="1278"/>
      <c r="AW16" s="1278"/>
      <c r="AX16" s="1278"/>
      <c r="AY16" s="1278"/>
      <c r="AZ16" s="1278"/>
      <c r="BA16" s="1278"/>
      <c r="BB16" s="1278"/>
      <c r="BC16" s="1278"/>
      <c r="BD16" s="1278"/>
      <c r="BE16" s="1278"/>
      <c r="BF16" s="1278"/>
      <c r="BG16" s="1278"/>
      <c r="BH16" s="1278"/>
    </row>
    <row r="17" spans="1:60" s="1295" customFormat="1" ht="30" customHeight="1">
      <c r="A17" s="1676" t="s">
        <v>664</v>
      </c>
      <c r="B17" s="1677" t="s">
        <v>1762</v>
      </c>
      <c r="C17" s="1678" t="s">
        <v>2425</v>
      </c>
      <c r="D17" s="1679">
        <f>D40</f>
        <v>0</v>
      </c>
      <c r="E17" s="1680"/>
      <c r="F17" s="1278"/>
      <c r="G17" s="1278"/>
      <c r="H17" s="1278"/>
      <c r="I17" s="1278"/>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c r="AL17" s="1278"/>
      <c r="AM17" s="1278"/>
      <c r="AN17" s="1278"/>
      <c r="AO17" s="1278"/>
      <c r="AP17" s="1278"/>
      <c r="AQ17" s="1278"/>
      <c r="AR17" s="1278"/>
      <c r="AS17" s="1278"/>
      <c r="AT17" s="1278"/>
      <c r="AU17" s="1278"/>
      <c r="AV17" s="1278"/>
      <c r="AW17" s="1278"/>
      <c r="AX17" s="1278"/>
      <c r="AY17" s="1278"/>
      <c r="AZ17" s="1278"/>
      <c r="BA17" s="1278"/>
      <c r="BB17" s="1278"/>
      <c r="BC17" s="1278"/>
      <c r="BD17" s="1278"/>
      <c r="BE17" s="1278"/>
      <c r="BF17" s="1278"/>
      <c r="BG17" s="1278"/>
      <c r="BH17" s="1278"/>
    </row>
    <row r="18" spans="1:60" s="1295" customFormat="1" ht="30" customHeight="1" thickBot="1">
      <c r="A18" s="1681" t="s">
        <v>667</v>
      </c>
      <c r="B18" s="1682" t="s">
        <v>1735</v>
      </c>
      <c r="C18" s="1683" t="s">
        <v>2426</v>
      </c>
      <c r="D18" s="1684" t="str">
        <f>IF(ISERROR(D16/D17),"",D16/D17*100)</f>
        <v/>
      </c>
      <c r="E18" s="1685"/>
      <c r="F18" s="1278"/>
      <c r="G18" s="1278"/>
      <c r="H18" s="1278"/>
      <c r="I18" s="1278"/>
      <c r="J18" s="1278"/>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1278"/>
      <c r="AS18" s="1278"/>
      <c r="AT18" s="1278"/>
      <c r="AU18" s="1278"/>
      <c r="AV18" s="1278"/>
      <c r="AW18" s="1278"/>
      <c r="AX18" s="1278"/>
      <c r="AY18" s="1278"/>
      <c r="AZ18" s="1278"/>
      <c r="BA18" s="1278"/>
      <c r="BB18" s="1278"/>
      <c r="BC18" s="1278"/>
      <c r="BD18" s="1278"/>
      <c r="BE18" s="1278"/>
      <c r="BF18" s="1278"/>
      <c r="BG18" s="1278"/>
      <c r="BH18" s="1278"/>
    </row>
    <row r="19" spans="1:60" s="1295" customFormat="1" ht="30" customHeight="1" thickBot="1">
      <c r="A19" s="2880" t="s">
        <v>2427</v>
      </c>
      <c r="B19" s="2881"/>
      <c r="C19" s="2881"/>
      <c r="D19" s="2881"/>
      <c r="E19" s="2882"/>
      <c r="F19" s="1278"/>
      <c r="G19" s="1278"/>
      <c r="H19" s="1278"/>
      <c r="I19" s="1278"/>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row>
    <row r="20" spans="1:60" s="1295" customFormat="1" ht="33" customHeight="1">
      <c r="A20" s="1671" t="s">
        <v>670</v>
      </c>
      <c r="B20" s="1672" t="s">
        <v>1415</v>
      </c>
      <c r="C20" s="1673" t="s">
        <v>2428</v>
      </c>
      <c r="D20" s="1674">
        <f>'F1 LCR - ALL'!H15</f>
        <v>0</v>
      </c>
      <c r="E20" s="1715" t="s">
        <v>2429</v>
      </c>
      <c r="F20" s="1278"/>
      <c r="G20" s="1278"/>
      <c r="H20" s="1278"/>
      <c r="I20" s="1278"/>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c r="AG20" s="1278"/>
      <c r="AH20" s="1278"/>
      <c r="AI20" s="1278"/>
      <c r="AJ20" s="1278"/>
      <c r="AK20" s="1278"/>
      <c r="AL20" s="1278"/>
      <c r="AM20" s="1278"/>
      <c r="AN20" s="1278"/>
      <c r="AO20" s="1278"/>
      <c r="AP20" s="1278"/>
      <c r="AQ20" s="1278"/>
      <c r="AR20" s="1278"/>
      <c r="AS20" s="1278"/>
      <c r="AT20" s="1278"/>
      <c r="AU20" s="1278"/>
      <c r="AV20" s="1278"/>
      <c r="AW20" s="1278"/>
      <c r="AX20" s="1278"/>
      <c r="AY20" s="1278"/>
      <c r="AZ20" s="1278"/>
      <c r="BA20" s="1278"/>
      <c r="BB20" s="1278"/>
      <c r="BC20" s="1278"/>
      <c r="BD20" s="1278"/>
      <c r="BE20" s="1278"/>
      <c r="BF20" s="1278"/>
      <c r="BG20" s="1278"/>
      <c r="BH20" s="1278"/>
    </row>
    <row r="21" spans="1:60" s="1295" customFormat="1" ht="33" customHeight="1">
      <c r="A21" s="1676" t="s">
        <v>672</v>
      </c>
      <c r="B21" s="1677" t="s">
        <v>1742</v>
      </c>
      <c r="C21" s="1673" t="s">
        <v>2430</v>
      </c>
      <c r="D21" s="1679">
        <f>SUM('F3 LCR - ALL'!J40,'F4 LCR - ALL'!H18,'F4 LCR - ALL'!N18,'F4 LCR - ALL'!H23,'F4 LCR - ALL'!N23,'F4 LCR - ALL'!H28,'F4 LCR - ALL'!N28,'F4 LCR - ALL'!H33,'F4 LCR - ALL'!N33)</f>
        <v>0</v>
      </c>
      <c r="E21" s="1715" t="s">
        <v>2431</v>
      </c>
      <c r="F21" s="1278"/>
      <c r="G21" s="1278"/>
      <c r="H21" s="1278"/>
      <c r="I21" s="1278"/>
      <c r="J21" s="1278"/>
      <c r="K21" s="1278"/>
      <c r="L21" s="1278"/>
      <c r="M21" s="1278"/>
      <c r="N21" s="1278"/>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c r="AT21" s="1278"/>
      <c r="AU21" s="1278"/>
      <c r="AV21" s="1278"/>
      <c r="AW21" s="1278"/>
      <c r="AX21" s="1278"/>
      <c r="AY21" s="1278"/>
      <c r="AZ21" s="1278"/>
      <c r="BA21" s="1278"/>
      <c r="BB21" s="1278"/>
      <c r="BC21" s="1278"/>
      <c r="BD21" s="1278"/>
      <c r="BE21" s="1278"/>
      <c r="BF21" s="1278"/>
      <c r="BG21" s="1278"/>
      <c r="BH21" s="1278"/>
    </row>
    <row r="22" spans="1:60" s="1281" customFormat="1" ht="33" customHeight="1">
      <c r="A22" s="1676" t="s">
        <v>675</v>
      </c>
      <c r="B22" s="1677" t="s">
        <v>1746</v>
      </c>
      <c r="C22" s="1673" t="s">
        <v>2432</v>
      </c>
      <c r="D22" s="1679">
        <f>SUM('F2 LCR - ALL'!G83,'F2 LCR - ALL'!G88,'F4 LCR - ALL'!F17,'F4 LCR - ALL'!L17)</f>
        <v>0</v>
      </c>
      <c r="E22" s="1715" t="s">
        <v>2433</v>
      </c>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c r="AH22" s="1278"/>
      <c r="AI22" s="1278"/>
      <c r="AJ22" s="1278"/>
      <c r="AK22" s="1278"/>
      <c r="AL22" s="1278"/>
      <c r="AM22" s="1278"/>
      <c r="AN22" s="1278"/>
      <c r="AO22" s="1278"/>
      <c r="AP22" s="1278"/>
      <c r="AQ22" s="1278"/>
      <c r="AR22" s="1278"/>
      <c r="AS22" s="1278"/>
      <c r="AT22" s="1278"/>
      <c r="AU22" s="1278"/>
      <c r="AV22" s="1278"/>
      <c r="AW22" s="1278"/>
      <c r="AX22" s="1278"/>
      <c r="AY22" s="1278"/>
      <c r="AZ22" s="1278"/>
      <c r="BA22" s="1278"/>
      <c r="BB22" s="1278"/>
      <c r="BC22" s="1278"/>
      <c r="BD22" s="1278"/>
      <c r="BE22" s="1278"/>
      <c r="BF22" s="1278"/>
      <c r="BG22" s="1278"/>
      <c r="BH22" s="1278"/>
    </row>
    <row r="23" spans="1:60" s="1281" customFormat="1" ht="33" customHeight="1">
      <c r="A23" s="1676" t="s">
        <v>677</v>
      </c>
      <c r="B23" s="1677" t="s">
        <v>1752</v>
      </c>
      <c r="C23" s="1673" t="s">
        <v>2434</v>
      </c>
      <c r="D23" s="1679">
        <f>'F2 LCR - ALL'!E81</f>
        <v>0</v>
      </c>
      <c r="E23" s="1715" t="s">
        <v>2435</v>
      </c>
      <c r="F23" s="1278"/>
      <c r="G23" s="1278"/>
      <c r="H23" s="1278"/>
      <c r="I23" s="1278"/>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8"/>
      <c r="AJ23" s="1278"/>
      <c r="AK23" s="1278"/>
      <c r="AL23" s="1278"/>
      <c r="AM23" s="1278"/>
      <c r="AN23" s="1278"/>
      <c r="AO23" s="1278"/>
      <c r="AP23" s="1278"/>
      <c r="AQ23" s="1278"/>
      <c r="AR23" s="1278"/>
      <c r="AS23" s="1278"/>
      <c r="AT23" s="1278"/>
      <c r="AU23" s="1278"/>
      <c r="AV23" s="1278"/>
      <c r="AW23" s="1278"/>
      <c r="AX23" s="1278"/>
      <c r="AY23" s="1278"/>
      <c r="AZ23" s="1278"/>
      <c r="BA23" s="1278"/>
      <c r="BB23" s="1278"/>
      <c r="BC23" s="1278"/>
      <c r="BD23" s="1278"/>
      <c r="BE23" s="1278"/>
      <c r="BF23" s="1278"/>
      <c r="BG23" s="1278"/>
      <c r="BH23" s="1278"/>
    </row>
    <row r="24" spans="1:60" s="1281" customFormat="1" ht="33" customHeight="1">
      <c r="A24" s="1676" t="s">
        <v>680</v>
      </c>
      <c r="B24" s="1677" t="s">
        <v>1756</v>
      </c>
      <c r="C24" s="1673" t="s">
        <v>2436</v>
      </c>
      <c r="D24" s="1679">
        <f>'F3 LCR - ALL'!F38-'F3 LCR - ALL'!F43</f>
        <v>0</v>
      </c>
      <c r="E24" s="1715" t="s">
        <v>2437</v>
      </c>
      <c r="F24" s="1278"/>
      <c r="G24" s="1278"/>
      <c r="H24" s="1278"/>
      <c r="I24" s="1278"/>
      <c r="J24" s="1278"/>
      <c r="K24" s="1278"/>
      <c r="L24" s="1278"/>
      <c r="M24" s="1278"/>
      <c r="N24" s="1278"/>
      <c r="O24" s="1278"/>
      <c r="P24" s="1278"/>
      <c r="Q24" s="1278"/>
      <c r="R24" s="1278"/>
      <c r="S24" s="1278"/>
      <c r="T24" s="1278"/>
      <c r="U24" s="1278"/>
      <c r="V24" s="1278"/>
      <c r="W24" s="1278"/>
      <c r="X24" s="1278"/>
      <c r="Y24" s="1278"/>
      <c r="Z24" s="1278"/>
      <c r="AA24" s="1278"/>
      <c r="AB24" s="1278"/>
      <c r="AC24" s="1278"/>
      <c r="AD24" s="1278"/>
      <c r="AE24" s="1278"/>
      <c r="AF24" s="1278"/>
      <c r="AG24" s="1278"/>
      <c r="AH24" s="1278"/>
      <c r="AI24" s="1278"/>
      <c r="AJ24" s="1278"/>
      <c r="AK24" s="1278"/>
      <c r="AL24" s="1278"/>
      <c r="AM24" s="1278"/>
      <c r="AN24" s="1278"/>
      <c r="AO24" s="1278"/>
      <c r="AP24" s="1278"/>
      <c r="AQ24" s="1278"/>
      <c r="AR24" s="1278"/>
      <c r="AS24" s="1278"/>
      <c r="AT24" s="1278"/>
      <c r="AU24" s="1278"/>
      <c r="AV24" s="1278"/>
      <c r="AW24" s="1278"/>
      <c r="AX24" s="1278"/>
      <c r="AY24" s="1278"/>
      <c r="AZ24" s="1278"/>
      <c r="BA24" s="1278"/>
      <c r="BB24" s="1278"/>
      <c r="BC24" s="1278"/>
      <c r="BD24" s="1278"/>
      <c r="BE24" s="1278"/>
      <c r="BF24" s="1278"/>
      <c r="BG24" s="1278"/>
      <c r="BH24" s="1278"/>
    </row>
    <row r="25" spans="1:60" s="1281" customFormat="1" ht="33" customHeight="1" thickBot="1">
      <c r="A25" s="1686" t="s">
        <v>683</v>
      </c>
      <c r="B25" s="1687" t="s">
        <v>1806</v>
      </c>
      <c r="C25" s="1683" t="s">
        <v>2438</v>
      </c>
      <c r="D25" s="1701">
        <f>D20-D21+D22-D23+D24</f>
        <v>0</v>
      </c>
      <c r="E25" s="1715" t="s">
        <v>2439</v>
      </c>
      <c r="F25" s="1278"/>
      <c r="G25" s="1278"/>
      <c r="H25" s="1278"/>
      <c r="I25" s="1278"/>
      <c r="J25" s="1278"/>
      <c r="K25" s="1278"/>
      <c r="L25" s="1278"/>
      <c r="M25" s="1278"/>
      <c r="N25" s="1278"/>
      <c r="O25" s="1278"/>
      <c r="P25" s="1278"/>
      <c r="Q25" s="1278"/>
      <c r="R25" s="1278"/>
      <c r="S25" s="1278"/>
      <c r="T25" s="1278"/>
      <c r="U25" s="1278"/>
      <c r="V25" s="1278"/>
      <c r="W25" s="1278"/>
      <c r="X25" s="1278"/>
      <c r="Y25" s="1278"/>
      <c r="Z25" s="1278"/>
      <c r="AA25" s="1278"/>
      <c r="AB25" s="1278"/>
      <c r="AC25" s="1278"/>
      <c r="AD25" s="1278"/>
      <c r="AE25" s="1278"/>
      <c r="AF25" s="1278"/>
      <c r="AG25" s="1278"/>
      <c r="AH25" s="1278"/>
      <c r="AI25" s="1278"/>
      <c r="AJ25" s="1278"/>
      <c r="AK25" s="1278"/>
      <c r="AL25" s="1278"/>
      <c r="AM25" s="1278"/>
      <c r="AN25" s="1278"/>
      <c r="AO25" s="1278"/>
      <c r="AP25" s="1278"/>
      <c r="AQ25" s="1278"/>
      <c r="AR25" s="1278"/>
      <c r="AS25" s="1278"/>
      <c r="AT25" s="1278"/>
      <c r="AU25" s="1278"/>
      <c r="AV25" s="1278"/>
      <c r="AW25" s="1278"/>
      <c r="AX25" s="1278"/>
      <c r="AY25" s="1278"/>
      <c r="AZ25" s="1278"/>
      <c r="BA25" s="1278"/>
      <c r="BB25" s="1278"/>
      <c r="BC25" s="1278"/>
      <c r="BD25" s="1278"/>
      <c r="BE25" s="1278"/>
      <c r="BF25" s="1278"/>
      <c r="BG25" s="1278"/>
      <c r="BH25" s="1278"/>
    </row>
    <row r="26" spans="1:60" s="1295" customFormat="1" ht="33" customHeight="1">
      <c r="A26" s="1688" t="s">
        <v>1207</v>
      </c>
      <c r="B26" s="1689" t="s">
        <v>1808</v>
      </c>
      <c r="C26" s="1673" t="s">
        <v>2440</v>
      </c>
      <c r="D26" s="1690">
        <f>'F1 LCR - ALL'!H27</f>
        <v>0</v>
      </c>
      <c r="E26" s="1715" t="s">
        <v>2441</v>
      </c>
      <c r="F26" s="1278"/>
      <c r="G26" s="1278"/>
      <c r="H26" s="1278"/>
      <c r="I26" s="1278"/>
      <c r="J26" s="1278"/>
      <c r="K26" s="1278"/>
      <c r="L26" s="127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row>
    <row r="27" spans="1:60" s="1295" customFormat="1" ht="33" customHeight="1">
      <c r="A27" s="1676" t="s">
        <v>1210</v>
      </c>
      <c r="B27" s="1677" t="s">
        <v>1812</v>
      </c>
      <c r="C27" s="1673" t="s">
        <v>2442</v>
      </c>
      <c r="D27" s="1679">
        <f>SUM('F3 LCR - ALL'!J41,'F4 LCR - ALL'!H19,'F4 LCR - ALL'!N19,'F4 LCR - ALL'!H24,'F4 LCR - ALL'!N24,'F4 LCR - ALL'!H29,'F4 LCR - ALL'!N29,'F4 LCR - ALL'!H34,'F4 LCR - ALL'!N34)</f>
        <v>0</v>
      </c>
      <c r="E27" s="1715" t="s">
        <v>2443</v>
      </c>
      <c r="F27" s="1278"/>
      <c r="G27" s="1278"/>
      <c r="H27" s="1278"/>
      <c r="I27" s="1278"/>
      <c r="J27" s="1278"/>
      <c r="K27" s="1278"/>
      <c r="L27" s="1278"/>
      <c r="M27" s="1278"/>
      <c r="N27" s="1278"/>
      <c r="O27" s="1278"/>
      <c r="P27" s="1278"/>
      <c r="Q27" s="1278"/>
      <c r="R27" s="1278"/>
      <c r="S27" s="1278"/>
      <c r="T27" s="1278"/>
      <c r="U27" s="1278"/>
      <c r="V27" s="1278"/>
      <c r="W27" s="1278"/>
      <c r="X27" s="1278"/>
      <c r="Y27" s="1278"/>
      <c r="Z27" s="1278"/>
      <c r="AA27" s="1278"/>
      <c r="AB27" s="1278"/>
      <c r="AC27" s="1278"/>
      <c r="AD27" s="1278"/>
      <c r="AE27" s="1278"/>
      <c r="AF27" s="1278"/>
      <c r="AG27" s="1278"/>
      <c r="AH27" s="1278"/>
      <c r="AI27" s="1278"/>
      <c r="AJ27" s="1278"/>
      <c r="AK27" s="1278"/>
      <c r="AL27" s="1278"/>
      <c r="AM27" s="1278"/>
      <c r="AN27" s="1278"/>
      <c r="AO27" s="1278"/>
      <c r="AP27" s="1278"/>
      <c r="AQ27" s="1278"/>
      <c r="AR27" s="1278"/>
      <c r="AS27" s="1278"/>
      <c r="AT27" s="1278"/>
      <c r="AU27" s="1278"/>
      <c r="AV27" s="1278"/>
      <c r="AW27" s="1278"/>
      <c r="AX27" s="1278"/>
      <c r="AY27" s="1278"/>
      <c r="AZ27" s="1278"/>
      <c r="BA27" s="1278"/>
      <c r="BB27" s="1278"/>
      <c r="BC27" s="1278"/>
      <c r="BD27" s="1278"/>
      <c r="BE27" s="1278"/>
      <c r="BF27" s="1278"/>
      <c r="BG27" s="1278"/>
      <c r="BH27" s="1278"/>
    </row>
    <row r="28" spans="1:60" s="1295" customFormat="1" ht="33" customHeight="1">
      <c r="A28" s="1676" t="s">
        <v>1213</v>
      </c>
      <c r="B28" s="1677" t="s">
        <v>1816</v>
      </c>
      <c r="C28" s="1673" t="s">
        <v>2444</v>
      </c>
      <c r="D28" s="1679">
        <f>SUM('F2 LCR - ALL'!G84,'F2 LCR - ALL'!G89,'F4 LCR - ALL'!F22,'F4 LCR - ALL'!L22)</f>
        <v>0</v>
      </c>
      <c r="E28" s="1715" t="s">
        <v>2445</v>
      </c>
      <c r="F28" s="1278"/>
      <c r="G28" s="1278"/>
      <c r="H28" s="1278"/>
      <c r="I28" s="1278"/>
      <c r="J28" s="1278"/>
      <c r="K28" s="1278"/>
      <c r="L28" s="1278"/>
      <c r="M28" s="1278"/>
      <c r="N28" s="1278"/>
      <c r="O28" s="1278"/>
      <c r="P28" s="1278"/>
      <c r="Q28" s="1278"/>
      <c r="R28" s="1278"/>
      <c r="S28" s="1278"/>
      <c r="T28" s="1278"/>
      <c r="U28" s="1278"/>
      <c r="V28" s="1278"/>
      <c r="W28" s="1278"/>
      <c r="X28" s="1278"/>
      <c r="Y28" s="1278"/>
      <c r="Z28" s="1278"/>
      <c r="AA28" s="1278"/>
      <c r="AB28" s="1278"/>
      <c r="AC28" s="1278"/>
      <c r="AD28" s="1278"/>
      <c r="AE28" s="1278"/>
      <c r="AF28" s="1278"/>
      <c r="AG28" s="1278"/>
      <c r="AH28" s="1278"/>
      <c r="AI28" s="1278"/>
      <c r="AJ28" s="1278"/>
      <c r="AK28" s="1278"/>
      <c r="AL28" s="1278"/>
      <c r="AM28" s="1278"/>
      <c r="AN28" s="1278"/>
      <c r="AO28" s="1278"/>
      <c r="AP28" s="1278"/>
      <c r="AQ28" s="1278"/>
      <c r="AR28" s="1278"/>
      <c r="AS28" s="1278"/>
      <c r="AT28" s="1278"/>
      <c r="AU28" s="1278"/>
      <c r="AV28" s="1278"/>
      <c r="AW28" s="1278"/>
      <c r="AX28" s="1278"/>
      <c r="AY28" s="1278"/>
      <c r="AZ28" s="1278"/>
      <c r="BA28" s="1278"/>
      <c r="BB28" s="1278"/>
      <c r="BC28" s="1278"/>
      <c r="BD28" s="1278"/>
      <c r="BE28" s="1278"/>
      <c r="BF28" s="1278"/>
      <c r="BG28" s="1278"/>
      <c r="BH28" s="1278"/>
    </row>
    <row r="29" spans="1:60" s="1295" customFormat="1" ht="33" customHeight="1" thickBot="1">
      <c r="A29" s="1681" t="s">
        <v>692</v>
      </c>
      <c r="B29" s="1682" t="s">
        <v>1820</v>
      </c>
      <c r="C29" s="1683" t="s">
        <v>2446</v>
      </c>
      <c r="D29" s="1716">
        <f>D26-D27+D28</f>
        <v>0</v>
      </c>
      <c r="E29" s="1717" t="s">
        <v>2447</v>
      </c>
      <c r="F29" s="1278"/>
      <c r="G29" s="1278"/>
      <c r="H29" s="1278"/>
      <c r="I29" s="1278"/>
      <c r="J29" s="1278"/>
      <c r="K29" s="1278"/>
      <c r="L29" s="1278"/>
      <c r="M29" s="1278"/>
      <c r="N29" s="1278"/>
      <c r="O29" s="1278"/>
      <c r="P29" s="1278"/>
      <c r="Q29" s="1278"/>
      <c r="R29" s="1278"/>
      <c r="S29" s="1278"/>
      <c r="T29" s="1278"/>
      <c r="U29" s="1278"/>
      <c r="V29" s="1278"/>
      <c r="W29" s="1278"/>
      <c r="X29" s="1278"/>
      <c r="Y29" s="1278"/>
      <c r="Z29" s="1278"/>
      <c r="AA29" s="1278"/>
      <c r="AB29" s="1278"/>
      <c r="AC29" s="1278"/>
      <c r="AD29" s="1278"/>
      <c r="AE29" s="1278"/>
      <c r="AF29" s="1278"/>
      <c r="AG29" s="1278"/>
      <c r="AH29" s="1278"/>
      <c r="AI29" s="1278"/>
      <c r="AJ29" s="1278"/>
      <c r="AK29" s="1278"/>
      <c r="AL29" s="1278"/>
      <c r="AM29" s="1278"/>
      <c r="AN29" s="1278"/>
      <c r="AO29" s="1278"/>
      <c r="AP29" s="1278"/>
      <c r="AQ29" s="1278"/>
      <c r="AR29" s="1278"/>
      <c r="AS29" s="1278"/>
      <c r="AT29" s="1278"/>
      <c r="AU29" s="1278"/>
      <c r="AV29" s="1278"/>
      <c r="AW29" s="1278"/>
      <c r="AX29" s="1278"/>
      <c r="AY29" s="1278"/>
      <c r="AZ29" s="1278"/>
      <c r="BA29" s="1278"/>
      <c r="BB29" s="1278"/>
      <c r="BC29" s="1278"/>
      <c r="BD29" s="1278"/>
      <c r="BE29" s="1278"/>
      <c r="BF29" s="1278"/>
      <c r="BG29" s="1278"/>
      <c r="BH29" s="1278"/>
    </row>
    <row r="30" spans="1:60" s="1295" customFormat="1" ht="33" customHeight="1">
      <c r="A30" s="1671" t="s">
        <v>695</v>
      </c>
      <c r="B30" s="1672" t="s">
        <v>2448</v>
      </c>
      <c r="C30" s="1673" t="s">
        <v>2449</v>
      </c>
      <c r="D30" s="1674">
        <f>'F1 LCR - ALL'!H32</f>
        <v>0</v>
      </c>
      <c r="E30" s="1715" t="s">
        <v>2450</v>
      </c>
      <c r="F30" s="1278"/>
      <c r="G30" s="1278"/>
      <c r="H30" s="1278"/>
      <c r="I30" s="1278"/>
      <c r="J30" s="1278"/>
      <c r="K30" s="1278"/>
      <c r="L30" s="1278"/>
      <c r="M30" s="1278"/>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c r="AL30" s="1278"/>
      <c r="AM30" s="1278"/>
      <c r="AN30" s="1278"/>
      <c r="AO30" s="1278"/>
      <c r="AP30" s="1278"/>
      <c r="AQ30" s="1278"/>
      <c r="AR30" s="1278"/>
      <c r="AS30" s="1278"/>
      <c r="AT30" s="1278"/>
      <c r="AU30" s="1278"/>
      <c r="AV30" s="1278"/>
      <c r="AW30" s="1278"/>
      <c r="AX30" s="1278"/>
      <c r="AY30" s="1278"/>
      <c r="AZ30" s="1278"/>
      <c r="BA30" s="1278"/>
      <c r="BB30" s="1278"/>
      <c r="BC30" s="1278"/>
      <c r="BD30" s="1278"/>
      <c r="BE30" s="1278"/>
      <c r="BF30" s="1278"/>
      <c r="BG30" s="1278"/>
      <c r="BH30" s="1278"/>
    </row>
    <row r="31" spans="1:60" s="1295" customFormat="1" ht="33" customHeight="1">
      <c r="A31" s="1676" t="s">
        <v>698</v>
      </c>
      <c r="B31" s="1677" t="s">
        <v>2451</v>
      </c>
      <c r="C31" s="1673" t="s">
        <v>2452</v>
      </c>
      <c r="D31" s="1679">
        <f>SUM('F3 LCR - ALL'!J42,'F4 LCR - ALL'!H20,'F4 LCR - ALL'!N20,'F4 LCR - ALL'!H25,'F4 LCR - ALL'!N25,'F4 LCR - ALL'!H30,'F4 LCR - ALL'!N30,'F4 LCR - ALL'!H35,'F4 LCR - ALL'!N35)</f>
        <v>0</v>
      </c>
      <c r="E31" s="1715" t="s">
        <v>2453</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1278"/>
      <c r="AM31" s="1278"/>
      <c r="AN31" s="1278"/>
      <c r="AO31" s="1278"/>
      <c r="AP31" s="1278"/>
      <c r="AQ31" s="1278"/>
      <c r="AR31" s="1278"/>
      <c r="AS31" s="1278"/>
      <c r="AT31" s="1278"/>
      <c r="AU31" s="1278"/>
      <c r="AV31" s="1278"/>
      <c r="AW31" s="1278"/>
      <c r="AX31" s="1278"/>
      <c r="AY31" s="1278"/>
      <c r="AZ31" s="1278"/>
      <c r="BA31" s="1278"/>
      <c r="BB31" s="1278"/>
      <c r="BC31" s="1278"/>
      <c r="BD31" s="1278"/>
      <c r="BE31" s="1278"/>
      <c r="BF31" s="1278"/>
      <c r="BG31" s="1278"/>
      <c r="BH31" s="1278"/>
    </row>
    <row r="32" spans="1:60" s="1295" customFormat="1" ht="33" customHeight="1">
      <c r="A32" s="1676" t="s">
        <v>701</v>
      </c>
      <c r="B32" s="1677" t="s">
        <v>1541</v>
      </c>
      <c r="C32" s="1673" t="s">
        <v>2454</v>
      </c>
      <c r="D32" s="1679">
        <f>SUM('F2 LCR - ALL'!G85,'F2 LCR - ALL'!G90,'F4 LCR - ALL'!F27,'F4 LCR - ALL'!L27)</f>
        <v>0</v>
      </c>
      <c r="E32" s="1715" t="s">
        <v>2455</v>
      </c>
      <c r="F32" s="1278"/>
      <c r="G32" s="1278"/>
      <c r="H32" s="1278"/>
      <c r="I32" s="1278"/>
      <c r="J32" s="1278"/>
      <c r="K32" s="1278"/>
      <c r="L32" s="1278"/>
      <c r="M32" s="1278"/>
      <c r="N32" s="1278"/>
      <c r="O32" s="1278"/>
      <c r="P32" s="1278"/>
      <c r="Q32" s="1278"/>
      <c r="R32" s="1278"/>
      <c r="S32" s="1278"/>
      <c r="T32" s="1278"/>
      <c r="U32" s="1278"/>
      <c r="V32" s="1278"/>
      <c r="W32" s="1278"/>
      <c r="X32" s="1278"/>
      <c r="Y32" s="1278"/>
      <c r="Z32" s="1278"/>
      <c r="AA32" s="1278"/>
      <c r="AB32" s="1278"/>
      <c r="AC32" s="1278"/>
      <c r="AD32" s="1278"/>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278"/>
      <c r="BB32" s="1278"/>
      <c r="BC32" s="1278"/>
      <c r="BD32" s="1278"/>
      <c r="BE32" s="1278"/>
      <c r="BF32" s="1278"/>
      <c r="BG32" s="1278"/>
      <c r="BH32" s="1278"/>
    </row>
    <row r="33" spans="1:60" s="1295" customFormat="1" ht="33" customHeight="1" thickBot="1">
      <c r="A33" s="1681" t="s">
        <v>1224</v>
      </c>
      <c r="B33" s="1682" t="s">
        <v>1542</v>
      </c>
      <c r="C33" s="1683" t="s">
        <v>2456</v>
      </c>
      <c r="D33" s="1716">
        <f>D30-D31+D32</f>
        <v>0</v>
      </c>
      <c r="E33" s="1717" t="s">
        <v>2457</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1278"/>
      <c r="AM33" s="1278"/>
      <c r="AN33" s="1278"/>
      <c r="AO33" s="1278"/>
      <c r="AP33" s="1278"/>
      <c r="AQ33" s="1278"/>
      <c r="AR33" s="1278"/>
      <c r="AS33" s="1278"/>
      <c r="AT33" s="1278"/>
      <c r="AU33" s="1278"/>
      <c r="AV33" s="1278"/>
      <c r="AW33" s="1278"/>
      <c r="AX33" s="1278"/>
      <c r="AY33" s="1278"/>
      <c r="AZ33" s="1278"/>
      <c r="BA33" s="1278"/>
      <c r="BB33" s="1278"/>
      <c r="BC33" s="1278"/>
      <c r="BD33" s="1278"/>
      <c r="BE33" s="1278"/>
      <c r="BF33" s="1278"/>
      <c r="BG33" s="1278"/>
      <c r="BH33" s="1278"/>
    </row>
    <row r="34" spans="1:60" s="1295" customFormat="1" ht="33" customHeight="1">
      <c r="A34" s="1671" t="s">
        <v>1227</v>
      </c>
      <c r="B34" s="1672" t="s">
        <v>2458</v>
      </c>
      <c r="C34" s="1673" t="s">
        <v>2459</v>
      </c>
      <c r="D34" s="1674">
        <f>MAX(D33-15/85*(D25+D29), D33-15/60*D25,0)</f>
        <v>0</v>
      </c>
      <c r="E34" s="1715" t="s">
        <v>2460</v>
      </c>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c r="AL34" s="1278"/>
      <c r="AM34" s="1278"/>
      <c r="AN34" s="1278"/>
      <c r="AO34" s="1278"/>
      <c r="AP34" s="1278"/>
      <c r="AQ34" s="1278"/>
      <c r="AR34" s="1278"/>
      <c r="AS34" s="1278"/>
      <c r="AT34" s="1278"/>
      <c r="AU34" s="1278"/>
      <c r="AV34" s="1278"/>
      <c r="AW34" s="1278"/>
      <c r="AX34" s="1278"/>
      <c r="AY34" s="1278"/>
      <c r="AZ34" s="1278"/>
      <c r="BA34" s="1278"/>
      <c r="BB34" s="1278"/>
      <c r="BC34" s="1278"/>
      <c r="BD34" s="1278"/>
      <c r="BE34" s="1278"/>
      <c r="BF34" s="1278"/>
      <c r="BG34" s="1278"/>
      <c r="BH34" s="1278"/>
    </row>
    <row r="35" spans="1:60" s="1295" customFormat="1" ht="33" customHeight="1" thickBot="1">
      <c r="A35" s="1691" t="s">
        <v>1230</v>
      </c>
      <c r="B35" s="1692" t="s">
        <v>2461</v>
      </c>
      <c r="C35" s="1673" t="s">
        <v>2462</v>
      </c>
      <c r="D35" s="1693">
        <f>MAX((D29+D33-D34)-2/3*D25,0)</f>
        <v>0</v>
      </c>
      <c r="E35" s="1717" t="s">
        <v>2463</v>
      </c>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8"/>
      <c r="BB35" s="1278"/>
      <c r="BC35" s="1278"/>
      <c r="BD35" s="1278"/>
      <c r="BE35" s="1278"/>
      <c r="BF35" s="1278"/>
      <c r="BG35" s="1278"/>
      <c r="BH35" s="1278"/>
    </row>
    <row r="36" spans="1:60" s="1295" customFormat="1" ht="33" customHeight="1" thickBot="1">
      <c r="A36" s="1694" t="s">
        <v>704</v>
      </c>
      <c r="B36" s="1695" t="s">
        <v>2464</v>
      </c>
      <c r="C36" s="1696" t="s">
        <v>2424</v>
      </c>
      <c r="D36" s="1697">
        <f>D25+D29+D33-D34-D35</f>
        <v>0</v>
      </c>
      <c r="E36" s="1718" t="s">
        <v>2465</v>
      </c>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278"/>
      <c r="BB36" s="1278"/>
      <c r="BC36" s="1278"/>
      <c r="BD36" s="1278"/>
      <c r="BE36" s="1278"/>
      <c r="BF36" s="1278"/>
      <c r="BG36" s="1278"/>
      <c r="BH36" s="1278"/>
    </row>
    <row r="37" spans="1:60" ht="30" customHeight="1" thickBot="1">
      <c r="A37" s="2880" t="s">
        <v>2466</v>
      </c>
      <c r="B37" s="2881"/>
      <c r="C37" s="2881"/>
      <c r="D37" s="2881"/>
      <c r="E37" s="2882"/>
    </row>
    <row r="38" spans="1:60" ht="30" customHeight="1">
      <c r="A38" s="1688" t="s">
        <v>1237</v>
      </c>
      <c r="B38" s="1689" t="s">
        <v>2467</v>
      </c>
      <c r="C38" s="1698" t="s">
        <v>2468</v>
      </c>
      <c r="D38" s="1690">
        <f>'F2 LCR - ALL'!J16</f>
        <v>0</v>
      </c>
      <c r="E38" s="1699" t="s">
        <v>2469</v>
      </c>
    </row>
    <row r="39" spans="1:60" ht="30" customHeight="1" thickBot="1">
      <c r="A39" s="1691" t="s">
        <v>1240</v>
      </c>
      <c r="B39" s="1687" t="s">
        <v>2470</v>
      </c>
      <c r="C39" s="1700" t="s">
        <v>2471</v>
      </c>
      <c r="D39" s="1701">
        <f>'F3 LCR - ALL'!K18</f>
        <v>0</v>
      </c>
      <c r="E39" s="1702" t="s">
        <v>2472</v>
      </c>
    </row>
    <row r="40" spans="1:60" ht="35.25" customHeight="1" thickBot="1">
      <c r="A40" s="1703" t="s">
        <v>1242</v>
      </c>
      <c r="B40" s="1704" t="s">
        <v>2473</v>
      </c>
      <c r="C40" s="1705" t="s">
        <v>2425</v>
      </c>
      <c r="D40" s="1706">
        <f>D38-MIN(D39,0.75*D38)</f>
        <v>0</v>
      </c>
      <c r="E40" s="1707" t="s">
        <v>2474</v>
      </c>
    </row>
    <row r="41" spans="1:60">
      <c r="D41" s="1281"/>
      <c r="E41" s="1278"/>
    </row>
    <row r="42" spans="1:60">
      <c r="D42" s="1281"/>
      <c r="E42" s="1278"/>
    </row>
    <row r="43" spans="1:60">
      <c r="D43" s="1281"/>
      <c r="E43" s="1278"/>
    </row>
    <row r="44" spans="1:60">
      <c r="E44" s="1278"/>
    </row>
    <row r="45" spans="1:60">
      <c r="E45" s="1278"/>
    </row>
    <row r="46" spans="1:60">
      <c r="E46" s="1278"/>
    </row>
    <row r="47" spans="1:60">
      <c r="E47" s="1278"/>
    </row>
    <row r="48" spans="1:60">
      <c r="E48" s="1278"/>
    </row>
    <row r="49" spans="5:5">
      <c r="E49" s="1278"/>
    </row>
    <row r="50" spans="5:5">
      <c r="E50" s="1278"/>
    </row>
    <row r="51" spans="5:5">
      <c r="E51" s="1278"/>
    </row>
    <row r="52" spans="5:5">
      <c r="E52" s="1278"/>
    </row>
    <row r="53" spans="5:5">
      <c r="E53" s="1278"/>
    </row>
    <row r="54" spans="5:5">
      <c r="E54" s="1278"/>
    </row>
    <row r="55" spans="5:5">
      <c r="E55" s="1278"/>
    </row>
    <row r="56" spans="5:5">
      <c r="E56" s="1278"/>
    </row>
    <row r="57" spans="5:5">
      <c r="E57" s="1278"/>
    </row>
    <row r="58" spans="5:5">
      <c r="E58" s="1278"/>
    </row>
    <row r="59" spans="5:5">
      <c r="E59" s="1278"/>
    </row>
    <row r="60" spans="5:5">
      <c r="E60" s="1278"/>
    </row>
    <row r="61" spans="5:5">
      <c r="E61" s="1278"/>
    </row>
    <row r="62" spans="5:5">
      <c r="E62" s="1278"/>
    </row>
    <row r="63" spans="5:5">
      <c r="E63" s="1278"/>
    </row>
    <row r="64" spans="5:5">
      <c r="E64" s="1278"/>
    </row>
    <row r="65" spans="5:5">
      <c r="E65" s="1278"/>
    </row>
    <row r="66" spans="5:5">
      <c r="E66" s="1278"/>
    </row>
    <row r="67" spans="5:5">
      <c r="E67" s="1278"/>
    </row>
    <row r="68" spans="5:5">
      <c r="E68" s="1278"/>
    </row>
    <row r="69" spans="5:5">
      <c r="E69" s="1278"/>
    </row>
    <row r="70" spans="5:5">
      <c r="E70" s="1278"/>
    </row>
    <row r="71" spans="5:5">
      <c r="E71" s="1278"/>
    </row>
    <row r="72" spans="5:5">
      <c r="E72" s="1278"/>
    </row>
    <row r="73" spans="5:5">
      <c r="E73" s="1278"/>
    </row>
    <row r="74" spans="5:5">
      <c r="E74" s="1278"/>
    </row>
    <row r="75" spans="5:5">
      <c r="E75" s="1278"/>
    </row>
    <row r="76" spans="5:5">
      <c r="E76" s="1278"/>
    </row>
    <row r="77" spans="5:5">
      <c r="E77" s="1278"/>
    </row>
    <row r="78" spans="5:5">
      <c r="E78" s="1278"/>
    </row>
    <row r="79" spans="5:5">
      <c r="E79" s="1278"/>
    </row>
    <row r="80" spans="5:5">
      <c r="E80" s="1278"/>
    </row>
    <row r="81" spans="5:5">
      <c r="E81" s="1278"/>
    </row>
    <row r="82" spans="5:5">
      <c r="E82" s="1278"/>
    </row>
    <row r="83" spans="5:5">
      <c r="E83" s="1278"/>
    </row>
    <row r="84" spans="5:5">
      <c r="E84" s="1278"/>
    </row>
    <row r="85" spans="5:5">
      <c r="E85" s="1278"/>
    </row>
    <row r="86" spans="5:5">
      <c r="E86" s="1278"/>
    </row>
    <row r="87" spans="5:5">
      <c r="E87" s="1278"/>
    </row>
    <row r="88" spans="5:5">
      <c r="E88" s="1278"/>
    </row>
    <row r="89" spans="5:5">
      <c r="E89" s="1278"/>
    </row>
    <row r="90" spans="5:5">
      <c r="E90" s="1278"/>
    </row>
    <row r="91" spans="5:5">
      <c r="E91" s="1278"/>
    </row>
    <row r="92" spans="5:5">
      <c r="E92" s="1278"/>
    </row>
    <row r="93" spans="5:5">
      <c r="E93" s="1278"/>
    </row>
    <row r="94" spans="5:5">
      <c r="E94" s="1278"/>
    </row>
    <row r="95" spans="5:5">
      <c r="E95" s="1278"/>
    </row>
    <row r="96" spans="5:5">
      <c r="E96" s="1278"/>
    </row>
    <row r="97" spans="5:5">
      <c r="E97" s="1278"/>
    </row>
    <row r="98" spans="5:5">
      <c r="E98" s="1278"/>
    </row>
    <row r="99" spans="5:5">
      <c r="E99" s="1278"/>
    </row>
    <row r="100" spans="5:5">
      <c r="E100" s="1278"/>
    </row>
    <row r="101" spans="5:5">
      <c r="E101" s="1278"/>
    </row>
    <row r="102" spans="5:5">
      <c r="E102" s="1278"/>
    </row>
    <row r="103" spans="5:5">
      <c r="E103" s="1278"/>
    </row>
    <row r="104" spans="5:5">
      <c r="E104" s="1278"/>
    </row>
    <row r="105" spans="5:5">
      <c r="E105" s="1278"/>
    </row>
    <row r="106" spans="5:5">
      <c r="E106" s="1278"/>
    </row>
    <row r="107" spans="5:5">
      <c r="E107" s="1278"/>
    </row>
    <row r="108" spans="5:5">
      <c r="E108" s="1278"/>
    </row>
    <row r="109" spans="5:5">
      <c r="E109" s="1278"/>
    </row>
    <row r="110" spans="5:5">
      <c r="E110" s="1278"/>
    </row>
    <row r="111" spans="5:5">
      <c r="E111" s="1278"/>
    </row>
    <row r="112" spans="5:5">
      <c r="E112" s="1278"/>
    </row>
    <row r="113" spans="5:5">
      <c r="E113" s="1278"/>
    </row>
    <row r="114" spans="5:5">
      <c r="E114" s="1278"/>
    </row>
    <row r="115" spans="5:5">
      <c r="E115" s="1278"/>
    </row>
    <row r="116" spans="5:5">
      <c r="E116" s="1278"/>
    </row>
    <row r="117" spans="5:5">
      <c r="E117" s="1278"/>
    </row>
    <row r="118" spans="5:5">
      <c r="E118" s="1278"/>
    </row>
    <row r="119" spans="5:5">
      <c r="E119" s="1278"/>
    </row>
    <row r="120" spans="5:5">
      <c r="E120" s="1278"/>
    </row>
    <row r="121" spans="5:5">
      <c r="E121" s="1278"/>
    </row>
    <row r="122" spans="5:5">
      <c r="E122" s="1278"/>
    </row>
    <row r="123" spans="5:5">
      <c r="E123" s="1278"/>
    </row>
    <row r="124" spans="5:5">
      <c r="E124" s="1278"/>
    </row>
    <row r="125" spans="5:5">
      <c r="E125" s="1278"/>
    </row>
    <row r="126" spans="5:5">
      <c r="E126" s="1278"/>
    </row>
    <row r="127" spans="5:5">
      <c r="E127" s="1278"/>
    </row>
    <row r="128" spans="5:5">
      <c r="E128" s="1278"/>
    </row>
    <row r="129" spans="5:5">
      <c r="E129" s="1278"/>
    </row>
    <row r="130" spans="5:5">
      <c r="E130" s="1278"/>
    </row>
    <row r="131" spans="5:5">
      <c r="E131" s="1278"/>
    </row>
  </sheetData>
  <mergeCells count="5">
    <mergeCell ref="A8:E8"/>
    <mergeCell ref="A14:E14"/>
    <mergeCell ref="A15:E15"/>
    <mergeCell ref="A19:E19"/>
    <mergeCell ref="A37:E3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70" zoomScaleNormal="70" workbookViewId="0">
      <selection activeCell="C98" sqref="C98"/>
    </sheetView>
  </sheetViews>
  <sheetFormatPr defaultColWidth="11.42578125" defaultRowHeight="14.25"/>
  <cols>
    <col min="1" max="1" width="10.42578125" style="1277" customWidth="1"/>
    <col min="2" max="2" width="10.42578125" style="1280" customWidth="1"/>
    <col min="3" max="3" width="85.28515625" style="1278" customWidth="1"/>
    <col min="4" max="4" width="24.5703125" style="1278" customWidth="1"/>
    <col min="5" max="5" width="47" style="1708" bestFit="1" customWidth="1"/>
    <col min="6" max="16384" width="11.42578125" style="1278"/>
  </cols>
  <sheetData>
    <row r="1" spans="1:60" ht="15">
      <c r="C1" s="5" t="s">
        <v>2</v>
      </c>
      <c r="D1" s="103" t="s">
        <v>1635</v>
      </c>
      <c r="E1" s="1288"/>
    </row>
    <row r="2" spans="1:60" ht="15">
      <c r="C2" s="49" t="s">
        <v>4</v>
      </c>
      <c r="D2" s="49" t="s">
        <v>2480</v>
      </c>
      <c r="E2" s="1288"/>
    </row>
    <row r="3" spans="1:60" ht="15">
      <c r="C3" s="49" t="s">
        <v>6</v>
      </c>
      <c r="D3" s="49" t="s">
        <v>2012</v>
      </c>
      <c r="E3" s="1288"/>
    </row>
    <row r="4" spans="1:60" ht="15">
      <c r="C4" s="49" t="s">
        <v>8</v>
      </c>
      <c r="D4" s="49" t="s">
        <v>9</v>
      </c>
      <c r="E4" s="1288"/>
    </row>
    <row r="5" spans="1:60" ht="15">
      <c r="C5" s="5" t="s">
        <v>2015</v>
      </c>
      <c r="D5" s="5" t="s">
        <v>2016</v>
      </c>
      <c r="E5" s="1288"/>
    </row>
    <row r="6" spans="1:60">
      <c r="E6" s="1288"/>
    </row>
    <row r="7" spans="1:60">
      <c r="A7" s="1279"/>
      <c r="E7" s="1288"/>
    </row>
    <row r="8" spans="1:60" ht="45" customHeight="1">
      <c r="A8" s="2883" t="s">
        <v>2481</v>
      </c>
      <c r="B8" s="2884"/>
      <c r="C8" s="2884"/>
      <c r="D8" s="2884"/>
      <c r="E8" s="2884"/>
    </row>
    <row r="9" spans="1:60" ht="15" customHeight="1">
      <c r="A9" s="1285"/>
      <c r="B9" s="1285"/>
      <c r="C9" s="1285"/>
      <c r="D9" s="1285"/>
      <c r="E9" s="1281"/>
    </row>
    <row r="10" spans="1:60" ht="15" customHeight="1">
      <c r="A10" s="1285"/>
      <c r="B10" s="1285"/>
      <c r="C10" s="1286" t="s">
        <v>1166</v>
      </c>
      <c r="D10" s="1287"/>
      <c r="E10" s="1281"/>
    </row>
    <row r="11" spans="1:60" ht="15" customHeight="1" thickBot="1">
      <c r="A11" s="1285"/>
      <c r="B11" s="1285"/>
      <c r="C11" s="1285"/>
      <c r="D11" s="1285"/>
      <c r="E11" s="1281"/>
    </row>
    <row r="12" spans="1:60" s="1295" customFormat="1" ht="28.5" customHeight="1">
      <c r="A12" s="1709"/>
      <c r="B12" s="1710"/>
      <c r="C12" s="1711"/>
      <c r="D12" s="1290" t="s">
        <v>2420</v>
      </c>
      <c r="E12" s="1291" t="s">
        <v>2421</v>
      </c>
      <c r="F12" s="1278"/>
      <c r="G12" s="1278"/>
      <c r="H12" s="1278"/>
      <c r="I12" s="1278"/>
      <c r="J12" s="1278"/>
      <c r="K12" s="1278"/>
      <c r="L12" s="1278"/>
      <c r="M12" s="1278"/>
      <c r="N12" s="1278"/>
      <c r="O12" s="1278"/>
      <c r="P12" s="1278"/>
      <c r="Q12" s="1278"/>
      <c r="R12" s="1278"/>
      <c r="S12" s="1278"/>
      <c r="T12" s="1278"/>
      <c r="U12" s="1278"/>
      <c r="V12" s="1278"/>
      <c r="W12" s="1278"/>
      <c r="X12" s="1278"/>
      <c r="Y12" s="1278"/>
      <c r="Z12" s="1278"/>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row>
    <row r="13" spans="1:60" s="1295" customFormat="1" ht="30.75" customHeight="1" thickBot="1">
      <c r="A13" s="1712" t="s">
        <v>1678</v>
      </c>
      <c r="B13" s="1713" t="s">
        <v>13</v>
      </c>
      <c r="C13" s="1713" t="s">
        <v>657</v>
      </c>
      <c r="D13" s="1669" t="s">
        <v>659</v>
      </c>
      <c r="E13" s="1714"/>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row>
    <row r="14" spans="1:60" s="1295" customFormat="1" ht="30" customHeight="1" thickBot="1">
      <c r="A14" s="2890" t="s">
        <v>2422</v>
      </c>
      <c r="B14" s="2891"/>
      <c r="C14" s="2891"/>
      <c r="D14" s="2891"/>
      <c r="E14" s="2892"/>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1278"/>
      <c r="AX14" s="1278"/>
      <c r="AY14" s="1278"/>
      <c r="AZ14" s="1278"/>
      <c r="BA14" s="1278"/>
      <c r="BB14" s="1278"/>
      <c r="BC14" s="1278"/>
      <c r="BD14" s="1278"/>
      <c r="BE14" s="1278"/>
      <c r="BF14" s="1278"/>
      <c r="BG14" s="1278"/>
      <c r="BH14" s="1278"/>
    </row>
    <row r="15" spans="1:60" s="1295" customFormat="1" ht="30" customHeight="1" thickBot="1">
      <c r="A15" s="2893" t="s">
        <v>2423</v>
      </c>
      <c r="B15" s="2894"/>
      <c r="C15" s="2894"/>
      <c r="D15" s="2894"/>
      <c r="E15" s="2895"/>
      <c r="F15" s="1278"/>
      <c r="G15" s="1278"/>
      <c r="H15" s="1278"/>
      <c r="I15" s="1278"/>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1278"/>
      <c r="AX15" s="1278"/>
      <c r="AY15" s="1278"/>
      <c r="AZ15" s="1278"/>
      <c r="BA15" s="1278"/>
      <c r="BB15" s="1278"/>
      <c r="BC15" s="1278"/>
      <c r="BD15" s="1278"/>
      <c r="BE15" s="1278"/>
      <c r="BF15" s="1278"/>
      <c r="BG15" s="1278"/>
      <c r="BH15" s="1278"/>
    </row>
    <row r="16" spans="1:60" s="1295" customFormat="1" ht="30" customHeight="1">
      <c r="A16" s="1671" t="s">
        <v>659</v>
      </c>
      <c r="B16" s="1672" t="s">
        <v>1728</v>
      </c>
      <c r="C16" s="1673" t="s">
        <v>2424</v>
      </c>
      <c r="D16" s="1674">
        <f>D36</f>
        <v>0</v>
      </c>
      <c r="E16" s="1675"/>
      <c r="F16" s="1278"/>
      <c r="G16" s="1278"/>
      <c r="H16" s="1278"/>
      <c r="I16" s="1278"/>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c r="AT16" s="1278"/>
      <c r="AU16" s="1278"/>
      <c r="AV16" s="1278"/>
      <c r="AW16" s="1278"/>
      <c r="AX16" s="1278"/>
      <c r="AY16" s="1278"/>
      <c r="AZ16" s="1278"/>
      <c r="BA16" s="1278"/>
      <c r="BB16" s="1278"/>
      <c r="BC16" s="1278"/>
      <c r="BD16" s="1278"/>
      <c r="BE16" s="1278"/>
      <c r="BF16" s="1278"/>
      <c r="BG16" s="1278"/>
      <c r="BH16" s="1278"/>
    </row>
    <row r="17" spans="1:60" s="1295" customFormat="1" ht="30" customHeight="1">
      <c r="A17" s="1676" t="s">
        <v>664</v>
      </c>
      <c r="B17" s="1677" t="s">
        <v>1762</v>
      </c>
      <c r="C17" s="1678" t="s">
        <v>2425</v>
      </c>
      <c r="D17" s="1679">
        <f>D40</f>
        <v>0</v>
      </c>
      <c r="E17" s="1680"/>
      <c r="F17" s="1278"/>
      <c r="G17" s="1278"/>
      <c r="H17" s="1278"/>
      <c r="I17" s="1278"/>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c r="AL17" s="1278"/>
      <c r="AM17" s="1278"/>
      <c r="AN17" s="1278"/>
      <c r="AO17" s="1278"/>
      <c r="AP17" s="1278"/>
      <c r="AQ17" s="1278"/>
      <c r="AR17" s="1278"/>
      <c r="AS17" s="1278"/>
      <c r="AT17" s="1278"/>
      <c r="AU17" s="1278"/>
      <c r="AV17" s="1278"/>
      <c r="AW17" s="1278"/>
      <c r="AX17" s="1278"/>
      <c r="AY17" s="1278"/>
      <c r="AZ17" s="1278"/>
      <c r="BA17" s="1278"/>
      <c r="BB17" s="1278"/>
      <c r="BC17" s="1278"/>
      <c r="BD17" s="1278"/>
      <c r="BE17" s="1278"/>
      <c r="BF17" s="1278"/>
      <c r="BG17" s="1278"/>
      <c r="BH17" s="1278"/>
    </row>
    <row r="18" spans="1:60" s="1295" customFormat="1" ht="30" customHeight="1" thickBot="1">
      <c r="A18" s="1681" t="s">
        <v>667</v>
      </c>
      <c r="B18" s="1682" t="s">
        <v>1735</v>
      </c>
      <c r="C18" s="1683" t="s">
        <v>2426</v>
      </c>
      <c r="D18" s="1684" t="str">
        <f>IF(ISERROR(D16/D17),"",D16/D17*100)</f>
        <v/>
      </c>
      <c r="E18" s="1685"/>
      <c r="F18" s="1278"/>
      <c r="G18" s="1278"/>
      <c r="H18" s="1278"/>
      <c r="I18" s="1278"/>
      <c r="J18" s="1278"/>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1278"/>
      <c r="AS18" s="1278"/>
      <c r="AT18" s="1278"/>
      <c r="AU18" s="1278"/>
      <c r="AV18" s="1278"/>
      <c r="AW18" s="1278"/>
      <c r="AX18" s="1278"/>
      <c r="AY18" s="1278"/>
      <c r="AZ18" s="1278"/>
      <c r="BA18" s="1278"/>
      <c r="BB18" s="1278"/>
      <c r="BC18" s="1278"/>
      <c r="BD18" s="1278"/>
      <c r="BE18" s="1278"/>
      <c r="BF18" s="1278"/>
      <c r="BG18" s="1278"/>
      <c r="BH18" s="1278"/>
    </row>
    <row r="19" spans="1:60" s="1295" customFormat="1" ht="30" customHeight="1" thickBot="1">
      <c r="A19" s="2880" t="s">
        <v>2427</v>
      </c>
      <c r="B19" s="2881"/>
      <c r="C19" s="2881"/>
      <c r="D19" s="2881"/>
      <c r="E19" s="2882"/>
      <c r="F19" s="1278"/>
      <c r="G19" s="1278"/>
      <c r="H19" s="1278"/>
      <c r="I19" s="1278"/>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row>
    <row r="20" spans="1:60" s="1295" customFormat="1" ht="33" customHeight="1">
      <c r="A20" s="1671" t="s">
        <v>670</v>
      </c>
      <c r="B20" s="1672" t="s">
        <v>1415</v>
      </c>
      <c r="C20" s="1673" t="s">
        <v>2428</v>
      </c>
      <c r="D20" s="1674">
        <f>'F1 LCR - EUR'!H15</f>
        <v>0</v>
      </c>
      <c r="E20" s="1715" t="s">
        <v>2429</v>
      </c>
      <c r="F20" s="1278"/>
      <c r="G20" s="1278"/>
      <c r="H20" s="1278"/>
      <c r="I20" s="1278"/>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c r="AG20" s="1278"/>
      <c r="AH20" s="1278"/>
      <c r="AI20" s="1278"/>
      <c r="AJ20" s="1278"/>
      <c r="AK20" s="1278"/>
      <c r="AL20" s="1278"/>
      <c r="AM20" s="1278"/>
      <c r="AN20" s="1278"/>
      <c r="AO20" s="1278"/>
      <c r="AP20" s="1278"/>
      <c r="AQ20" s="1278"/>
      <c r="AR20" s="1278"/>
      <c r="AS20" s="1278"/>
      <c r="AT20" s="1278"/>
      <c r="AU20" s="1278"/>
      <c r="AV20" s="1278"/>
      <c r="AW20" s="1278"/>
      <c r="AX20" s="1278"/>
      <c r="AY20" s="1278"/>
      <c r="AZ20" s="1278"/>
      <c r="BA20" s="1278"/>
      <c r="BB20" s="1278"/>
      <c r="BC20" s="1278"/>
      <c r="BD20" s="1278"/>
      <c r="BE20" s="1278"/>
      <c r="BF20" s="1278"/>
      <c r="BG20" s="1278"/>
      <c r="BH20" s="1278"/>
    </row>
    <row r="21" spans="1:60" s="1295" customFormat="1" ht="33" customHeight="1">
      <c r="A21" s="1676" t="s">
        <v>672</v>
      </c>
      <c r="B21" s="1677" t="s">
        <v>1742</v>
      </c>
      <c r="C21" s="1673" t="s">
        <v>2430</v>
      </c>
      <c r="D21" s="1679">
        <f>SUM('F3 LCR - EUR'!J40,'F4 LCR - EUR'!H18,'F4 LCR - EUR'!N18,'F4 LCR - EUR'!H23,'F4 LCR - EUR'!N23,'F4 LCR - EUR'!H28,'F4 LCR - EUR'!N28,'F4 LCR - EUR'!H33,'F4 LCR - EUR'!N33)</f>
        <v>0</v>
      </c>
      <c r="E21" s="1715" t="s">
        <v>2431</v>
      </c>
      <c r="F21" s="1278"/>
      <c r="G21" s="1278"/>
      <c r="H21" s="1278"/>
      <c r="I21" s="1278"/>
      <c r="J21" s="1278"/>
      <c r="K21" s="1278"/>
      <c r="L21" s="1278"/>
      <c r="M21" s="1278"/>
      <c r="N21" s="1278"/>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c r="AT21" s="1278"/>
      <c r="AU21" s="1278"/>
      <c r="AV21" s="1278"/>
      <c r="AW21" s="1278"/>
      <c r="AX21" s="1278"/>
      <c r="AY21" s="1278"/>
      <c r="AZ21" s="1278"/>
      <c r="BA21" s="1278"/>
      <c r="BB21" s="1278"/>
      <c r="BC21" s="1278"/>
      <c r="BD21" s="1278"/>
      <c r="BE21" s="1278"/>
      <c r="BF21" s="1278"/>
      <c r="BG21" s="1278"/>
      <c r="BH21" s="1278"/>
    </row>
    <row r="22" spans="1:60" s="1281" customFormat="1" ht="33" customHeight="1">
      <c r="A22" s="1676" t="s">
        <v>675</v>
      </c>
      <c r="B22" s="1677" t="s">
        <v>1746</v>
      </c>
      <c r="C22" s="1673" t="s">
        <v>2432</v>
      </c>
      <c r="D22" s="1679">
        <f>SUM('F2 LCR - EUR'!G83,'F2 LCR - EUR'!G88,'F4 LCR - EUR'!F17,'F4 LCR - EUR'!L17)</f>
        <v>0</v>
      </c>
      <c r="E22" s="1715" t="s">
        <v>2433</v>
      </c>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c r="AH22" s="1278"/>
      <c r="AI22" s="1278"/>
      <c r="AJ22" s="1278"/>
      <c r="AK22" s="1278"/>
      <c r="AL22" s="1278"/>
      <c r="AM22" s="1278"/>
      <c r="AN22" s="1278"/>
      <c r="AO22" s="1278"/>
      <c r="AP22" s="1278"/>
      <c r="AQ22" s="1278"/>
      <c r="AR22" s="1278"/>
      <c r="AS22" s="1278"/>
      <c r="AT22" s="1278"/>
      <c r="AU22" s="1278"/>
      <c r="AV22" s="1278"/>
      <c r="AW22" s="1278"/>
      <c r="AX22" s="1278"/>
      <c r="AY22" s="1278"/>
      <c r="AZ22" s="1278"/>
      <c r="BA22" s="1278"/>
      <c r="BB22" s="1278"/>
      <c r="BC22" s="1278"/>
      <c r="BD22" s="1278"/>
      <c r="BE22" s="1278"/>
      <c r="BF22" s="1278"/>
      <c r="BG22" s="1278"/>
      <c r="BH22" s="1278"/>
    </row>
    <row r="23" spans="1:60" s="1281" customFormat="1" ht="33" customHeight="1">
      <c r="A23" s="1676" t="s">
        <v>677</v>
      </c>
      <c r="B23" s="1677" t="s">
        <v>1752</v>
      </c>
      <c r="C23" s="1673" t="s">
        <v>2434</v>
      </c>
      <c r="D23" s="1679">
        <f>'F2 LCR - EUR'!E81</f>
        <v>0</v>
      </c>
      <c r="E23" s="1715" t="s">
        <v>2435</v>
      </c>
      <c r="F23" s="1278"/>
      <c r="G23" s="1278"/>
      <c r="H23" s="1278"/>
      <c r="I23" s="1278"/>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8"/>
      <c r="AJ23" s="1278"/>
      <c r="AK23" s="1278"/>
      <c r="AL23" s="1278"/>
      <c r="AM23" s="1278"/>
      <c r="AN23" s="1278"/>
      <c r="AO23" s="1278"/>
      <c r="AP23" s="1278"/>
      <c r="AQ23" s="1278"/>
      <c r="AR23" s="1278"/>
      <c r="AS23" s="1278"/>
      <c r="AT23" s="1278"/>
      <c r="AU23" s="1278"/>
      <c r="AV23" s="1278"/>
      <c r="AW23" s="1278"/>
      <c r="AX23" s="1278"/>
      <c r="AY23" s="1278"/>
      <c r="AZ23" s="1278"/>
      <c r="BA23" s="1278"/>
      <c r="BB23" s="1278"/>
      <c r="BC23" s="1278"/>
      <c r="BD23" s="1278"/>
      <c r="BE23" s="1278"/>
      <c r="BF23" s="1278"/>
      <c r="BG23" s="1278"/>
      <c r="BH23" s="1278"/>
    </row>
    <row r="24" spans="1:60" s="1281" customFormat="1" ht="33" customHeight="1">
      <c r="A24" s="1676" t="s">
        <v>680</v>
      </c>
      <c r="B24" s="1677" t="s">
        <v>1756</v>
      </c>
      <c r="C24" s="1673" t="s">
        <v>2436</v>
      </c>
      <c r="D24" s="1679">
        <f>'F3 LCR - EUR'!F38-'F3 LCR - EUR'!F43</f>
        <v>0</v>
      </c>
      <c r="E24" s="1715" t="s">
        <v>2437</v>
      </c>
      <c r="F24" s="1278"/>
      <c r="G24" s="1278"/>
      <c r="H24" s="1278"/>
      <c r="I24" s="1278"/>
      <c r="J24" s="1278"/>
      <c r="K24" s="1278"/>
      <c r="L24" s="1278"/>
      <c r="M24" s="1278"/>
      <c r="N24" s="1278"/>
      <c r="O24" s="1278"/>
      <c r="P24" s="1278"/>
      <c r="Q24" s="1278"/>
      <c r="R24" s="1278"/>
      <c r="S24" s="1278"/>
      <c r="T24" s="1278"/>
      <c r="U24" s="1278"/>
      <c r="V24" s="1278"/>
      <c r="W24" s="1278"/>
      <c r="X24" s="1278"/>
      <c r="Y24" s="1278"/>
      <c r="Z24" s="1278"/>
      <c r="AA24" s="1278"/>
      <c r="AB24" s="1278"/>
      <c r="AC24" s="1278"/>
      <c r="AD24" s="1278"/>
      <c r="AE24" s="1278"/>
      <c r="AF24" s="1278"/>
      <c r="AG24" s="1278"/>
      <c r="AH24" s="1278"/>
      <c r="AI24" s="1278"/>
      <c r="AJ24" s="1278"/>
      <c r="AK24" s="1278"/>
      <c r="AL24" s="1278"/>
      <c r="AM24" s="1278"/>
      <c r="AN24" s="1278"/>
      <c r="AO24" s="1278"/>
      <c r="AP24" s="1278"/>
      <c r="AQ24" s="1278"/>
      <c r="AR24" s="1278"/>
      <c r="AS24" s="1278"/>
      <c r="AT24" s="1278"/>
      <c r="AU24" s="1278"/>
      <c r="AV24" s="1278"/>
      <c r="AW24" s="1278"/>
      <c r="AX24" s="1278"/>
      <c r="AY24" s="1278"/>
      <c r="AZ24" s="1278"/>
      <c r="BA24" s="1278"/>
      <c r="BB24" s="1278"/>
      <c r="BC24" s="1278"/>
      <c r="BD24" s="1278"/>
      <c r="BE24" s="1278"/>
      <c r="BF24" s="1278"/>
      <c r="BG24" s="1278"/>
      <c r="BH24" s="1278"/>
    </row>
    <row r="25" spans="1:60" s="1281" customFormat="1" ht="33" customHeight="1" thickBot="1">
      <c r="A25" s="1686" t="s">
        <v>683</v>
      </c>
      <c r="B25" s="1687" t="s">
        <v>1806</v>
      </c>
      <c r="C25" s="1683" t="s">
        <v>2438</v>
      </c>
      <c r="D25" s="1701">
        <f>D20-D21+D22-D23+D24</f>
        <v>0</v>
      </c>
      <c r="E25" s="1715" t="s">
        <v>2439</v>
      </c>
      <c r="F25" s="1278"/>
      <c r="G25" s="1278"/>
      <c r="H25" s="1278"/>
      <c r="I25" s="1278"/>
      <c r="J25" s="1278"/>
      <c r="K25" s="1278"/>
      <c r="L25" s="1278"/>
      <c r="M25" s="1278"/>
      <c r="N25" s="1278"/>
      <c r="O25" s="1278"/>
      <c r="P25" s="1278"/>
      <c r="Q25" s="1278"/>
      <c r="R25" s="1278"/>
      <c r="S25" s="1278"/>
      <c r="T25" s="1278"/>
      <c r="U25" s="1278"/>
      <c r="V25" s="1278"/>
      <c r="W25" s="1278"/>
      <c r="X25" s="1278"/>
      <c r="Y25" s="1278"/>
      <c r="Z25" s="1278"/>
      <c r="AA25" s="1278"/>
      <c r="AB25" s="1278"/>
      <c r="AC25" s="1278"/>
      <c r="AD25" s="1278"/>
      <c r="AE25" s="1278"/>
      <c r="AF25" s="1278"/>
      <c r="AG25" s="1278"/>
      <c r="AH25" s="1278"/>
      <c r="AI25" s="1278"/>
      <c r="AJ25" s="1278"/>
      <c r="AK25" s="1278"/>
      <c r="AL25" s="1278"/>
      <c r="AM25" s="1278"/>
      <c r="AN25" s="1278"/>
      <c r="AO25" s="1278"/>
      <c r="AP25" s="1278"/>
      <c r="AQ25" s="1278"/>
      <c r="AR25" s="1278"/>
      <c r="AS25" s="1278"/>
      <c r="AT25" s="1278"/>
      <c r="AU25" s="1278"/>
      <c r="AV25" s="1278"/>
      <c r="AW25" s="1278"/>
      <c r="AX25" s="1278"/>
      <c r="AY25" s="1278"/>
      <c r="AZ25" s="1278"/>
      <c r="BA25" s="1278"/>
      <c r="BB25" s="1278"/>
      <c r="BC25" s="1278"/>
      <c r="BD25" s="1278"/>
      <c r="BE25" s="1278"/>
      <c r="BF25" s="1278"/>
      <c r="BG25" s="1278"/>
      <c r="BH25" s="1278"/>
    </row>
    <row r="26" spans="1:60" s="1295" customFormat="1" ht="33" customHeight="1">
      <c r="A26" s="1688" t="s">
        <v>1207</v>
      </c>
      <c r="B26" s="1689" t="s">
        <v>1808</v>
      </c>
      <c r="C26" s="1673" t="s">
        <v>2440</v>
      </c>
      <c r="D26" s="1690">
        <f>'F1 LCR - EUR'!H27</f>
        <v>0</v>
      </c>
      <c r="E26" s="1715" t="s">
        <v>2441</v>
      </c>
      <c r="F26" s="1278"/>
      <c r="G26" s="1278"/>
      <c r="H26" s="1278"/>
      <c r="I26" s="1278"/>
      <c r="J26" s="1278"/>
      <c r="K26" s="1278"/>
      <c r="L26" s="127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row>
    <row r="27" spans="1:60" s="1295" customFormat="1" ht="33" customHeight="1">
      <c r="A27" s="1676" t="s">
        <v>1210</v>
      </c>
      <c r="B27" s="1677" t="s">
        <v>1812</v>
      </c>
      <c r="C27" s="1673" t="s">
        <v>2442</v>
      </c>
      <c r="D27" s="1679">
        <f>SUM('F3 LCR - EUR'!J41,'F4 LCR - EUR'!H19,'F4 LCR - EUR'!N19,'F4 LCR - EUR'!H24,'F4 LCR - EUR'!N24,'F4 LCR - EUR'!H29,'F4 LCR - EUR'!N29,'F4 LCR - EUR'!H34,'F4 LCR - EUR'!N34)</f>
        <v>0</v>
      </c>
      <c r="E27" s="1715" t="s">
        <v>2443</v>
      </c>
      <c r="F27" s="1278"/>
      <c r="G27" s="1278"/>
      <c r="H27" s="1278"/>
      <c r="I27" s="1278"/>
      <c r="J27" s="1278"/>
      <c r="K27" s="1278"/>
      <c r="L27" s="1278"/>
      <c r="M27" s="1278"/>
      <c r="N27" s="1278"/>
      <c r="O27" s="1278"/>
      <c r="P27" s="1278"/>
      <c r="Q27" s="1278"/>
      <c r="R27" s="1278"/>
      <c r="S27" s="1278"/>
      <c r="T27" s="1278"/>
      <c r="U27" s="1278"/>
      <c r="V27" s="1278"/>
      <c r="W27" s="1278"/>
      <c r="X27" s="1278"/>
      <c r="Y27" s="1278"/>
      <c r="Z27" s="1278"/>
      <c r="AA27" s="1278"/>
      <c r="AB27" s="1278"/>
      <c r="AC27" s="1278"/>
      <c r="AD27" s="1278"/>
      <c r="AE27" s="1278"/>
      <c r="AF27" s="1278"/>
      <c r="AG27" s="1278"/>
      <c r="AH27" s="1278"/>
      <c r="AI27" s="1278"/>
      <c r="AJ27" s="1278"/>
      <c r="AK27" s="1278"/>
      <c r="AL27" s="1278"/>
      <c r="AM27" s="1278"/>
      <c r="AN27" s="1278"/>
      <c r="AO27" s="1278"/>
      <c r="AP27" s="1278"/>
      <c r="AQ27" s="1278"/>
      <c r="AR27" s="1278"/>
      <c r="AS27" s="1278"/>
      <c r="AT27" s="1278"/>
      <c r="AU27" s="1278"/>
      <c r="AV27" s="1278"/>
      <c r="AW27" s="1278"/>
      <c r="AX27" s="1278"/>
      <c r="AY27" s="1278"/>
      <c r="AZ27" s="1278"/>
      <c r="BA27" s="1278"/>
      <c r="BB27" s="1278"/>
      <c r="BC27" s="1278"/>
      <c r="BD27" s="1278"/>
      <c r="BE27" s="1278"/>
      <c r="BF27" s="1278"/>
      <c r="BG27" s="1278"/>
      <c r="BH27" s="1278"/>
    </row>
    <row r="28" spans="1:60" s="1295" customFormat="1" ht="33" customHeight="1">
      <c r="A28" s="1676" t="s">
        <v>1213</v>
      </c>
      <c r="B28" s="1677" t="s">
        <v>1816</v>
      </c>
      <c r="C28" s="1673" t="s">
        <v>2444</v>
      </c>
      <c r="D28" s="1679">
        <f>SUM('F2 LCR - EUR'!G84,'F2 LCR - EUR'!G89,'F4 LCR - EUR'!F22,'F4 LCR - EUR'!L22)</f>
        <v>0</v>
      </c>
      <c r="E28" s="1715" t="s">
        <v>2445</v>
      </c>
      <c r="F28" s="1278"/>
      <c r="G28" s="1278"/>
      <c r="H28" s="1278"/>
      <c r="I28" s="1278"/>
      <c r="J28" s="1278"/>
      <c r="K28" s="1278"/>
      <c r="L28" s="1278"/>
      <c r="M28" s="1278"/>
      <c r="N28" s="1278"/>
      <c r="O28" s="1278"/>
      <c r="P28" s="1278"/>
      <c r="Q28" s="1278"/>
      <c r="R28" s="1278"/>
      <c r="S28" s="1278"/>
      <c r="T28" s="1278"/>
      <c r="U28" s="1278"/>
      <c r="V28" s="1278"/>
      <c r="W28" s="1278"/>
      <c r="X28" s="1278"/>
      <c r="Y28" s="1278"/>
      <c r="Z28" s="1278"/>
      <c r="AA28" s="1278"/>
      <c r="AB28" s="1278"/>
      <c r="AC28" s="1278"/>
      <c r="AD28" s="1278"/>
      <c r="AE28" s="1278"/>
      <c r="AF28" s="1278"/>
      <c r="AG28" s="1278"/>
      <c r="AH28" s="1278"/>
      <c r="AI28" s="1278"/>
      <c r="AJ28" s="1278"/>
      <c r="AK28" s="1278"/>
      <c r="AL28" s="1278"/>
      <c r="AM28" s="1278"/>
      <c r="AN28" s="1278"/>
      <c r="AO28" s="1278"/>
      <c r="AP28" s="1278"/>
      <c r="AQ28" s="1278"/>
      <c r="AR28" s="1278"/>
      <c r="AS28" s="1278"/>
      <c r="AT28" s="1278"/>
      <c r="AU28" s="1278"/>
      <c r="AV28" s="1278"/>
      <c r="AW28" s="1278"/>
      <c r="AX28" s="1278"/>
      <c r="AY28" s="1278"/>
      <c r="AZ28" s="1278"/>
      <c r="BA28" s="1278"/>
      <c r="BB28" s="1278"/>
      <c r="BC28" s="1278"/>
      <c r="BD28" s="1278"/>
      <c r="BE28" s="1278"/>
      <c r="BF28" s="1278"/>
      <c r="BG28" s="1278"/>
      <c r="BH28" s="1278"/>
    </row>
    <row r="29" spans="1:60" s="1295" customFormat="1" ht="33" customHeight="1" thickBot="1">
      <c r="A29" s="1681" t="s">
        <v>692</v>
      </c>
      <c r="B29" s="1682" t="s">
        <v>1820</v>
      </c>
      <c r="C29" s="1683" t="s">
        <v>2446</v>
      </c>
      <c r="D29" s="1716">
        <f>D26-D27+D28</f>
        <v>0</v>
      </c>
      <c r="E29" s="1717" t="s">
        <v>2447</v>
      </c>
      <c r="F29" s="1278"/>
      <c r="G29" s="1278"/>
      <c r="H29" s="1278"/>
      <c r="I29" s="1278"/>
      <c r="J29" s="1278"/>
      <c r="K29" s="1278"/>
      <c r="L29" s="1278"/>
      <c r="M29" s="1278"/>
      <c r="N29" s="1278"/>
      <c r="O29" s="1278"/>
      <c r="P29" s="1278"/>
      <c r="Q29" s="1278"/>
      <c r="R29" s="1278"/>
      <c r="S29" s="1278"/>
      <c r="T29" s="1278"/>
      <c r="U29" s="1278"/>
      <c r="V29" s="1278"/>
      <c r="W29" s="1278"/>
      <c r="X29" s="1278"/>
      <c r="Y29" s="1278"/>
      <c r="Z29" s="1278"/>
      <c r="AA29" s="1278"/>
      <c r="AB29" s="1278"/>
      <c r="AC29" s="1278"/>
      <c r="AD29" s="1278"/>
      <c r="AE29" s="1278"/>
      <c r="AF29" s="1278"/>
      <c r="AG29" s="1278"/>
      <c r="AH29" s="1278"/>
      <c r="AI29" s="1278"/>
      <c r="AJ29" s="1278"/>
      <c r="AK29" s="1278"/>
      <c r="AL29" s="1278"/>
      <c r="AM29" s="1278"/>
      <c r="AN29" s="1278"/>
      <c r="AO29" s="1278"/>
      <c r="AP29" s="1278"/>
      <c r="AQ29" s="1278"/>
      <c r="AR29" s="1278"/>
      <c r="AS29" s="1278"/>
      <c r="AT29" s="1278"/>
      <c r="AU29" s="1278"/>
      <c r="AV29" s="1278"/>
      <c r="AW29" s="1278"/>
      <c r="AX29" s="1278"/>
      <c r="AY29" s="1278"/>
      <c r="AZ29" s="1278"/>
      <c r="BA29" s="1278"/>
      <c r="BB29" s="1278"/>
      <c r="BC29" s="1278"/>
      <c r="BD29" s="1278"/>
      <c r="BE29" s="1278"/>
      <c r="BF29" s="1278"/>
      <c r="BG29" s="1278"/>
      <c r="BH29" s="1278"/>
    </row>
    <row r="30" spans="1:60" s="1295" customFormat="1" ht="33" customHeight="1">
      <c r="A30" s="1671" t="s">
        <v>695</v>
      </c>
      <c r="B30" s="1672" t="s">
        <v>2448</v>
      </c>
      <c r="C30" s="1673" t="s">
        <v>2449</v>
      </c>
      <c r="D30" s="1674">
        <f>'F1 LCR - EUR'!H32</f>
        <v>0</v>
      </c>
      <c r="E30" s="1715" t="s">
        <v>2450</v>
      </c>
      <c r="F30" s="1278"/>
      <c r="G30" s="1278"/>
      <c r="H30" s="1278"/>
      <c r="I30" s="1278"/>
      <c r="J30" s="1278"/>
      <c r="K30" s="1278"/>
      <c r="L30" s="1278"/>
      <c r="M30" s="1278"/>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c r="AL30" s="1278"/>
      <c r="AM30" s="1278"/>
      <c r="AN30" s="1278"/>
      <c r="AO30" s="1278"/>
      <c r="AP30" s="1278"/>
      <c r="AQ30" s="1278"/>
      <c r="AR30" s="1278"/>
      <c r="AS30" s="1278"/>
      <c r="AT30" s="1278"/>
      <c r="AU30" s="1278"/>
      <c r="AV30" s="1278"/>
      <c r="AW30" s="1278"/>
      <c r="AX30" s="1278"/>
      <c r="AY30" s="1278"/>
      <c r="AZ30" s="1278"/>
      <c r="BA30" s="1278"/>
      <c r="BB30" s="1278"/>
      <c r="BC30" s="1278"/>
      <c r="BD30" s="1278"/>
      <c r="BE30" s="1278"/>
      <c r="BF30" s="1278"/>
      <c r="BG30" s="1278"/>
      <c r="BH30" s="1278"/>
    </row>
    <row r="31" spans="1:60" s="1295" customFormat="1" ht="33" customHeight="1">
      <c r="A31" s="1676" t="s">
        <v>698</v>
      </c>
      <c r="B31" s="1677" t="s">
        <v>2451</v>
      </c>
      <c r="C31" s="1673" t="s">
        <v>2452</v>
      </c>
      <c r="D31" s="1679">
        <f>SUM('F3 LCR - EUR'!J42,'F4 LCR - EUR'!H20,'F4 LCR - EUR'!N20,'F4 LCR - EUR'!H25,'F4 LCR - EUR'!N25,'F4 LCR - EUR'!H30,'F4 LCR - EUR'!N30,'F4 LCR - EUR'!H35,'F4 LCR - EUR'!N35)</f>
        <v>0</v>
      </c>
      <c r="E31" s="1715" t="s">
        <v>2453</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1278"/>
      <c r="AM31" s="1278"/>
      <c r="AN31" s="1278"/>
      <c r="AO31" s="1278"/>
      <c r="AP31" s="1278"/>
      <c r="AQ31" s="1278"/>
      <c r="AR31" s="1278"/>
      <c r="AS31" s="1278"/>
      <c r="AT31" s="1278"/>
      <c r="AU31" s="1278"/>
      <c r="AV31" s="1278"/>
      <c r="AW31" s="1278"/>
      <c r="AX31" s="1278"/>
      <c r="AY31" s="1278"/>
      <c r="AZ31" s="1278"/>
      <c r="BA31" s="1278"/>
      <c r="BB31" s="1278"/>
      <c r="BC31" s="1278"/>
      <c r="BD31" s="1278"/>
      <c r="BE31" s="1278"/>
      <c r="BF31" s="1278"/>
      <c r="BG31" s="1278"/>
      <c r="BH31" s="1278"/>
    </row>
    <row r="32" spans="1:60" s="1295" customFormat="1" ht="33" customHeight="1">
      <c r="A32" s="1676" t="s">
        <v>701</v>
      </c>
      <c r="B32" s="1677" t="s">
        <v>1541</v>
      </c>
      <c r="C32" s="1673" t="s">
        <v>2454</v>
      </c>
      <c r="D32" s="1679">
        <f>SUM('F2 LCR - EUR'!G85,'F2 LCR - EUR'!G90,'F4 LCR - EUR'!F27,'F4 LCR - EUR'!L27)</f>
        <v>0</v>
      </c>
      <c r="E32" s="1715" t="s">
        <v>2455</v>
      </c>
      <c r="F32" s="1278"/>
      <c r="G32" s="1278"/>
      <c r="H32" s="1278"/>
      <c r="I32" s="1278"/>
      <c r="J32" s="1278"/>
      <c r="K32" s="1278"/>
      <c r="L32" s="1278"/>
      <c r="M32" s="1278"/>
      <c r="N32" s="1278"/>
      <c r="O32" s="1278"/>
      <c r="P32" s="1278"/>
      <c r="Q32" s="1278"/>
      <c r="R32" s="1278"/>
      <c r="S32" s="1278"/>
      <c r="T32" s="1278"/>
      <c r="U32" s="1278"/>
      <c r="V32" s="1278"/>
      <c r="W32" s="1278"/>
      <c r="X32" s="1278"/>
      <c r="Y32" s="1278"/>
      <c r="Z32" s="1278"/>
      <c r="AA32" s="1278"/>
      <c r="AB32" s="1278"/>
      <c r="AC32" s="1278"/>
      <c r="AD32" s="1278"/>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278"/>
      <c r="BB32" s="1278"/>
      <c r="BC32" s="1278"/>
      <c r="BD32" s="1278"/>
      <c r="BE32" s="1278"/>
      <c r="BF32" s="1278"/>
      <c r="BG32" s="1278"/>
      <c r="BH32" s="1278"/>
    </row>
    <row r="33" spans="1:60" s="1295" customFormat="1" ht="33" customHeight="1" thickBot="1">
      <c r="A33" s="1681" t="s">
        <v>1224</v>
      </c>
      <c r="B33" s="1682" t="s">
        <v>1542</v>
      </c>
      <c r="C33" s="1683" t="s">
        <v>2456</v>
      </c>
      <c r="D33" s="1716">
        <f>D30-D31+D32</f>
        <v>0</v>
      </c>
      <c r="E33" s="1717" t="s">
        <v>2457</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1278"/>
      <c r="AM33" s="1278"/>
      <c r="AN33" s="1278"/>
      <c r="AO33" s="1278"/>
      <c r="AP33" s="1278"/>
      <c r="AQ33" s="1278"/>
      <c r="AR33" s="1278"/>
      <c r="AS33" s="1278"/>
      <c r="AT33" s="1278"/>
      <c r="AU33" s="1278"/>
      <c r="AV33" s="1278"/>
      <c r="AW33" s="1278"/>
      <c r="AX33" s="1278"/>
      <c r="AY33" s="1278"/>
      <c r="AZ33" s="1278"/>
      <c r="BA33" s="1278"/>
      <c r="BB33" s="1278"/>
      <c r="BC33" s="1278"/>
      <c r="BD33" s="1278"/>
      <c r="BE33" s="1278"/>
      <c r="BF33" s="1278"/>
      <c r="BG33" s="1278"/>
      <c r="BH33" s="1278"/>
    </row>
    <row r="34" spans="1:60" s="1295" customFormat="1" ht="33" customHeight="1">
      <c r="A34" s="1671" t="s">
        <v>1227</v>
      </c>
      <c r="B34" s="1672" t="s">
        <v>2458</v>
      </c>
      <c r="C34" s="1673" t="s">
        <v>2459</v>
      </c>
      <c r="D34" s="1674">
        <f>MAX(D33-15/85*(D25+D29), D33-15/60*D25,0)</f>
        <v>0</v>
      </c>
      <c r="E34" s="1715" t="s">
        <v>2460</v>
      </c>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c r="AL34" s="1278"/>
      <c r="AM34" s="1278"/>
      <c r="AN34" s="1278"/>
      <c r="AO34" s="1278"/>
      <c r="AP34" s="1278"/>
      <c r="AQ34" s="1278"/>
      <c r="AR34" s="1278"/>
      <c r="AS34" s="1278"/>
      <c r="AT34" s="1278"/>
      <c r="AU34" s="1278"/>
      <c r="AV34" s="1278"/>
      <c r="AW34" s="1278"/>
      <c r="AX34" s="1278"/>
      <c r="AY34" s="1278"/>
      <c r="AZ34" s="1278"/>
      <c r="BA34" s="1278"/>
      <c r="BB34" s="1278"/>
      <c r="BC34" s="1278"/>
      <c r="BD34" s="1278"/>
      <c r="BE34" s="1278"/>
      <c r="BF34" s="1278"/>
      <c r="BG34" s="1278"/>
      <c r="BH34" s="1278"/>
    </row>
    <row r="35" spans="1:60" s="1295" customFormat="1" ht="33" customHeight="1" thickBot="1">
      <c r="A35" s="1691" t="s">
        <v>1230</v>
      </c>
      <c r="B35" s="1692" t="s">
        <v>2461</v>
      </c>
      <c r="C35" s="1673" t="s">
        <v>2462</v>
      </c>
      <c r="D35" s="1693">
        <f>MAX((D29+D33-D34)-2/3*D25,0)</f>
        <v>0</v>
      </c>
      <c r="E35" s="1717" t="s">
        <v>2463</v>
      </c>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8"/>
      <c r="BB35" s="1278"/>
      <c r="BC35" s="1278"/>
      <c r="BD35" s="1278"/>
      <c r="BE35" s="1278"/>
      <c r="BF35" s="1278"/>
      <c r="BG35" s="1278"/>
      <c r="BH35" s="1278"/>
    </row>
    <row r="36" spans="1:60" s="1295" customFormat="1" ht="33" customHeight="1" thickBot="1">
      <c r="A36" s="1694" t="s">
        <v>704</v>
      </c>
      <c r="B36" s="1695" t="s">
        <v>2464</v>
      </c>
      <c r="C36" s="1696" t="s">
        <v>2424</v>
      </c>
      <c r="D36" s="1697">
        <f>D25+D29+D33-D34-D35</f>
        <v>0</v>
      </c>
      <c r="E36" s="1718" t="s">
        <v>2465</v>
      </c>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278"/>
      <c r="BB36" s="1278"/>
      <c r="BC36" s="1278"/>
      <c r="BD36" s="1278"/>
      <c r="BE36" s="1278"/>
      <c r="BF36" s="1278"/>
      <c r="BG36" s="1278"/>
      <c r="BH36" s="1278"/>
    </row>
    <row r="37" spans="1:60" ht="30" customHeight="1" thickBot="1">
      <c r="A37" s="2880" t="s">
        <v>2466</v>
      </c>
      <c r="B37" s="2881"/>
      <c r="C37" s="2881"/>
      <c r="D37" s="2881"/>
      <c r="E37" s="2882"/>
    </row>
    <row r="38" spans="1:60" ht="30" customHeight="1">
      <c r="A38" s="1688" t="s">
        <v>1237</v>
      </c>
      <c r="B38" s="1689" t="s">
        <v>2467</v>
      </c>
      <c r="C38" s="1698" t="s">
        <v>2468</v>
      </c>
      <c r="D38" s="1690">
        <f>'F2 LCR - EUR'!J16</f>
        <v>0</v>
      </c>
      <c r="E38" s="1699" t="s">
        <v>2469</v>
      </c>
    </row>
    <row r="39" spans="1:60" ht="30" customHeight="1" thickBot="1">
      <c r="A39" s="1691" t="s">
        <v>1240</v>
      </c>
      <c r="B39" s="1687" t="s">
        <v>2470</v>
      </c>
      <c r="C39" s="1700" t="s">
        <v>2471</v>
      </c>
      <c r="D39" s="1701">
        <f>'F3 LCR - EUR'!K18</f>
        <v>0</v>
      </c>
      <c r="E39" s="1702" t="s">
        <v>2472</v>
      </c>
    </row>
    <row r="40" spans="1:60" ht="35.25" customHeight="1" thickBot="1">
      <c r="A40" s="1703" t="s">
        <v>1242</v>
      </c>
      <c r="B40" s="1704" t="s">
        <v>2473</v>
      </c>
      <c r="C40" s="1705" t="s">
        <v>2425</v>
      </c>
      <c r="D40" s="1706">
        <f>D38-MIN(D39,0.75*D38)</f>
        <v>0</v>
      </c>
      <c r="E40" s="1707" t="s">
        <v>2474</v>
      </c>
    </row>
    <row r="41" spans="1:60">
      <c r="D41" s="1281"/>
      <c r="E41" s="1278"/>
    </row>
    <row r="42" spans="1:60">
      <c r="D42" s="1281"/>
      <c r="E42" s="1278"/>
    </row>
    <row r="43" spans="1:60">
      <c r="D43" s="1281"/>
      <c r="E43" s="1278"/>
    </row>
    <row r="44" spans="1:60">
      <c r="E44" s="1278"/>
    </row>
    <row r="45" spans="1:60">
      <c r="E45" s="1278"/>
    </row>
    <row r="46" spans="1:60">
      <c r="E46" s="1278"/>
    </row>
    <row r="47" spans="1:60">
      <c r="E47" s="1278"/>
    </row>
    <row r="48" spans="1:60">
      <c r="E48" s="1278"/>
    </row>
    <row r="49" spans="5:5">
      <c r="E49" s="1278"/>
    </row>
    <row r="50" spans="5:5">
      <c r="E50" s="1278"/>
    </row>
    <row r="51" spans="5:5">
      <c r="E51" s="1278"/>
    </row>
    <row r="52" spans="5:5">
      <c r="E52" s="1278"/>
    </row>
    <row r="53" spans="5:5">
      <c r="E53" s="1278"/>
    </row>
    <row r="54" spans="5:5">
      <c r="E54" s="1278"/>
    </row>
    <row r="55" spans="5:5">
      <c r="E55" s="1278"/>
    </row>
    <row r="56" spans="5:5">
      <c r="E56" s="1278"/>
    </row>
    <row r="57" spans="5:5">
      <c r="E57" s="1278"/>
    </row>
    <row r="58" spans="5:5">
      <c r="E58" s="1278"/>
    </row>
    <row r="59" spans="5:5">
      <c r="E59" s="1278"/>
    </row>
    <row r="60" spans="5:5">
      <c r="E60" s="1278"/>
    </row>
    <row r="61" spans="5:5">
      <c r="E61" s="1278"/>
    </row>
    <row r="62" spans="5:5">
      <c r="E62" s="1278"/>
    </row>
    <row r="63" spans="5:5">
      <c r="E63" s="1278"/>
    </row>
    <row r="64" spans="5:5">
      <c r="E64" s="1278"/>
    </row>
    <row r="65" spans="5:5">
      <c r="E65" s="1278"/>
    </row>
    <row r="66" spans="5:5">
      <c r="E66" s="1278"/>
    </row>
    <row r="67" spans="5:5">
      <c r="E67" s="1278"/>
    </row>
    <row r="68" spans="5:5">
      <c r="E68" s="1278"/>
    </row>
    <row r="69" spans="5:5">
      <c r="E69" s="1278"/>
    </row>
    <row r="70" spans="5:5">
      <c r="E70" s="1278"/>
    </row>
    <row r="71" spans="5:5">
      <c r="E71" s="1278"/>
    </row>
    <row r="72" spans="5:5">
      <c r="E72" s="1278"/>
    </row>
    <row r="73" spans="5:5">
      <c r="E73" s="1278"/>
    </row>
    <row r="74" spans="5:5">
      <c r="E74" s="1278"/>
    </row>
    <row r="75" spans="5:5">
      <c r="E75" s="1278"/>
    </row>
    <row r="76" spans="5:5">
      <c r="E76" s="1278"/>
    </row>
    <row r="77" spans="5:5">
      <c r="E77" s="1278"/>
    </row>
    <row r="78" spans="5:5">
      <c r="E78" s="1278"/>
    </row>
    <row r="79" spans="5:5">
      <c r="E79" s="1278"/>
    </row>
    <row r="80" spans="5:5">
      <c r="E80" s="1278"/>
    </row>
    <row r="81" spans="5:5">
      <c r="E81" s="1278"/>
    </row>
    <row r="82" spans="5:5">
      <c r="E82" s="1278"/>
    </row>
    <row r="83" spans="5:5">
      <c r="E83" s="1278"/>
    </row>
    <row r="84" spans="5:5">
      <c r="E84" s="1278"/>
    </row>
    <row r="85" spans="5:5">
      <c r="E85" s="1278"/>
    </row>
    <row r="86" spans="5:5">
      <c r="E86" s="1278"/>
    </row>
    <row r="87" spans="5:5">
      <c r="E87" s="1278"/>
    </row>
    <row r="88" spans="5:5">
      <c r="E88" s="1278"/>
    </row>
    <row r="89" spans="5:5">
      <c r="E89" s="1278"/>
    </row>
    <row r="90" spans="5:5">
      <c r="E90" s="1278"/>
    </row>
    <row r="91" spans="5:5">
      <c r="E91" s="1278"/>
    </row>
    <row r="92" spans="5:5">
      <c r="E92" s="1278"/>
    </row>
    <row r="93" spans="5:5">
      <c r="E93" s="1278"/>
    </row>
    <row r="94" spans="5:5">
      <c r="E94" s="1278"/>
    </row>
    <row r="95" spans="5:5">
      <c r="E95" s="1278"/>
    </row>
    <row r="96" spans="5:5">
      <c r="E96" s="1278"/>
    </row>
    <row r="97" spans="5:5">
      <c r="E97" s="1278"/>
    </row>
    <row r="98" spans="5:5">
      <c r="E98" s="1278"/>
    </row>
    <row r="99" spans="5:5">
      <c r="E99" s="1278"/>
    </row>
    <row r="100" spans="5:5">
      <c r="E100" s="1278"/>
    </row>
    <row r="101" spans="5:5">
      <c r="E101" s="1278"/>
    </row>
    <row r="102" spans="5:5">
      <c r="E102" s="1278"/>
    </row>
    <row r="103" spans="5:5">
      <c r="E103" s="1278"/>
    </row>
    <row r="104" spans="5:5">
      <c r="E104" s="1278"/>
    </row>
    <row r="105" spans="5:5">
      <c r="E105" s="1278"/>
    </row>
    <row r="106" spans="5:5">
      <c r="E106" s="1278"/>
    </row>
    <row r="107" spans="5:5">
      <c r="E107" s="1278"/>
    </row>
    <row r="108" spans="5:5">
      <c r="E108" s="1278"/>
    </row>
    <row r="109" spans="5:5">
      <c r="E109" s="1278"/>
    </row>
    <row r="110" spans="5:5">
      <c r="E110" s="1278"/>
    </row>
    <row r="111" spans="5:5">
      <c r="E111" s="1278"/>
    </row>
    <row r="112" spans="5:5">
      <c r="E112" s="1278"/>
    </row>
    <row r="113" spans="5:5">
      <c r="E113" s="1278"/>
    </row>
    <row r="114" spans="5:5">
      <c r="E114" s="1278"/>
    </row>
    <row r="115" spans="5:5">
      <c r="E115" s="1278"/>
    </row>
    <row r="116" spans="5:5">
      <c r="E116" s="1278"/>
    </row>
    <row r="117" spans="5:5">
      <c r="E117" s="1278"/>
    </row>
    <row r="118" spans="5:5">
      <c r="E118" s="1278"/>
    </row>
    <row r="119" spans="5:5">
      <c r="E119" s="1278"/>
    </row>
    <row r="120" spans="5:5">
      <c r="E120" s="1278"/>
    </row>
    <row r="121" spans="5:5">
      <c r="E121" s="1278"/>
    </row>
    <row r="122" spans="5:5">
      <c r="E122" s="1278"/>
    </row>
    <row r="123" spans="5:5">
      <c r="E123" s="1278"/>
    </row>
    <row r="124" spans="5:5">
      <c r="E124" s="1278"/>
    </row>
    <row r="125" spans="5:5">
      <c r="E125" s="1278"/>
    </row>
    <row r="126" spans="5:5">
      <c r="E126" s="1278"/>
    </row>
    <row r="127" spans="5:5">
      <c r="E127" s="1278"/>
    </row>
    <row r="128" spans="5:5">
      <c r="E128" s="1278"/>
    </row>
    <row r="129" spans="5:5">
      <c r="E129" s="1278"/>
    </row>
    <row r="130" spans="5:5">
      <c r="E130" s="1278"/>
    </row>
    <row r="131" spans="5:5">
      <c r="E131" s="1278"/>
    </row>
  </sheetData>
  <mergeCells count="5">
    <mergeCell ref="A8:E8"/>
    <mergeCell ref="A14:E14"/>
    <mergeCell ref="A15:E15"/>
    <mergeCell ref="A19:E19"/>
    <mergeCell ref="A37:E3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7"/>
  <sheetViews>
    <sheetView topLeftCell="A79" workbookViewId="0">
      <selection activeCell="C91" sqref="C91"/>
    </sheetView>
  </sheetViews>
  <sheetFormatPr defaultColWidth="11.42578125" defaultRowHeight="14.25"/>
  <cols>
    <col min="1" max="1" width="11.28515625" style="249" customWidth="1"/>
    <col min="2" max="2" width="15.140625" style="249" customWidth="1"/>
    <col min="3" max="3" width="63.5703125" style="250" customWidth="1"/>
    <col min="4" max="4" width="12.140625" style="249" customWidth="1"/>
    <col min="5" max="16384" width="11.42578125" style="250"/>
  </cols>
  <sheetData>
    <row r="1" spans="1:4" ht="15">
      <c r="A1" s="5" t="s">
        <v>2</v>
      </c>
      <c r="B1" s="197" t="s">
        <v>894</v>
      </c>
      <c r="C1" s="197"/>
    </row>
    <row r="2" spans="1:4" ht="15">
      <c r="A2" s="5" t="s">
        <v>4</v>
      </c>
      <c r="B2" s="2532" t="s">
        <v>895</v>
      </c>
      <c r="C2" s="2532"/>
    </row>
    <row r="3" spans="1:4" ht="15">
      <c r="A3" s="5" t="s">
        <v>6</v>
      </c>
      <c r="B3" s="5" t="s">
        <v>7</v>
      </c>
      <c r="C3" s="197"/>
    </row>
    <row r="4" spans="1:4" ht="15">
      <c r="A4" s="5" t="s">
        <v>8</v>
      </c>
      <c r="B4" s="5" t="s">
        <v>9</v>
      </c>
      <c r="C4" s="197"/>
    </row>
    <row r="5" spans="1:4" ht="15">
      <c r="A5" s="5" t="s">
        <v>10</v>
      </c>
      <c r="B5" s="5" t="s">
        <v>11</v>
      </c>
      <c r="C5" s="197"/>
    </row>
    <row r="6" spans="1:4" ht="15" thickBot="1"/>
    <row r="7" spans="1:4" ht="15" thickBot="1">
      <c r="A7" s="2533" t="s">
        <v>896</v>
      </c>
      <c r="B7" s="2534"/>
      <c r="C7" s="2534"/>
      <c r="D7" s="2535"/>
    </row>
    <row r="8" spans="1:4" s="251" customFormat="1" ht="15" thickBot="1">
      <c r="A8" s="2536"/>
      <c r="B8" s="2537"/>
      <c r="C8" s="2537"/>
      <c r="D8" s="2538"/>
    </row>
    <row r="9" spans="1:4">
      <c r="A9" s="252" t="s">
        <v>655</v>
      </c>
      <c r="B9" s="253" t="s">
        <v>897</v>
      </c>
      <c r="C9" s="253" t="s">
        <v>657</v>
      </c>
      <c r="D9" s="207" t="s">
        <v>658</v>
      </c>
    </row>
    <row r="10" spans="1:4">
      <c r="A10" s="2526" t="s">
        <v>898</v>
      </c>
      <c r="B10" s="2527"/>
      <c r="C10" s="2527"/>
      <c r="D10" s="2528"/>
    </row>
    <row r="11" spans="1:4">
      <c r="A11" s="254" t="s">
        <v>659</v>
      </c>
      <c r="B11" s="255">
        <v>1</v>
      </c>
      <c r="C11" s="246" t="s">
        <v>899</v>
      </c>
      <c r="D11" s="256">
        <f>SUM(D12:D14)</f>
        <v>0</v>
      </c>
    </row>
    <row r="12" spans="1:4">
      <c r="A12" s="254" t="s">
        <v>664</v>
      </c>
      <c r="B12" s="255" t="s">
        <v>662</v>
      </c>
      <c r="C12" s="221" t="s">
        <v>900</v>
      </c>
      <c r="D12" s="218"/>
    </row>
    <row r="13" spans="1:4" ht="25.5">
      <c r="A13" s="254" t="s">
        <v>667</v>
      </c>
      <c r="B13" s="255" t="s">
        <v>844</v>
      </c>
      <c r="C13" s="221" t="s">
        <v>901</v>
      </c>
      <c r="D13" s="218"/>
    </row>
    <row r="14" spans="1:4" ht="25.5">
      <c r="A14" s="254" t="s">
        <v>670</v>
      </c>
      <c r="B14" s="255" t="s">
        <v>902</v>
      </c>
      <c r="C14" s="221" t="s">
        <v>903</v>
      </c>
      <c r="D14" s="218"/>
    </row>
    <row r="15" spans="1:4">
      <c r="A15" s="254" t="s">
        <v>672</v>
      </c>
      <c r="B15" s="255">
        <v>2</v>
      </c>
      <c r="C15" s="215" t="s">
        <v>904</v>
      </c>
      <c r="D15" s="232">
        <f>SUM(D16:D17)</f>
        <v>0</v>
      </c>
    </row>
    <row r="16" spans="1:4" ht="25.5">
      <c r="A16" s="254" t="s">
        <v>675</v>
      </c>
      <c r="B16" s="255" t="s">
        <v>905</v>
      </c>
      <c r="C16" s="217" t="s">
        <v>906</v>
      </c>
      <c r="D16" s="218"/>
    </row>
    <row r="17" spans="1:4" ht="25.5">
      <c r="A17" s="254" t="s">
        <v>677</v>
      </c>
      <c r="B17" s="255" t="s">
        <v>907</v>
      </c>
      <c r="C17" s="217" t="s">
        <v>908</v>
      </c>
      <c r="D17" s="257">
        <f>SUM(D18:D19)</f>
        <v>0</v>
      </c>
    </row>
    <row r="18" spans="1:4" ht="25.5">
      <c r="A18" s="254" t="s">
        <v>680</v>
      </c>
      <c r="B18" s="255" t="s">
        <v>909</v>
      </c>
      <c r="C18" s="221" t="s">
        <v>910</v>
      </c>
      <c r="D18" s="218"/>
    </row>
    <row r="19" spans="1:4" ht="25.5">
      <c r="A19" s="254" t="s">
        <v>683</v>
      </c>
      <c r="B19" s="255" t="s">
        <v>911</v>
      </c>
      <c r="C19" s="221" t="s">
        <v>912</v>
      </c>
      <c r="D19" s="258"/>
    </row>
    <row r="20" spans="1:4">
      <c r="A20" s="2539" t="s">
        <v>913</v>
      </c>
      <c r="B20" s="2540"/>
      <c r="C20" s="2540"/>
      <c r="D20" s="2541"/>
    </row>
    <row r="21" spans="1:4" ht="25.5">
      <c r="A21" s="259">
        <v>190</v>
      </c>
      <c r="B21" s="247">
        <v>8</v>
      </c>
      <c r="C21" s="260" t="s">
        <v>914</v>
      </c>
      <c r="D21" s="261"/>
    </row>
    <row r="22" spans="1:4">
      <c r="A22" s="262">
        <v>200</v>
      </c>
      <c r="B22" s="255">
        <v>9</v>
      </c>
      <c r="C22" s="263" t="s">
        <v>915</v>
      </c>
      <c r="D22" s="261"/>
    </row>
    <row r="23" spans="1:4">
      <c r="A23" s="262">
        <v>210</v>
      </c>
      <c r="B23" s="255">
        <v>10</v>
      </c>
      <c r="C23" s="263" t="s">
        <v>916</v>
      </c>
      <c r="D23" s="261"/>
    </row>
    <row r="24" spans="1:4">
      <c r="A24" s="2526" t="s">
        <v>917</v>
      </c>
      <c r="B24" s="2527"/>
      <c r="C24" s="2527"/>
      <c r="D24" s="2528"/>
    </row>
    <row r="25" spans="1:4" ht="25.5">
      <c r="A25" s="262">
        <v>230</v>
      </c>
      <c r="B25" s="255">
        <v>12</v>
      </c>
      <c r="C25" s="263" t="s">
        <v>918</v>
      </c>
      <c r="D25" s="264">
        <f>SUM(D26,D29,D32)</f>
        <v>0</v>
      </c>
    </row>
    <row r="26" spans="1:4" ht="25.5">
      <c r="A26" s="262">
        <v>240</v>
      </c>
      <c r="B26" s="255">
        <v>12.1</v>
      </c>
      <c r="C26" s="265" t="s">
        <v>919</v>
      </c>
      <c r="D26" s="266">
        <f>SUM(D27,D28)</f>
        <v>0</v>
      </c>
    </row>
    <row r="27" spans="1:4" ht="25.5">
      <c r="A27" s="262">
        <v>250</v>
      </c>
      <c r="B27" s="255" t="s">
        <v>920</v>
      </c>
      <c r="C27" s="267" t="s">
        <v>921</v>
      </c>
      <c r="D27" s="268"/>
    </row>
    <row r="28" spans="1:4" ht="25.5">
      <c r="A28" s="262">
        <v>260</v>
      </c>
      <c r="B28" s="255" t="s">
        <v>922</v>
      </c>
      <c r="C28" s="267" t="s">
        <v>923</v>
      </c>
      <c r="D28" s="268"/>
    </row>
    <row r="29" spans="1:4" ht="25.5">
      <c r="A29" s="262">
        <v>270</v>
      </c>
      <c r="B29" s="255">
        <v>12.2</v>
      </c>
      <c r="C29" s="265" t="s">
        <v>924</v>
      </c>
      <c r="D29" s="266">
        <f>D30-D31</f>
        <v>0</v>
      </c>
    </row>
    <row r="30" spans="1:4" ht="25.5">
      <c r="A30" s="262">
        <v>280</v>
      </c>
      <c r="B30" s="255" t="s">
        <v>925</v>
      </c>
      <c r="C30" s="267" t="s">
        <v>926</v>
      </c>
      <c r="D30" s="268"/>
    </row>
    <row r="31" spans="1:4" ht="25.5">
      <c r="A31" s="262">
        <v>290</v>
      </c>
      <c r="B31" s="255" t="s">
        <v>927</v>
      </c>
      <c r="C31" s="267" t="s">
        <v>928</v>
      </c>
      <c r="D31" s="268"/>
    </row>
    <row r="32" spans="1:4" ht="25.5">
      <c r="A32" s="269">
        <v>291</v>
      </c>
      <c r="B32" s="255">
        <v>12.3</v>
      </c>
      <c r="C32" s="265" t="s">
        <v>929</v>
      </c>
      <c r="D32" s="266">
        <f>D33-D34</f>
        <v>0</v>
      </c>
    </row>
    <row r="33" spans="1:4" ht="25.5">
      <c r="A33" s="269">
        <v>292</v>
      </c>
      <c r="B33" s="255" t="s">
        <v>930</v>
      </c>
      <c r="C33" s="267" t="s">
        <v>931</v>
      </c>
      <c r="D33" s="268"/>
    </row>
    <row r="34" spans="1:4" ht="25.5">
      <c r="A34" s="269">
        <v>293</v>
      </c>
      <c r="B34" s="255" t="s">
        <v>932</v>
      </c>
      <c r="C34" s="267" t="s">
        <v>933</v>
      </c>
      <c r="D34" s="268"/>
    </row>
    <row r="35" spans="1:4" ht="25.5">
      <c r="A35" s="262">
        <v>300</v>
      </c>
      <c r="B35" s="255">
        <v>13</v>
      </c>
      <c r="C35" s="263" t="s">
        <v>934</v>
      </c>
      <c r="D35" s="264">
        <f>SUM(D36,D39,D42)</f>
        <v>0</v>
      </c>
    </row>
    <row r="36" spans="1:4" ht="25.5">
      <c r="A36" s="262">
        <v>310</v>
      </c>
      <c r="B36" s="255" t="s">
        <v>935</v>
      </c>
      <c r="C36" s="265" t="s">
        <v>936</v>
      </c>
      <c r="D36" s="266">
        <f>D37-D38</f>
        <v>0</v>
      </c>
    </row>
    <row r="37" spans="1:4" ht="25.5">
      <c r="A37" s="262">
        <v>320</v>
      </c>
      <c r="B37" s="255" t="s">
        <v>937</v>
      </c>
      <c r="C37" s="267" t="s">
        <v>938</v>
      </c>
      <c r="D37" s="268"/>
    </row>
    <row r="38" spans="1:4" ht="25.5">
      <c r="A38" s="262">
        <v>330</v>
      </c>
      <c r="B38" s="255" t="s">
        <v>939</v>
      </c>
      <c r="C38" s="267" t="s">
        <v>940</v>
      </c>
      <c r="D38" s="268"/>
    </row>
    <row r="39" spans="1:4" ht="25.5">
      <c r="A39" s="262">
        <v>340</v>
      </c>
      <c r="B39" s="255" t="s">
        <v>941</v>
      </c>
      <c r="C39" s="265" t="s">
        <v>942</v>
      </c>
      <c r="D39" s="266">
        <f>D40-D41</f>
        <v>0</v>
      </c>
    </row>
    <row r="40" spans="1:4" ht="25.5">
      <c r="A40" s="262">
        <v>350</v>
      </c>
      <c r="B40" s="255" t="s">
        <v>943</v>
      </c>
      <c r="C40" s="267" t="s">
        <v>944</v>
      </c>
      <c r="D40" s="268"/>
    </row>
    <row r="41" spans="1:4" ht="25.5">
      <c r="A41" s="262">
        <v>360</v>
      </c>
      <c r="B41" s="255" t="s">
        <v>945</v>
      </c>
      <c r="C41" s="267" t="s">
        <v>946</v>
      </c>
      <c r="D41" s="268"/>
    </row>
    <row r="42" spans="1:4" ht="25.5">
      <c r="A42" s="269" t="s">
        <v>947</v>
      </c>
      <c r="B42" s="255" t="s">
        <v>948</v>
      </c>
      <c r="C42" s="265" t="s">
        <v>949</v>
      </c>
      <c r="D42" s="266">
        <f>D43-D44</f>
        <v>0</v>
      </c>
    </row>
    <row r="43" spans="1:4" ht="25.5">
      <c r="A43" s="269" t="s">
        <v>950</v>
      </c>
      <c r="B43" s="255" t="s">
        <v>951</v>
      </c>
      <c r="C43" s="267" t="s">
        <v>952</v>
      </c>
      <c r="D43" s="268"/>
    </row>
    <row r="44" spans="1:4" ht="25.5">
      <c r="A44" s="269" t="s">
        <v>953</v>
      </c>
      <c r="B44" s="255" t="s">
        <v>954</v>
      </c>
      <c r="C44" s="267" t="s">
        <v>955</v>
      </c>
      <c r="D44" s="268"/>
    </row>
    <row r="45" spans="1:4" ht="25.5">
      <c r="A45" s="262">
        <v>370</v>
      </c>
      <c r="B45" s="255">
        <v>14</v>
      </c>
      <c r="C45" s="263" t="s">
        <v>956</v>
      </c>
      <c r="D45" s="264">
        <f>SUM(D46,D49,D52)</f>
        <v>0</v>
      </c>
    </row>
    <row r="46" spans="1:4" ht="25.5">
      <c r="A46" s="262">
        <v>380</v>
      </c>
      <c r="B46" s="255" t="s">
        <v>957</v>
      </c>
      <c r="C46" s="265" t="s">
        <v>958</v>
      </c>
      <c r="D46" s="266">
        <f>D47-D48</f>
        <v>0</v>
      </c>
    </row>
    <row r="47" spans="1:4" ht="25.5">
      <c r="A47" s="262">
        <v>390</v>
      </c>
      <c r="B47" s="255" t="s">
        <v>959</v>
      </c>
      <c r="C47" s="267" t="s">
        <v>960</v>
      </c>
      <c r="D47" s="268"/>
    </row>
    <row r="48" spans="1:4" ht="25.5">
      <c r="A48" s="262">
        <v>400</v>
      </c>
      <c r="B48" s="255" t="s">
        <v>961</v>
      </c>
      <c r="C48" s="267" t="s">
        <v>940</v>
      </c>
      <c r="D48" s="268"/>
    </row>
    <row r="49" spans="1:4" ht="25.5">
      <c r="A49" s="262">
        <v>410</v>
      </c>
      <c r="B49" s="255" t="s">
        <v>962</v>
      </c>
      <c r="C49" s="265" t="s">
        <v>963</v>
      </c>
      <c r="D49" s="266">
        <f>D50-D51</f>
        <v>0</v>
      </c>
    </row>
    <row r="50" spans="1:4" ht="25.5">
      <c r="A50" s="262">
        <v>420</v>
      </c>
      <c r="B50" s="255" t="s">
        <v>964</v>
      </c>
      <c r="C50" s="267" t="s">
        <v>965</v>
      </c>
      <c r="D50" s="268"/>
    </row>
    <row r="51" spans="1:4" ht="25.5">
      <c r="A51" s="262">
        <v>430</v>
      </c>
      <c r="B51" s="255" t="s">
        <v>966</v>
      </c>
      <c r="C51" s="267" t="s">
        <v>967</v>
      </c>
      <c r="D51" s="268"/>
    </row>
    <row r="52" spans="1:4" ht="25.5">
      <c r="A52" s="269" t="s">
        <v>968</v>
      </c>
      <c r="B52" s="255" t="s">
        <v>969</v>
      </c>
      <c r="C52" s="265" t="s">
        <v>970</v>
      </c>
      <c r="D52" s="266">
        <f>D53-D54</f>
        <v>0</v>
      </c>
    </row>
    <row r="53" spans="1:4" ht="25.5">
      <c r="A53" s="269" t="s">
        <v>971</v>
      </c>
      <c r="B53" s="255" t="s">
        <v>972</v>
      </c>
      <c r="C53" s="267" t="s">
        <v>973</v>
      </c>
      <c r="D53" s="268"/>
    </row>
    <row r="54" spans="1:4" ht="25.5">
      <c r="A54" s="269" t="s">
        <v>974</v>
      </c>
      <c r="B54" s="255" t="s">
        <v>975</v>
      </c>
      <c r="C54" s="267" t="s">
        <v>955</v>
      </c>
      <c r="D54" s="268"/>
    </row>
    <row r="55" spans="1:4">
      <c r="A55" s="2526" t="s">
        <v>976</v>
      </c>
      <c r="B55" s="2527"/>
      <c r="C55" s="2527"/>
      <c r="D55" s="2528"/>
    </row>
    <row r="56" spans="1:4" ht="25.5">
      <c r="A56" s="259">
        <v>440</v>
      </c>
      <c r="B56" s="247">
        <v>15</v>
      </c>
      <c r="C56" s="263" t="s">
        <v>977</v>
      </c>
      <c r="D56" s="264">
        <f>SUM(D57,D60,D63)</f>
        <v>0</v>
      </c>
    </row>
    <row r="57" spans="1:4" ht="25.5">
      <c r="A57" s="259">
        <v>450</v>
      </c>
      <c r="B57" s="247" t="s">
        <v>978</v>
      </c>
      <c r="C57" s="265" t="s">
        <v>979</v>
      </c>
      <c r="D57" s="266">
        <f>D58-D59</f>
        <v>0</v>
      </c>
    </row>
    <row r="58" spans="1:4" ht="25.5">
      <c r="A58" s="259">
        <v>460</v>
      </c>
      <c r="B58" s="247" t="s">
        <v>980</v>
      </c>
      <c r="C58" s="267" t="s">
        <v>981</v>
      </c>
      <c r="D58" s="268"/>
    </row>
    <row r="59" spans="1:4" ht="25.5">
      <c r="A59" s="259">
        <v>470</v>
      </c>
      <c r="B59" s="247" t="s">
        <v>982</v>
      </c>
      <c r="C59" s="267" t="s">
        <v>923</v>
      </c>
      <c r="D59" s="268"/>
    </row>
    <row r="60" spans="1:4" ht="25.5">
      <c r="A60" s="259">
        <v>480</v>
      </c>
      <c r="B60" s="247" t="s">
        <v>983</v>
      </c>
      <c r="C60" s="265" t="s">
        <v>984</v>
      </c>
      <c r="D60" s="266">
        <f>D61-D62</f>
        <v>0</v>
      </c>
    </row>
    <row r="61" spans="1:4" ht="25.5">
      <c r="A61" s="259">
        <v>490</v>
      </c>
      <c r="B61" s="247" t="s">
        <v>985</v>
      </c>
      <c r="C61" s="267" t="s">
        <v>986</v>
      </c>
      <c r="D61" s="268"/>
    </row>
    <row r="62" spans="1:4" ht="25.5">
      <c r="A62" s="259">
        <v>500</v>
      </c>
      <c r="B62" s="247" t="s">
        <v>987</v>
      </c>
      <c r="C62" s="267" t="s">
        <v>928</v>
      </c>
      <c r="D62" s="268"/>
    </row>
    <row r="63" spans="1:4" ht="25.5">
      <c r="A63" s="270" t="s">
        <v>988</v>
      </c>
      <c r="B63" s="247" t="s">
        <v>989</v>
      </c>
      <c r="C63" s="265" t="s">
        <v>990</v>
      </c>
      <c r="D63" s="266">
        <f>D64-D65</f>
        <v>0</v>
      </c>
    </row>
    <row r="64" spans="1:4" ht="25.5">
      <c r="A64" s="270" t="s">
        <v>991</v>
      </c>
      <c r="B64" s="247" t="s">
        <v>992</v>
      </c>
      <c r="C64" s="267" t="s">
        <v>993</v>
      </c>
      <c r="D64" s="268"/>
    </row>
    <row r="65" spans="1:4" ht="25.5">
      <c r="A65" s="270" t="s">
        <v>994</v>
      </c>
      <c r="B65" s="247" t="s">
        <v>995</v>
      </c>
      <c r="C65" s="267" t="s">
        <v>933</v>
      </c>
      <c r="D65" s="268"/>
    </row>
    <row r="66" spans="1:4" ht="25.5">
      <c r="A66" s="259">
        <v>510</v>
      </c>
      <c r="B66" s="247">
        <v>16</v>
      </c>
      <c r="C66" s="263" t="s">
        <v>996</v>
      </c>
      <c r="D66" s="264">
        <f>SUM(D67,D70,D73)</f>
        <v>0</v>
      </c>
    </row>
    <row r="67" spans="1:4" ht="25.5">
      <c r="A67" s="259">
        <v>520</v>
      </c>
      <c r="B67" s="247" t="s">
        <v>997</v>
      </c>
      <c r="C67" s="265" t="s">
        <v>998</v>
      </c>
      <c r="D67" s="266">
        <f>D68-D69</f>
        <v>0</v>
      </c>
    </row>
    <row r="68" spans="1:4" ht="25.5">
      <c r="A68" s="259">
        <v>530</v>
      </c>
      <c r="B68" s="247" t="s">
        <v>999</v>
      </c>
      <c r="C68" s="267" t="s">
        <v>1000</v>
      </c>
      <c r="D68" s="268"/>
    </row>
    <row r="69" spans="1:4" ht="25.5">
      <c r="A69" s="259">
        <v>540</v>
      </c>
      <c r="B69" s="247" t="s">
        <v>1001</v>
      </c>
      <c r="C69" s="267" t="s">
        <v>940</v>
      </c>
      <c r="D69" s="268"/>
    </row>
    <row r="70" spans="1:4" ht="25.5">
      <c r="A70" s="259">
        <v>550</v>
      </c>
      <c r="B70" s="247" t="s">
        <v>1002</v>
      </c>
      <c r="C70" s="265" t="s">
        <v>1003</v>
      </c>
      <c r="D70" s="266">
        <f>D71-D72</f>
        <v>0</v>
      </c>
    </row>
    <row r="71" spans="1:4" ht="25.5">
      <c r="A71" s="259">
        <v>560</v>
      </c>
      <c r="B71" s="247" t="s">
        <v>1004</v>
      </c>
      <c r="C71" s="267" t="s">
        <v>1005</v>
      </c>
      <c r="D71" s="268"/>
    </row>
    <row r="72" spans="1:4" ht="25.5">
      <c r="A72" s="259">
        <v>570</v>
      </c>
      <c r="B72" s="247" t="s">
        <v>1006</v>
      </c>
      <c r="C72" s="267" t="s">
        <v>946</v>
      </c>
      <c r="D72" s="268"/>
    </row>
    <row r="73" spans="1:4" ht="25.5">
      <c r="A73" s="270" t="s">
        <v>1007</v>
      </c>
      <c r="B73" s="247" t="s">
        <v>1008</v>
      </c>
      <c r="C73" s="265" t="s">
        <v>1009</v>
      </c>
      <c r="D73" s="266">
        <f>D74-D75</f>
        <v>0</v>
      </c>
    </row>
    <row r="74" spans="1:4" ht="25.5">
      <c r="A74" s="270" t="s">
        <v>1010</v>
      </c>
      <c r="B74" s="247" t="s">
        <v>1011</v>
      </c>
      <c r="C74" s="267" t="s">
        <v>1012</v>
      </c>
      <c r="D74" s="268"/>
    </row>
    <row r="75" spans="1:4" ht="25.5">
      <c r="A75" s="270" t="s">
        <v>1013</v>
      </c>
      <c r="B75" s="247" t="s">
        <v>1014</v>
      </c>
      <c r="C75" s="267" t="s">
        <v>955</v>
      </c>
      <c r="D75" s="268"/>
    </row>
    <row r="76" spans="1:4" ht="25.5">
      <c r="A76" s="262">
        <v>580</v>
      </c>
      <c r="B76" s="255">
        <v>17</v>
      </c>
      <c r="C76" s="263" t="s">
        <v>1015</v>
      </c>
      <c r="D76" s="264">
        <f>SUM(D77,D80,D83)</f>
        <v>0</v>
      </c>
    </row>
    <row r="77" spans="1:4" ht="25.5">
      <c r="A77" s="262">
        <v>590</v>
      </c>
      <c r="B77" s="255" t="s">
        <v>1016</v>
      </c>
      <c r="C77" s="265" t="s">
        <v>1017</v>
      </c>
      <c r="D77" s="266">
        <f>D78-D79</f>
        <v>0</v>
      </c>
    </row>
    <row r="78" spans="1:4" ht="25.5">
      <c r="A78" s="262">
        <v>600</v>
      </c>
      <c r="B78" s="255" t="s">
        <v>1018</v>
      </c>
      <c r="C78" s="267" t="s">
        <v>1019</v>
      </c>
      <c r="D78" s="268"/>
    </row>
    <row r="79" spans="1:4" ht="25.5">
      <c r="A79" s="262">
        <v>610</v>
      </c>
      <c r="B79" s="255" t="s">
        <v>1020</v>
      </c>
      <c r="C79" s="267" t="s">
        <v>940</v>
      </c>
      <c r="D79" s="268"/>
    </row>
    <row r="80" spans="1:4" ht="25.5">
      <c r="A80" s="262">
        <v>620</v>
      </c>
      <c r="B80" s="255" t="s">
        <v>1021</v>
      </c>
      <c r="C80" s="265" t="s">
        <v>1022</v>
      </c>
      <c r="D80" s="266">
        <f>D81-D82</f>
        <v>0</v>
      </c>
    </row>
    <row r="81" spans="1:4" ht="25.5">
      <c r="A81" s="262">
        <v>630</v>
      </c>
      <c r="B81" s="255" t="s">
        <v>1023</v>
      </c>
      <c r="C81" s="267" t="s">
        <v>1024</v>
      </c>
      <c r="D81" s="268"/>
    </row>
    <row r="82" spans="1:4" ht="25.5">
      <c r="A82" s="262">
        <v>640</v>
      </c>
      <c r="B82" s="255" t="s">
        <v>1025</v>
      </c>
      <c r="C82" s="267" t="s">
        <v>967</v>
      </c>
      <c r="D82" s="268"/>
    </row>
    <row r="83" spans="1:4" ht="25.5">
      <c r="A83" s="269" t="s">
        <v>1026</v>
      </c>
      <c r="B83" s="255" t="s">
        <v>1027</v>
      </c>
      <c r="C83" s="265" t="s">
        <v>1028</v>
      </c>
      <c r="D83" s="266">
        <f>D84-D85</f>
        <v>0</v>
      </c>
    </row>
    <row r="84" spans="1:4" ht="25.5">
      <c r="A84" s="269" t="s">
        <v>1029</v>
      </c>
      <c r="B84" s="255" t="s">
        <v>1030</v>
      </c>
      <c r="C84" s="267" t="s">
        <v>1031</v>
      </c>
      <c r="D84" s="268"/>
    </row>
    <row r="85" spans="1:4" ht="25.5">
      <c r="A85" s="269" t="s">
        <v>1032</v>
      </c>
      <c r="B85" s="255" t="s">
        <v>1033</v>
      </c>
      <c r="C85" s="267" t="s">
        <v>955</v>
      </c>
      <c r="D85" s="271"/>
    </row>
    <row r="86" spans="1:4">
      <c r="A86" s="2526" t="s">
        <v>1034</v>
      </c>
      <c r="B86" s="2527"/>
      <c r="C86" s="2527"/>
      <c r="D86" s="2528"/>
    </row>
    <row r="87" spans="1:4" ht="25.5">
      <c r="A87" s="259">
        <v>650</v>
      </c>
      <c r="B87" s="247">
        <v>18</v>
      </c>
      <c r="C87" s="263" t="s">
        <v>1035</v>
      </c>
      <c r="D87" s="272"/>
    </row>
    <row r="88" spans="1:4" ht="38.25">
      <c r="A88" s="259">
        <v>660</v>
      </c>
      <c r="B88" s="247">
        <v>19</v>
      </c>
      <c r="C88" s="263" t="s">
        <v>1036</v>
      </c>
      <c r="D88" s="261"/>
    </row>
    <row r="89" spans="1:4" ht="26.25" thickBot="1">
      <c r="A89" s="273">
        <v>670</v>
      </c>
      <c r="B89" s="248">
        <v>20</v>
      </c>
      <c r="C89" s="274" t="s">
        <v>1037</v>
      </c>
      <c r="D89" s="275"/>
    </row>
    <row r="90" spans="1:4">
      <c r="A90" s="2529" t="s">
        <v>1038</v>
      </c>
      <c r="B90" s="2530"/>
      <c r="C90" s="2530"/>
      <c r="D90" s="2531"/>
    </row>
    <row r="91" spans="1:4" ht="15" thickBot="1">
      <c r="A91" s="273">
        <v>820</v>
      </c>
      <c r="B91" s="248">
        <v>28</v>
      </c>
      <c r="C91" s="274" t="s">
        <v>1039</v>
      </c>
      <c r="D91" s="275"/>
    </row>
    <row r="92" spans="1:4">
      <c r="A92" s="276"/>
      <c r="B92" s="276"/>
      <c r="C92" s="276"/>
      <c r="D92" s="277"/>
    </row>
    <row r="93" spans="1:4">
      <c r="A93" s="276"/>
      <c r="B93" s="276"/>
      <c r="C93" s="276"/>
      <c r="D93" s="277"/>
    </row>
    <row r="94" spans="1:4">
      <c r="A94" s="276"/>
      <c r="B94" s="276"/>
      <c r="C94" s="276"/>
      <c r="D94" s="277"/>
    </row>
    <row r="95" spans="1:4">
      <c r="A95" s="276"/>
      <c r="B95" s="276"/>
      <c r="C95" s="276"/>
      <c r="D95" s="277"/>
    </row>
    <row r="96" spans="1:4">
      <c r="A96" s="276"/>
      <c r="B96" s="276"/>
      <c r="C96" s="276"/>
      <c r="D96" s="277"/>
    </row>
    <row r="97" spans="1:4">
      <c r="A97" s="276"/>
      <c r="B97" s="276"/>
      <c r="C97" s="276"/>
      <c r="D97" s="277"/>
    </row>
    <row r="98" spans="1:4">
      <c r="A98" s="277"/>
      <c r="B98" s="277"/>
      <c r="C98" s="276"/>
      <c r="D98" s="277"/>
    </row>
    <row r="99" spans="1:4">
      <c r="A99" s="277"/>
      <c r="B99" s="277"/>
      <c r="C99" s="276"/>
      <c r="D99" s="277"/>
    </row>
    <row r="100" spans="1:4">
      <c r="A100" s="277"/>
      <c r="B100" s="277"/>
      <c r="C100" s="276"/>
      <c r="D100" s="277"/>
    </row>
    <row r="101" spans="1:4">
      <c r="A101" s="277"/>
      <c r="B101" s="277"/>
      <c r="C101" s="276"/>
      <c r="D101" s="277"/>
    </row>
    <row r="102" spans="1:4">
      <c r="A102" s="277"/>
      <c r="B102" s="277"/>
      <c r="C102" s="276"/>
      <c r="D102" s="277"/>
    </row>
    <row r="103" spans="1:4">
      <c r="A103" s="277"/>
      <c r="B103" s="277"/>
      <c r="C103" s="276"/>
      <c r="D103" s="277"/>
    </row>
    <row r="104" spans="1:4">
      <c r="A104" s="277"/>
      <c r="B104" s="277"/>
      <c r="C104" s="276"/>
      <c r="D104" s="277"/>
    </row>
    <row r="105" spans="1:4">
      <c r="A105" s="277"/>
      <c r="B105" s="277"/>
      <c r="C105" s="276"/>
      <c r="D105" s="277"/>
    </row>
    <row r="106" spans="1:4">
      <c r="A106" s="277"/>
      <c r="B106" s="277"/>
      <c r="C106" s="276"/>
      <c r="D106" s="277"/>
    </row>
    <row r="107" spans="1:4">
      <c r="A107" s="277"/>
      <c r="B107" s="277"/>
      <c r="C107" s="276"/>
      <c r="D107" s="277"/>
    </row>
    <row r="108" spans="1:4">
      <c r="A108" s="277"/>
      <c r="B108" s="277"/>
      <c r="C108" s="276"/>
      <c r="D108" s="277"/>
    </row>
    <row r="109" spans="1:4">
      <c r="A109" s="277"/>
      <c r="B109" s="277"/>
      <c r="C109" s="276"/>
      <c r="D109" s="277"/>
    </row>
    <row r="113" spans="1:4">
      <c r="A113" s="250"/>
      <c r="B113" s="250"/>
      <c r="D113" s="250"/>
    </row>
    <row r="114" spans="1:4">
      <c r="A114" s="250"/>
      <c r="B114" s="250"/>
      <c r="D114" s="250"/>
    </row>
    <row r="115" spans="1:4">
      <c r="A115" s="250"/>
      <c r="B115" s="250"/>
      <c r="D115" s="250"/>
    </row>
    <row r="116" spans="1:4">
      <c r="A116" s="250"/>
      <c r="B116" s="250"/>
      <c r="D116" s="250"/>
    </row>
    <row r="117" spans="1:4">
      <c r="A117" s="250"/>
      <c r="B117" s="250"/>
      <c r="D117" s="250"/>
    </row>
    <row r="118" spans="1:4">
      <c r="A118" s="250"/>
      <c r="B118" s="250"/>
      <c r="D118" s="250"/>
    </row>
    <row r="119" spans="1:4">
      <c r="A119" s="250"/>
      <c r="B119" s="250"/>
      <c r="D119" s="250"/>
    </row>
    <row r="120" spans="1:4">
      <c r="A120" s="250"/>
      <c r="B120" s="250"/>
      <c r="D120" s="250"/>
    </row>
    <row r="121" spans="1:4">
      <c r="A121" s="250"/>
      <c r="B121" s="250"/>
      <c r="D121" s="250"/>
    </row>
    <row r="122" spans="1:4">
      <c r="A122" s="250"/>
      <c r="B122" s="250"/>
      <c r="D122" s="250"/>
    </row>
    <row r="123" spans="1:4">
      <c r="A123" s="250"/>
      <c r="B123" s="250"/>
      <c r="D123" s="250"/>
    </row>
    <row r="124" spans="1:4">
      <c r="A124" s="250"/>
      <c r="B124" s="250"/>
      <c r="D124" s="250"/>
    </row>
    <row r="125" spans="1:4">
      <c r="A125" s="250"/>
      <c r="B125" s="250"/>
      <c r="D125" s="250"/>
    </row>
    <row r="126" spans="1:4">
      <c r="A126" s="250"/>
      <c r="B126" s="250"/>
      <c r="D126" s="250"/>
    </row>
    <row r="127" spans="1:4">
      <c r="A127" s="250"/>
      <c r="B127" s="250"/>
      <c r="D127" s="250"/>
    </row>
  </sheetData>
  <mergeCells count="9">
    <mergeCell ref="A55:D55"/>
    <mergeCell ref="A86:D86"/>
    <mergeCell ref="A90:D90"/>
    <mergeCell ref="B2:C2"/>
    <mergeCell ref="A7:D7"/>
    <mergeCell ref="A8:D8"/>
    <mergeCell ref="A10:D10"/>
    <mergeCell ref="A20:D20"/>
    <mergeCell ref="A24:D24"/>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1"/>
  <sheetViews>
    <sheetView zoomScale="70" zoomScaleNormal="70" workbookViewId="0">
      <selection activeCell="C98" sqref="C98"/>
    </sheetView>
  </sheetViews>
  <sheetFormatPr defaultColWidth="11.42578125" defaultRowHeight="14.25"/>
  <cols>
    <col min="1" max="1" width="10.42578125" style="1277" customWidth="1"/>
    <col min="2" max="2" width="10.42578125" style="1280" customWidth="1"/>
    <col min="3" max="3" width="85.28515625" style="1278" customWidth="1"/>
    <col min="4" max="4" width="24.5703125" style="1278" customWidth="1"/>
    <col min="5" max="5" width="47" style="1708" bestFit="1" customWidth="1"/>
    <col min="6" max="16384" width="11.42578125" style="1278"/>
  </cols>
  <sheetData>
    <row r="1" spans="1:60" ht="15">
      <c r="C1" s="5" t="s">
        <v>2</v>
      </c>
      <c r="D1" s="103" t="s">
        <v>1636</v>
      </c>
      <c r="E1" s="1288"/>
    </row>
    <row r="2" spans="1:60" ht="15">
      <c r="C2" s="49" t="s">
        <v>4</v>
      </c>
      <c r="D2" s="49" t="s">
        <v>2482</v>
      </c>
      <c r="E2" s="1288"/>
    </row>
    <row r="3" spans="1:60" ht="15">
      <c r="C3" s="49" t="s">
        <v>6</v>
      </c>
      <c r="D3" s="49" t="s">
        <v>2012</v>
      </c>
      <c r="E3" s="1288"/>
    </row>
    <row r="4" spans="1:60" ht="15">
      <c r="C4" s="49" t="s">
        <v>8</v>
      </c>
      <c r="D4" s="49" t="s">
        <v>9</v>
      </c>
      <c r="E4" s="1288"/>
    </row>
    <row r="5" spans="1:60" ht="15">
      <c r="C5" s="5" t="s">
        <v>2015</v>
      </c>
      <c r="D5" s="5" t="s">
        <v>2016</v>
      </c>
      <c r="E5" s="1288"/>
    </row>
    <row r="6" spans="1:60">
      <c r="E6" s="1288"/>
    </row>
    <row r="7" spans="1:60">
      <c r="A7" s="1279"/>
      <c r="E7" s="1288"/>
    </row>
    <row r="8" spans="1:60" ht="45" customHeight="1">
      <c r="A8" s="2883" t="s">
        <v>2483</v>
      </c>
      <c r="B8" s="2884"/>
      <c r="C8" s="2884"/>
      <c r="D8" s="2884"/>
      <c r="E8" s="2884"/>
    </row>
    <row r="9" spans="1:60" ht="15" customHeight="1">
      <c r="A9" s="1285"/>
      <c r="B9" s="1285"/>
      <c r="C9" s="1285"/>
      <c r="D9" s="1285"/>
      <c r="E9" s="1281"/>
    </row>
    <row r="10" spans="1:60" ht="15" customHeight="1">
      <c r="A10" s="1285"/>
      <c r="B10" s="1285"/>
      <c r="C10" s="1286"/>
      <c r="D10" s="1287"/>
      <c r="E10" s="1281"/>
    </row>
    <row r="11" spans="1:60" ht="15" customHeight="1" thickBot="1">
      <c r="A11" s="1285"/>
      <c r="B11" s="1285"/>
      <c r="C11" s="1285"/>
      <c r="D11" s="1285"/>
      <c r="E11" s="1281"/>
    </row>
    <row r="12" spans="1:60" s="1295" customFormat="1" ht="28.5" customHeight="1">
      <c r="A12" s="1709"/>
      <c r="B12" s="1710"/>
      <c r="C12" s="1711"/>
      <c r="D12" s="1290" t="s">
        <v>2420</v>
      </c>
      <c r="E12" s="1291" t="s">
        <v>2421</v>
      </c>
      <c r="F12" s="1278"/>
      <c r="G12" s="1278"/>
      <c r="H12" s="1278"/>
      <c r="I12" s="1278"/>
      <c r="J12" s="1278"/>
      <c r="K12" s="1278"/>
      <c r="L12" s="1278"/>
      <c r="M12" s="1278"/>
      <c r="N12" s="1278"/>
      <c r="O12" s="1278"/>
      <c r="P12" s="1278"/>
      <c r="Q12" s="1278"/>
      <c r="R12" s="1278"/>
      <c r="S12" s="1278"/>
      <c r="T12" s="1278"/>
      <c r="U12" s="1278"/>
      <c r="V12" s="1278"/>
      <c r="W12" s="1278"/>
      <c r="X12" s="1278"/>
      <c r="Y12" s="1278"/>
      <c r="Z12" s="1278"/>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row>
    <row r="13" spans="1:60" s="1295" customFormat="1" ht="30.75" customHeight="1" thickBot="1">
      <c r="A13" s="1712" t="s">
        <v>1678</v>
      </c>
      <c r="B13" s="1713" t="s">
        <v>13</v>
      </c>
      <c r="C13" s="1713" t="s">
        <v>657</v>
      </c>
      <c r="D13" s="1669" t="s">
        <v>659</v>
      </c>
      <c r="E13" s="1714"/>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row>
    <row r="14" spans="1:60" s="1295" customFormat="1" ht="30" customHeight="1" thickBot="1">
      <c r="A14" s="2890" t="s">
        <v>2422</v>
      </c>
      <c r="B14" s="2891"/>
      <c r="C14" s="2891"/>
      <c r="D14" s="2891"/>
      <c r="E14" s="2892"/>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1278"/>
      <c r="AX14" s="1278"/>
      <c r="AY14" s="1278"/>
      <c r="AZ14" s="1278"/>
      <c r="BA14" s="1278"/>
      <c r="BB14" s="1278"/>
      <c r="BC14" s="1278"/>
      <c r="BD14" s="1278"/>
      <c r="BE14" s="1278"/>
      <c r="BF14" s="1278"/>
      <c r="BG14" s="1278"/>
      <c r="BH14" s="1278"/>
    </row>
    <row r="15" spans="1:60" s="1295" customFormat="1" ht="30" customHeight="1" thickBot="1">
      <c r="A15" s="2893" t="s">
        <v>2423</v>
      </c>
      <c r="B15" s="2894"/>
      <c r="C15" s="2894"/>
      <c r="D15" s="2894"/>
      <c r="E15" s="2895"/>
      <c r="F15" s="1278"/>
      <c r="G15" s="1278"/>
      <c r="H15" s="1278"/>
      <c r="I15" s="1278"/>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1278"/>
      <c r="AX15" s="1278"/>
      <c r="AY15" s="1278"/>
      <c r="AZ15" s="1278"/>
      <c r="BA15" s="1278"/>
      <c r="BB15" s="1278"/>
      <c r="BC15" s="1278"/>
      <c r="BD15" s="1278"/>
      <c r="BE15" s="1278"/>
      <c r="BF15" s="1278"/>
      <c r="BG15" s="1278"/>
      <c r="BH15" s="1278"/>
    </row>
    <row r="16" spans="1:60" s="1295" customFormat="1" ht="30" customHeight="1">
      <c r="A16" s="1671" t="s">
        <v>659</v>
      </c>
      <c r="B16" s="1672" t="s">
        <v>1728</v>
      </c>
      <c r="C16" s="1673" t="s">
        <v>2424</v>
      </c>
      <c r="D16" s="1674">
        <f>D36</f>
        <v>0</v>
      </c>
      <c r="E16" s="1675"/>
      <c r="F16" s="1278"/>
      <c r="G16" s="1278"/>
      <c r="H16" s="1278"/>
      <c r="I16" s="1278"/>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c r="AT16" s="1278"/>
      <c r="AU16" s="1278"/>
      <c r="AV16" s="1278"/>
      <c r="AW16" s="1278"/>
      <c r="AX16" s="1278"/>
      <c r="AY16" s="1278"/>
      <c r="AZ16" s="1278"/>
      <c r="BA16" s="1278"/>
      <c r="BB16" s="1278"/>
      <c r="BC16" s="1278"/>
      <c r="BD16" s="1278"/>
      <c r="BE16" s="1278"/>
      <c r="BF16" s="1278"/>
      <c r="BG16" s="1278"/>
      <c r="BH16" s="1278"/>
    </row>
    <row r="17" spans="1:60" s="1295" customFormat="1" ht="30" customHeight="1">
      <c r="A17" s="1676" t="s">
        <v>664</v>
      </c>
      <c r="B17" s="1677" t="s">
        <v>1762</v>
      </c>
      <c r="C17" s="1678" t="s">
        <v>2425</v>
      </c>
      <c r="D17" s="1679">
        <f>D40</f>
        <v>0</v>
      </c>
      <c r="E17" s="1680"/>
      <c r="F17" s="1278"/>
      <c r="G17" s="1278"/>
      <c r="H17" s="1278"/>
      <c r="I17" s="1278"/>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c r="AL17" s="1278"/>
      <c r="AM17" s="1278"/>
      <c r="AN17" s="1278"/>
      <c r="AO17" s="1278"/>
      <c r="AP17" s="1278"/>
      <c r="AQ17" s="1278"/>
      <c r="AR17" s="1278"/>
      <c r="AS17" s="1278"/>
      <c r="AT17" s="1278"/>
      <c r="AU17" s="1278"/>
      <c r="AV17" s="1278"/>
      <c r="AW17" s="1278"/>
      <c r="AX17" s="1278"/>
      <c r="AY17" s="1278"/>
      <c r="AZ17" s="1278"/>
      <c r="BA17" s="1278"/>
      <c r="BB17" s="1278"/>
      <c r="BC17" s="1278"/>
      <c r="BD17" s="1278"/>
      <c r="BE17" s="1278"/>
      <c r="BF17" s="1278"/>
      <c r="BG17" s="1278"/>
      <c r="BH17" s="1278"/>
    </row>
    <row r="18" spans="1:60" s="1295" customFormat="1" ht="30" customHeight="1" thickBot="1">
      <c r="A18" s="1681" t="s">
        <v>667</v>
      </c>
      <c r="B18" s="1682" t="s">
        <v>1735</v>
      </c>
      <c r="C18" s="1683" t="s">
        <v>2426</v>
      </c>
      <c r="D18" s="1684" t="str">
        <f>IF(ISERROR(D16/D17),"",D16/D17*100)</f>
        <v/>
      </c>
      <c r="E18" s="1685"/>
      <c r="F18" s="1278"/>
      <c r="G18" s="1278"/>
      <c r="H18" s="1278"/>
      <c r="I18" s="1278"/>
      <c r="J18" s="1278"/>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1278"/>
      <c r="AS18" s="1278"/>
      <c r="AT18" s="1278"/>
      <c r="AU18" s="1278"/>
      <c r="AV18" s="1278"/>
      <c r="AW18" s="1278"/>
      <c r="AX18" s="1278"/>
      <c r="AY18" s="1278"/>
      <c r="AZ18" s="1278"/>
      <c r="BA18" s="1278"/>
      <c r="BB18" s="1278"/>
      <c r="BC18" s="1278"/>
      <c r="BD18" s="1278"/>
      <c r="BE18" s="1278"/>
      <c r="BF18" s="1278"/>
      <c r="BG18" s="1278"/>
      <c r="BH18" s="1278"/>
    </row>
    <row r="19" spans="1:60" s="1295" customFormat="1" ht="30" customHeight="1" thickBot="1">
      <c r="A19" s="2880" t="s">
        <v>2427</v>
      </c>
      <c r="B19" s="2881"/>
      <c r="C19" s="2881"/>
      <c r="D19" s="2881"/>
      <c r="E19" s="2882"/>
      <c r="F19" s="1278"/>
      <c r="G19" s="1278"/>
      <c r="H19" s="1278"/>
      <c r="I19" s="1278"/>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row>
    <row r="20" spans="1:60" s="1295" customFormat="1" ht="33" customHeight="1">
      <c r="A20" s="1671" t="s">
        <v>670</v>
      </c>
      <c r="B20" s="1672" t="s">
        <v>1415</v>
      </c>
      <c r="C20" s="1673" t="s">
        <v>2428</v>
      </c>
      <c r="D20" s="1674">
        <f>'F1 LCR - USD'!H15</f>
        <v>0</v>
      </c>
      <c r="E20" s="1715" t="s">
        <v>2429</v>
      </c>
      <c r="F20" s="1278"/>
      <c r="G20" s="1278"/>
      <c r="H20" s="1278"/>
      <c r="I20" s="1278"/>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c r="AG20" s="1278"/>
      <c r="AH20" s="1278"/>
      <c r="AI20" s="1278"/>
      <c r="AJ20" s="1278"/>
      <c r="AK20" s="1278"/>
      <c r="AL20" s="1278"/>
      <c r="AM20" s="1278"/>
      <c r="AN20" s="1278"/>
      <c r="AO20" s="1278"/>
      <c r="AP20" s="1278"/>
      <c r="AQ20" s="1278"/>
      <c r="AR20" s="1278"/>
      <c r="AS20" s="1278"/>
      <c r="AT20" s="1278"/>
      <c r="AU20" s="1278"/>
      <c r="AV20" s="1278"/>
      <c r="AW20" s="1278"/>
      <c r="AX20" s="1278"/>
      <c r="AY20" s="1278"/>
      <c r="AZ20" s="1278"/>
      <c r="BA20" s="1278"/>
      <c r="BB20" s="1278"/>
      <c r="BC20" s="1278"/>
      <c r="BD20" s="1278"/>
      <c r="BE20" s="1278"/>
      <c r="BF20" s="1278"/>
      <c r="BG20" s="1278"/>
      <c r="BH20" s="1278"/>
    </row>
    <row r="21" spans="1:60" s="1295" customFormat="1" ht="33" customHeight="1">
      <c r="A21" s="1676" t="s">
        <v>672</v>
      </c>
      <c r="B21" s="1677" t="s">
        <v>1742</v>
      </c>
      <c r="C21" s="1673" t="s">
        <v>2430</v>
      </c>
      <c r="D21" s="1679">
        <f>SUM('F3 LCR - USD'!J40,'F4 LCR - USD'!H18,'F4 LCR - USD'!N18,'F4 LCR - USD'!H23,'F4 LCR - USD'!N23,'F4 LCR - USD'!H28,'F4 LCR - USD'!N28,'F4 LCR - USD'!H33,'F4 LCR - USD'!N33)</f>
        <v>0</v>
      </c>
      <c r="E21" s="1715" t="s">
        <v>2431</v>
      </c>
      <c r="F21" s="1278"/>
      <c r="G21" s="1278"/>
      <c r="H21" s="1278"/>
      <c r="I21" s="1278"/>
      <c r="J21" s="1278"/>
      <c r="K21" s="1278"/>
      <c r="L21" s="1278"/>
      <c r="M21" s="1278"/>
      <c r="N21" s="1278"/>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c r="AT21" s="1278"/>
      <c r="AU21" s="1278"/>
      <c r="AV21" s="1278"/>
      <c r="AW21" s="1278"/>
      <c r="AX21" s="1278"/>
      <c r="AY21" s="1278"/>
      <c r="AZ21" s="1278"/>
      <c r="BA21" s="1278"/>
      <c r="BB21" s="1278"/>
      <c r="BC21" s="1278"/>
      <c r="BD21" s="1278"/>
      <c r="BE21" s="1278"/>
      <c r="BF21" s="1278"/>
      <c r="BG21" s="1278"/>
      <c r="BH21" s="1278"/>
    </row>
    <row r="22" spans="1:60" s="1281" customFormat="1" ht="33" customHeight="1">
      <c r="A22" s="1676" t="s">
        <v>675</v>
      </c>
      <c r="B22" s="1677" t="s">
        <v>1746</v>
      </c>
      <c r="C22" s="1673" t="s">
        <v>2432</v>
      </c>
      <c r="D22" s="1679">
        <f>SUM('F2 LCR - USD'!G83,'F2 LCR - USD'!G88,'F4 LCR - USD'!F17,'F4 LCR - USD'!L17)</f>
        <v>0</v>
      </c>
      <c r="E22" s="1715" t="s">
        <v>2433</v>
      </c>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c r="AH22" s="1278"/>
      <c r="AI22" s="1278"/>
      <c r="AJ22" s="1278"/>
      <c r="AK22" s="1278"/>
      <c r="AL22" s="1278"/>
      <c r="AM22" s="1278"/>
      <c r="AN22" s="1278"/>
      <c r="AO22" s="1278"/>
      <c r="AP22" s="1278"/>
      <c r="AQ22" s="1278"/>
      <c r="AR22" s="1278"/>
      <c r="AS22" s="1278"/>
      <c r="AT22" s="1278"/>
      <c r="AU22" s="1278"/>
      <c r="AV22" s="1278"/>
      <c r="AW22" s="1278"/>
      <c r="AX22" s="1278"/>
      <c r="AY22" s="1278"/>
      <c r="AZ22" s="1278"/>
      <c r="BA22" s="1278"/>
      <c r="BB22" s="1278"/>
      <c r="BC22" s="1278"/>
      <c r="BD22" s="1278"/>
      <c r="BE22" s="1278"/>
      <c r="BF22" s="1278"/>
      <c r="BG22" s="1278"/>
      <c r="BH22" s="1278"/>
    </row>
    <row r="23" spans="1:60" s="1281" customFormat="1" ht="33" customHeight="1">
      <c r="A23" s="1676" t="s">
        <v>677</v>
      </c>
      <c r="B23" s="1677" t="s">
        <v>1752</v>
      </c>
      <c r="C23" s="1673" t="s">
        <v>2434</v>
      </c>
      <c r="D23" s="1679">
        <f>'F2 LCR - USD'!E81</f>
        <v>0</v>
      </c>
      <c r="E23" s="1715" t="s">
        <v>2435</v>
      </c>
      <c r="F23" s="1278"/>
      <c r="G23" s="1278"/>
      <c r="H23" s="1278"/>
      <c r="I23" s="1278"/>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8"/>
      <c r="AJ23" s="1278"/>
      <c r="AK23" s="1278"/>
      <c r="AL23" s="1278"/>
      <c r="AM23" s="1278"/>
      <c r="AN23" s="1278"/>
      <c r="AO23" s="1278"/>
      <c r="AP23" s="1278"/>
      <c r="AQ23" s="1278"/>
      <c r="AR23" s="1278"/>
      <c r="AS23" s="1278"/>
      <c r="AT23" s="1278"/>
      <c r="AU23" s="1278"/>
      <c r="AV23" s="1278"/>
      <c r="AW23" s="1278"/>
      <c r="AX23" s="1278"/>
      <c r="AY23" s="1278"/>
      <c r="AZ23" s="1278"/>
      <c r="BA23" s="1278"/>
      <c r="BB23" s="1278"/>
      <c r="BC23" s="1278"/>
      <c r="BD23" s="1278"/>
      <c r="BE23" s="1278"/>
      <c r="BF23" s="1278"/>
      <c r="BG23" s="1278"/>
      <c r="BH23" s="1278"/>
    </row>
    <row r="24" spans="1:60" s="1281" customFormat="1" ht="33" customHeight="1">
      <c r="A24" s="1676" t="s">
        <v>680</v>
      </c>
      <c r="B24" s="1677" t="s">
        <v>1756</v>
      </c>
      <c r="C24" s="1673" t="s">
        <v>2436</v>
      </c>
      <c r="D24" s="1679">
        <f>'F3 LCR - USD'!F38-'F3 LCR - USD'!F43</f>
        <v>0</v>
      </c>
      <c r="E24" s="1715" t="s">
        <v>2437</v>
      </c>
      <c r="F24" s="1278"/>
      <c r="G24" s="1278"/>
      <c r="H24" s="1278"/>
      <c r="I24" s="1278"/>
      <c r="J24" s="1278"/>
      <c r="K24" s="1278"/>
      <c r="L24" s="1278"/>
      <c r="M24" s="1278"/>
      <c r="N24" s="1278"/>
      <c r="O24" s="1278"/>
      <c r="P24" s="1278"/>
      <c r="Q24" s="1278"/>
      <c r="R24" s="1278"/>
      <c r="S24" s="1278"/>
      <c r="T24" s="1278"/>
      <c r="U24" s="1278"/>
      <c r="V24" s="1278"/>
      <c r="W24" s="1278"/>
      <c r="X24" s="1278"/>
      <c r="Y24" s="1278"/>
      <c r="Z24" s="1278"/>
      <c r="AA24" s="1278"/>
      <c r="AB24" s="1278"/>
      <c r="AC24" s="1278"/>
      <c r="AD24" s="1278"/>
      <c r="AE24" s="1278"/>
      <c r="AF24" s="1278"/>
      <c r="AG24" s="1278"/>
      <c r="AH24" s="1278"/>
      <c r="AI24" s="1278"/>
      <c r="AJ24" s="1278"/>
      <c r="AK24" s="1278"/>
      <c r="AL24" s="1278"/>
      <c r="AM24" s="1278"/>
      <c r="AN24" s="1278"/>
      <c r="AO24" s="1278"/>
      <c r="AP24" s="1278"/>
      <c r="AQ24" s="1278"/>
      <c r="AR24" s="1278"/>
      <c r="AS24" s="1278"/>
      <c r="AT24" s="1278"/>
      <c r="AU24" s="1278"/>
      <c r="AV24" s="1278"/>
      <c r="AW24" s="1278"/>
      <c r="AX24" s="1278"/>
      <c r="AY24" s="1278"/>
      <c r="AZ24" s="1278"/>
      <c r="BA24" s="1278"/>
      <c r="BB24" s="1278"/>
      <c r="BC24" s="1278"/>
      <c r="BD24" s="1278"/>
      <c r="BE24" s="1278"/>
      <c r="BF24" s="1278"/>
      <c r="BG24" s="1278"/>
      <c r="BH24" s="1278"/>
    </row>
    <row r="25" spans="1:60" s="1281" customFormat="1" ht="33" customHeight="1" thickBot="1">
      <c r="A25" s="1686" t="s">
        <v>683</v>
      </c>
      <c r="B25" s="1687" t="s">
        <v>1806</v>
      </c>
      <c r="C25" s="1683" t="s">
        <v>2438</v>
      </c>
      <c r="D25" s="1701">
        <f>D20-D21+D22-D23+D24</f>
        <v>0</v>
      </c>
      <c r="E25" s="1715" t="s">
        <v>2439</v>
      </c>
      <c r="F25" s="1278"/>
      <c r="G25" s="1278"/>
      <c r="H25" s="1278"/>
      <c r="I25" s="1278"/>
      <c r="J25" s="1278"/>
      <c r="K25" s="1278"/>
      <c r="L25" s="1278"/>
      <c r="M25" s="1278"/>
      <c r="N25" s="1278"/>
      <c r="O25" s="1278"/>
      <c r="P25" s="1278"/>
      <c r="Q25" s="1278"/>
      <c r="R25" s="1278"/>
      <c r="S25" s="1278"/>
      <c r="T25" s="1278"/>
      <c r="U25" s="1278"/>
      <c r="V25" s="1278"/>
      <c r="W25" s="1278"/>
      <c r="X25" s="1278"/>
      <c r="Y25" s="1278"/>
      <c r="Z25" s="1278"/>
      <c r="AA25" s="1278"/>
      <c r="AB25" s="1278"/>
      <c r="AC25" s="1278"/>
      <c r="AD25" s="1278"/>
      <c r="AE25" s="1278"/>
      <c r="AF25" s="1278"/>
      <c r="AG25" s="1278"/>
      <c r="AH25" s="1278"/>
      <c r="AI25" s="1278"/>
      <c r="AJ25" s="1278"/>
      <c r="AK25" s="1278"/>
      <c r="AL25" s="1278"/>
      <c r="AM25" s="1278"/>
      <c r="AN25" s="1278"/>
      <c r="AO25" s="1278"/>
      <c r="AP25" s="1278"/>
      <c r="AQ25" s="1278"/>
      <c r="AR25" s="1278"/>
      <c r="AS25" s="1278"/>
      <c r="AT25" s="1278"/>
      <c r="AU25" s="1278"/>
      <c r="AV25" s="1278"/>
      <c r="AW25" s="1278"/>
      <c r="AX25" s="1278"/>
      <c r="AY25" s="1278"/>
      <c r="AZ25" s="1278"/>
      <c r="BA25" s="1278"/>
      <c r="BB25" s="1278"/>
      <c r="BC25" s="1278"/>
      <c r="BD25" s="1278"/>
      <c r="BE25" s="1278"/>
      <c r="BF25" s="1278"/>
      <c r="BG25" s="1278"/>
      <c r="BH25" s="1278"/>
    </row>
    <row r="26" spans="1:60" s="1295" customFormat="1" ht="33" customHeight="1">
      <c r="A26" s="1688" t="s">
        <v>1207</v>
      </c>
      <c r="B26" s="1689" t="s">
        <v>1808</v>
      </c>
      <c r="C26" s="1673" t="s">
        <v>2440</v>
      </c>
      <c r="D26" s="1690">
        <f>'F1 LCR - USD'!H27</f>
        <v>0</v>
      </c>
      <c r="E26" s="1715" t="s">
        <v>2441</v>
      </c>
      <c r="F26" s="1278"/>
      <c r="G26" s="1278"/>
      <c r="H26" s="1278"/>
      <c r="I26" s="1278"/>
      <c r="J26" s="1278"/>
      <c r="K26" s="1278"/>
      <c r="L26" s="127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1278"/>
      <c r="AX26" s="1278"/>
      <c r="AY26" s="1278"/>
      <c r="AZ26" s="1278"/>
      <c r="BA26" s="1278"/>
      <c r="BB26" s="1278"/>
      <c r="BC26" s="1278"/>
      <c r="BD26" s="1278"/>
      <c r="BE26" s="1278"/>
      <c r="BF26" s="1278"/>
      <c r="BG26" s="1278"/>
      <c r="BH26" s="1278"/>
    </row>
    <row r="27" spans="1:60" s="1295" customFormat="1" ht="33" customHeight="1">
      <c r="A27" s="1676" t="s">
        <v>1210</v>
      </c>
      <c r="B27" s="1677" t="s">
        <v>1812</v>
      </c>
      <c r="C27" s="1673" t="s">
        <v>2442</v>
      </c>
      <c r="D27" s="1679">
        <f>SUM('F3 LCR - USD'!J41,'F4 LCR - USD'!H19,'F4 LCR - USD'!N19,'F4 LCR - USD'!H24,'F4 LCR - USD'!N24,'F4 LCR - USD'!H29,'F4 LCR - USD'!N29,'F4 LCR - USD'!H34,'F4 LCR - USD'!N34)</f>
        <v>0</v>
      </c>
      <c r="E27" s="1715" t="s">
        <v>2443</v>
      </c>
      <c r="F27" s="1278"/>
      <c r="G27" s="1278"/>
      <c r="H27" s="1278"/>
      <c r="I27" s="1278"/>
      <c r="J27" s="1278"/>
      <c r="K27" s="1278"/>
      <c r="L27" s="1278"/>
      <c r="M27" s="1278"/>
      <c r="N27" s="1278"/>
      <c r="O27" s="1278"/>
      <c r="P27" s="1278"/>
      <c r="Q27" s="1278"/>
      <c r="R27" s="1278"/>
      <c r="S27" s="1278"/>
      <c r="T27" s="1278"/>
      <c r="U27" s="1278"/>
      <c r="V27" s="1278"/>
      <c r="W27" s="1278"/>
      <c r="X27" s="1278"/>
      <c r="Y27" s="1278"/>
      <c r="Z27" s="1278"/>
      <c r="AA27" s="1278"/>
      <c r="AB27" s="1278"/>
      <c r="AC27" s="1278"/>
      <c r="AD27" s="1278"/>
      <c r="AE27" s="1278"/>
      <c r="AF27" s="1278"/>
      <c r="AG27" s="1278"/>
      <c r="AH27" s="1278"/>
      <c r="AI27" s="1278"/>
      <c r="AJ27" s="1278"/>
      <c r="AK27" s="1278"/>
      <c r="AL27" s="1278"/>
      <c r="AM27" s="1278"/>
      <c r="AN27" s="1278"/>
      <c r="AO27" s="1278"/>
      <c r="AP27" s="1278"/>
      <c r="AQ27" s="1278"/>
      <c r="AR27" s="1278"/>
      <c r="AS27" s="1278"/>
      <c r="AT27" s="1278"/>
      <c r="AU27" s="1278"/>
      <c r="AV27" s="1278"/>
      <c r="AW27" s="1278"/>
      <c r="AX27" s="1278"/>
      <c r="AY27" s="1278"/>
      <c r="AZ27" s="1278"/>
      <c r="BA27" s="1278"/>
      <c r="BB27" s="1278"/>
      <c r="BC27" s="1278"/>
      <c r="BD27" s="1278"/>
      <c r="BE27" s="1278"/>
      <c r="BF27" s="1278"/>
      <c r="BG27" s="1278"/>
      <c r="BH27" s="1278"/>
    </row>
    <row r="28" spans="1:60" s="1295" customFormat="1" ht="33" customHeight="1">
      <c r="A28" s="1676" t="s">
        <v>1213</v>
      </c>
      <c r="B28" s="1677" t="s">
        <v>1816</v>
      </c>
      <c r="C28" s="1673" t="s">
        <v>2444</v>
      </c>
      <c r="D28" s="1679">
        <f>SUM('F2 LCR - USD'!G84,'F2 LCR - USD'!G89,'F4 LCR - USD'!F22,'F4 LCR - USD'!L22)</f>
        <v>0</v>
      </c>
      <c r="E28" s="1715" t="s">
        <v>2445</v>
      </c>
      <c r="F28" s="1278"/>
      <c r="G28" s="1278"/>
      <c r="H28" s="1278"/>
      <c r="I28" s="1278"/>
      <c r="J28" s="1278"/>
      <c r="K28" s="1278"/>
      <c r="L28" s="1278"/>
      <c r="M28" s="1278"/>
      <c r="N28" s="1278"/>
      <c r="O28" s="1278"/>
      <c r="P28" s="1278"/>
      <c r="Q28" s="1278"/>
      <c r="R28" s="1278"/>
      <c r="S28" s="1278"/>
      <c r="T28" s="1278"/>
      <c r="U28" s="1278"/>
      <c r="V28" s="1278"/>
      <c r="W28" s="1278"/>
      <c r="X28" s="1278"/>
      <c r="Y28" s="1278"/>
      <c r="Z28" s="1278"/>
      <c r="AA28" s="1278"/>
      <c r="AB28" s="1278"/>
      <c r="AC28" s="1278"/>
      <c r="AD28" s="1278"/>
      <c r="AE28" s="1278"/>
      <c r="AF28" s="1278"/>
      <c r="AG28" s="1278"/>
      <c r="AH28" s="1278"/>
      <c r="AI28" s="1278"/>
      <c r="AJ28" s="1278"/>
      <c r="AK28" s="1278"/>
      <c r="AL28" s="1278"/>
      <c r="AM28" s="1278"/>
      <c r="AN28" s="1278"/>
      <c r="AO28" s="1278"/>
      <c r="AP28" s="1278"/>
      <c r="AQ28" s="1278"/>
      <c r="AR28" s="1278"/>
      <c r="AS28" s="1278"/>
      <c r="AT28" s="1278"/>
      <c r="AU28" s="1278"/>
      <c r="AV28" s="1278"/>
      <c r="AW28" s="1278"/>
      <c r="AX28" s="1278"/>
      <c r="AY28" s="1278"/>
      <c r="AZ28" s="1278"/>
      <c r="BA28" s="1278"/>
      <c r="BB28" s="1278"/>
      <c r="BC28" s="1278"/>
      <c r="BD28" s="1278"/>
      <c r="BE28" s="1278"/>
      <c r="BF28" s="1278"/>
      <c r="BG28" s="1278"/>
      <c r="BH28" s="1278"/>
    </row>
    <row r="29" spans="1:60" s="1295" customFormat="1" ht="33" customHeight="1" thickBot="1">
      <c r="A29" s="1681" t="s">
        <v>692</v>
      </c>
      <c r="B29" s="1682" t="s">
        <v>1820</v>
      </c>
      <c r="C29" s="1683" t="s">
        <v>2446</v>
      </c>
      <c r="D29" s="1716">
        <f>D26-D27+D28</f>
        <v>0</v>
      </c>
      <c r="E29" s="1717" t="s">
        <v>2447</v>
      </c>
      <c r="F29" s="1278"/>
      <c r="G29" s="1278"/>
      <c r="H29" s="1278"/>
      <c r="I29" s="1278"/>
      <c r="J29" s="1278"/>
      <c r="K29" s="1278"/>
      <c r="L29" s="1278"/>
      <c r="M29" s="1278"/>
      <c r="N29" s="1278"/>
      <c r="O29" s="1278"/>
      <c r="P29" s="1278"/>
      <c r="Q29" s="1278"/>
      <c r="R29" s="1278"/>
      <c r="S29" s="1278"/>
      <c r="T29" s="1278"/>
      <c r="U29" s="1278"/>
      <c r="V29" s="1278"/>
      <c r="W29" s="1278"/>
      <c r="X29" s="1278"/>
      <c r="Y29" s="1278"/>
      <c r="Z29" s="1278"/>
      <c r="AA29" s="1278"/>
      <c r="AB29" s="1278"/>
      <c r="AC29" s="1278"/>
      <c r="AD29" s="1278"/>
      <c r="AE29" s="1278"/>
      <c r="AF29" s="1278"/>
      <c r="AG29" s="1278"/>
      <c r="AH29" s="1278"/>
      <c r="AI29" s="1278"/>
      <c r="AJ29" s="1278"/>
      <c r="AK29" s="1278"/>
      <c r="AL29" s="1278"/>
      <c r="AM29" s="1278"/>
      <c r="AN29" s="1278"/>
      <c r="AO29" s="1278"/>
      <c r="AP29" s="1278"/>
      <c r="AQ29" s="1278"/>
      <c r="AR29" s="1278"/>
      <c r="AS29" s="1278"/>
      <c r="AT29" s="1278"/>
      <c r="AU29" s="1278"/>
      <c r="AV29" s="1278"/>
      <c r="AW29" s="1278"/>
      <c r="AX29" s="1278"/>
      <c r="AY29" s="1278"/>
      <c r="AZ29" s="1278"/>
      <c r="BA29" s="1278"/>
      <c r="BB29" s="1278"/>
      <c r="BC29" s="1278"/>
      <c r="BD29" s="1278"/>
      <c r="BE29" s="1278"/>
      <c r="BF29" s="1278"/>
      <c r="BG29" s="1278"/>
      <c r="BH29" s="1278"/>
    </row>
    <row r="30" spans="1:60" s="1295" customFormat="1" ht="33" customHeight="1">
      <c r="A30" s="1671" t="s">
        <v>695</v>
      </c>
      <c r="B30" s="1672" t="s">
        <v>2448</v>
      </c>
      <c r="C30" s="1673" t="s">
        <v>2449</v>
      </c>
      <c r="D30" s="1674">
        <f>'F1 LCR - USD'!H32</f>
        <v>0</v>
      </c>
      <c r="E30" s="1715" t="s">
        <v>2450</v>
      </c>
      <c r="F30" s="1278"/>
      <c r="G30" s="1278"/>
      <c r="H30" s="1278"/>
      <c r="I30" s="1278"/>
      <c r="J30" s="1278"/>
      <c r="K30" s="1278"/>
      <c r="L30" s="1278"/>
      <c r="M30" s="1278"/>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c r="AL30" s="1278"/>
      <c r="AM30" s="1278"/>
      <c r="AN30" s="1278"/>
      <c r="AO30" s="1278"/>
      <c r="AP30" s="1278"/>
      <c r="AQ30" s="1278"/>
      <c r="AR30" s="1278"/>
      <c r="AS30" s="1278"/>
      <c r="AT30" s="1278"/>
      <c r="AU30" s="1278"/>
      <c r="AV30" s="1278"/>
      <c r="AW30" s="1278"/>
      <c r="AX30" s="1278"/>
      <c r="AY30" s="1278"/>
      <c r="AZ30" s="1278"/>
      <c r="BA30" s="1278"/>
      <c r="BB30" s="1278"/>
      <c r="BC30" s="1278"/>
      <c r="BD30" s="1278"/>
      <c r="BE30" s="1278"/>
      <c r="BF30" s="1278"/>
      <c r="BG30" s="1278"/>
      <c r="BH30" s="1278"/>
    </row>
    <row r="31" spans="1:60" s="1295" customFormat="1" ht="33" customHeight="1">
      <c r="A31" s="1676" t="s">
        <v>698</v>
      </c>
      <c r="B31" s="1677" t="s">
        <v>2451</v>
      </c>
      <c r="C31" s="1673" t="s">
        <v>2452</v>
      </c>
      <c r="D31" s="1679">
        <f>SUM('F3 LCR - USD'!J42,'F4 LCR - USD'!H20,'F4 LCR - USD'!N20,'F4 LCR - USD'!H25,'F4 LCR - USD'!N25,'F4 LCR - USD'!H30,'F4 LCR - USD'!N30,'F4 LCR - USD'!H35,'F4 LCR - USD'!N35)</f>
        <v>0</v>
      </c>
      <c r="E31" s="1715" t="s">
        <v>2453</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1278"/>
      <c r="AM31" s="1278"/>
      <c r="AN31" s="1278"/>
      <c r="AO31" s="1278"/>
      <c r="AP31" s="1278"/>
      <c r="AQ31" s="1278"/>
      <c r="AR31" s="1278"/>
      <c r="AS31" s="1278"/>
      <c r="AT31" s="1278"/>
      <c r="AU31" s="1278"/>
      <c r="AV31" s="1278"/>
      <c r="AW31" s="1278"/>
      <c r="AX31" s="1278"/>
      <c r="AY31" s="1278"/>
      <c r="AZ31" s="1278"/>
      <c r="BA31" s="1278"/>
      <c r="BB31" s="1278"/>
      <c r="BC31" s="1278"/>
      <c r="BD31" s="1278"/>
      <c r="BE31" s="1278"/>
      <c r="BF31" s="1278"/>
      <c r="BG31" s="1278"/>
      <c r="BH31" s="1278"/>
    </row>
    <row r="32" spans="1:60" s="1295" customFormat="1" ht="33" customHeight="1">
      <c r="A32" s="1676" t="s">
        <v>701</v>
      </c>
      <c r="B32" s="1677" t="s">
        <v>1541</v>
      </c>
      <c r="C32" s="1673" t="s">
        <v>2454</v>
      </c>
      <c r="D32" s="1679">
        <f>SUM('F2 LCR - USD'!G85,'F2 LCR - USD'!G90,'F4 LCR - USD'!F27,'F4 LCR - USD'!L27)</f>
        <v>0</v>
      </c>
      <c r="E32" s="1715" t="s">
        <v>2455</v>
      </c>
      <c r="F32" s="1278"/>
      <c r="G32" s="1278"/>
      <c r="H32" s="1278"/>
      <c r="I32" s="1278"/>
      <c r="J32" s="1278"/>
      <c r="K32" s="1278"/>
      <c r="L32" s="1278"/>
      <c r="M32" s="1278"/>
      <c r="N32" s="1278"/>
      <c r="O32" s="1278"/>
      <c r="P32" s="1278"/>
      <c r="Q32" s="1278"/>
      <c r="R32" s="1278"/>
      <c r="S32" s="1278"/>
      <c r="T32" s="1278"/>
      <c r="U32" s="1278"/>
      <c r="V32" s="1278"/>
      <c r="W32" s="1278"/>
      <c r="X32" s="1278"/>
      <c r="Y32" s="1278"/>
      <c r="Z32" s="1278"/>
      <c r="AA32" s="1278"/>
      <c r="AB32" s="1278"/>
      <c r="AC32" s="1278"/>
      <c r="AD32" s="1278"/>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278"/>
      <c r="BB32" s="1278"/>
      <c r="BC32" s="1278"/>
      <c r="BD32" s="1278"/>
      <c r="BE32" s="1278"/>
      <c r="BF32" s="1278"/>
      <c r="BG32" s="1278"/>
      <c r="BH32" s="1278"/>
    </row>
    <row r="33" spans="1:60" s="1295" customFormat="1" ht="33" customHeight="1" thickBot="1">
      <c r="A33" s="1681" t="s">
        <v>1224</v>
      </c>
      <c r="B33" s="1682" t="s">
        <v>1542</v>
      </c>
      <c r="C33" s="1683" t="s">
        <v>2456</v>
      </c>
      <c r="D33" s="1716">
        <f>D30-D31+D32</f>
        <v>0</v>
      </c>
      <c r="E33" s="1717" t="s">
        <v>2457</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1278"/>
      <c r="AM33" s="1278"/>
      <c r="AN33" s="1278"/>
      <c r="AO33" s="1278"/>
      <c r="AP33" s="1278"/>
      <c r="AQ33" s="1278"/>
      <c r="AR33" s="1278"/>
      <c r="AS33" s="1278"/>
      <c r="AT33" s="1278"/>
      <c r="AU33" s="1278"/>
      <c r="AV33" s="1278"/>
      <c r="AW33" s="1278"/>
      <c r="AX33" s="1278"/>
      <c r="AY33" s="1278"/>
      <c r="AZ33" s="1278"/>
      <c r="BA33" s="1278"/>
      <c r="BB33" s="1278"/>
      <c r="BC33" s="1278"/>
      <c r="BD33" s="1278"/>
      <c r="BE33" s="1278"/>
      <c r="BF33" s="1278"/>
      <c r="BG33" s="1278"/>
      <c r="BH33" s="1278"/>
    </row>
    <row r="34" spans="1:60" s="1295" customFormat="1" ht="33" customHeight="1">
      <c r="A34" s="1671" t="s">
        <v>1227</v>
      </c>
      <c r="B34" s="1672" t="s">
        <v>2458</v>
      </c>
      <c r="C34" s="1673" t="s">
        <v>2459</v>
      </c>
      <c r="D34" s="1674">
        <f>MAX(D33-15/85*(D25+D29), D33-15/60*D25,0)</f>
        <v>0</v>
      </c>
      <c r="E34" s="1715" t="s">
        <v>2460</v>
      </c>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c r="AL34" s="1278"/>
      <c r="AM34" s="1278"/>
      <c r="AN34" s="1278"/>
      <c r="AO34" s="1278"/>
      <c r="AP34" s="1278"/>
      <c r="AQ34" s="1278"/>
      <c r="AR34" s="1278"/>
      <c r="AS34" s="1278"/>
      <c r="AT34" s="1278"/>
      <c r="AU34" s="1278"/>
      <c r="AV34" s="1278"/>
      <c r="AW34" s="1278"/>
      <c r="AX34" s="1278"/>
      <c r="AY34" s="1278"/>
      <c r="AZ34" s="1278"/>
      <c r="BA34" s="1278"/>
      <c r="BB34" s="1278"/>
      <c r="BC34" s="1278"/>
      <c r="BD34" s="1278"/>
      <c r="BE34" s="1278"/>
      <c r="BF34" s="1278"/>
      <c r="BG34" s="1278"/>
      <c r="BH34" s="1278"/>
    </row>
    <row r="35" spans="1:60" s="1295" customFormat="1" ht="33" customHeight="1" thickBot="1">
      <c r="A35" s="1691" t="s">
        <v>1230</v>
      </c>
      <c r="B35" s="1692" t="s">
        <v>2461</v>
      </c>
      <c r="C35" s="1673" t="s">
        <v>2462</v>
      </c>
      <c r="D35" s="1693">
        <f>MAX((D29+D33-D34)-2/3*D25,0)</f>
        <v>0</v>
      </c>
      <c r="E35" s="1717" t="s">
        <v>2463</v>
      </c>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8"/>
      <c r="BB35" s="1278"/>
      <c r="BC35" s="1278"/>
      <c r="BD35" s="1278"/>
      <c r="BE35" s="1278"/>
      <c r="BF35" s="1278"/>
      <c r="BG35" s="1278"/>
      <c r="BH35" s="1278"/>
    </row>
    <row r="36" spans="1:60" s="1295" customFormat="1" ht="33" customHeight="1" thickBot="1">
      <c r="A36" s="1694" t="s">
        <v>704</v>
      </c>
      <c r="B36" s="1695" t="s">
        <v>2464</v>
      </c>
      <c r="C36" s="1696" t="s">
        <v>2424</v>
      </c>
      <c r="D36" s="1697">
        <f>D25+D29+D33-D34-D35</f>
        <v>0</v>
      </c>
      <c r="E36" s="1718" t="s">
        <v>2465</v>
      </c>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278"/>
      <c r="BB36" s="1278"/>
      <c r="BC36" s="1278"/>
      <c r="BD36" s="1278"/>
      <c r="BE36" s="1278"/>
      <c r="BF36" s="1278"/>
      <c r="BG36" s="1278"/>
      <c r="BH36" s="1278"/>
    </row>
    <row r="37" spans="1:60" ht="30" customHeight="1" thickBot="1">
      <c r="A37" s="2880" t="s">
        <v>2466</v>
      </c>
      <c r="B37" s="2881"/>
      <c r="C37" s="2881"/>
      <c r="D37" s="2881"/>
      <c r="E37" s="2882"/>
    </row>
    <row r="38" spans="1:60" ht="30" customHeight="1">
      <c r="A38" s="1688" t="s">
        <v>1237</v>
      </c>
      <c r="B38" s="1689" t="s">
        <v>2467</v>
      </c>
      <c r="C38" s="1698" t="s">
        <v>2468</v>
      </c>
      <c r="D38" s="1690">
        <f>'F2 LCR - USD'!J16</f>
        <v>0</v>
      </c>
      <c r="E38" s="1699" t="s">
        <v>2469</v>
      </c>
    </row>
    <row r="39" spans="1:60" ht="30" customHeight="1" thickBot="1">
      <c r="A39" s="1691" t="s">
        <v>1240</v>
      </c>
      <c r="B39" s="1687" t="s">
        <v>2470</v>
      </c>
      <c r="C39" s="1700" t="s">
        <v>2471</v>
      </c>
      <c r="D39" s="1701">
        <f>'F3 LCR - USD'!K18</f>
        <v>0</v>
      </c>
      <c r="E39" s="1702" t="s">
        <v>2472</v>
      </c>
    </row>
    <row r="40" spans="1:60" ht="35.25" customHeight="1" thickBot="1">
      <c r="A40" s="1703" t="s">
        <v>1242</v>
      </c>
      <c r="B40" s="1704" t="s">
        <v>2473</v>
      </c>
      <c r="C40" s="1705" t="s">
        <v>2425</v>
      </c>
      <c r="D40" s="1706">
        <f>D38-MIN(D39,0.75*D38)</f>
        <v>0</v>
      </c>
      <c r="E40" s="1707" t="s">
        <v>2474</v>
      </c>
    </row>
    <row r="41" spans="1:60">
      <c r="D41" s="1281"/>
      <c r="E41" s="1278"/>
    </row>
    <row r="42" spans="1:60">
      <c r="D42" s="1281"/>
      <c r="E42" s="1278"/>
    </row>
    <row r="43" spans="1:60">
      <c r="D43" s="1281"/>
      <c r="E43" s="1278"/>
    </row>
    <row r="44" spans="1:60">
      <c r="E44" s="1278"/>
    </row>
    <row r="45" spans="1:60">
      <c r="E45" s="1278"/>
    </row>
    <row r="46" spans="1:60">
      <c r="E46" s="1278"/>
    </row>
    <row r="47" spans="1:60">
      <c r="E47" s="1278"/>
    </row>
    <row r="48" spans="1:60">
      <c r="E48" s="1278"/>
    </row>
    <row r="49" spans="5:5">
      <c r="E49" s="1278"/>
    </row>
    <row r="50" spans="5:5">
      <c r="E50" s="1278"/>
    </row>
    <row r="51" spans="5:5">
      <c r="E51" s="1278"/>
    </row>
    <row r="52" spans="5:5">
      <c r="E52" s="1278"/>
    </row>
    <row r="53" spans="5:5">
      <c r="E53" s="1278"/>
    </row>
    <row r="54" spans="5:5">
      <c r="E54" s="1278"/>
    </row>
    <row r="55" spans="5:5">
      <c r="E55" s="1278"/>
    </row>
    <row r="56" spans="5:5">
      <c r="E56" s="1278"/>
    </row>
    <row r="57" spans="5:5">
      <c r="E57" s="1278"/>
    </row>
    <row r="58" spans="5:5">
      <c r="E58" s="1278"/>
    </row>
    <row r="59" spans="5:5">
      <c r="E59" s="1278"/>
    </row>
    <row r="60" spans="5:5">
      <c r="E60" s="1278"/>
    </row>
    <row r="61" spans="5:5">
      <c r="E61" s="1278"/>
    </row>
    <row r="62" spans="5:5">
      <c r="E62" s="1278"/>
    </row>
    <row r="63" spans="5:5">
      <c r="E63" s="1278"/>
    </row>
    <row r="64" spans="5:5">
      <c r="E64" s="1278"/>
    </row>
    <row r="65" spans="5:5">
      <c r="E65" s="1278"/>
    </row>
    <row r="66" spans="5:5">
      <c r="E66" s="1278"/>
    </row>
    <row r="67" spans="5:5">
      <c r="E67" s="1278"/>
    </row>
    <row r="68" spans="5:5">
      <c r="E68" s="1278"/>
    </row>
    <row r="69" spans="5:5">
      <c r="E69" s="1278"/>
    </row>
    <row r="70" spans="5:5">
      <c r="E70" s="1278"/>
    </row>
    <row r="71" spans="5:5">
      <c r="E71" s="1278"/>
    </row>
    <row r="72" spans="5:5">
      <c r="E72" s="1278"/>
    </row>
    <row r="73" spans="5:5">
      <c r="E73" s="1278"/>
    </row>
    <row r="74" spans="5:5">
      <c r="E74" s="1278"/>
    </row>
    <row r="75" spans="5:5">
      <c r="E75" s="1278"/>
    </row>
    <row r="76" spans="5:5">
      <c r="E76" s="1278"/>
    </row>
    <row r="77" spans="5:5">
      <c r="E77" s="1278"/>
    </row>
    <row r="78" spans="5:5">
      <c r="E78" s="1278"/>
    </row>
    <row r="79" spans="5:5">
      <c r="E79" s="1278"/>
    </row>
    <row r="80" spans="5:5">
      <c r="E80" s="1278"/>
    </row>
    <row r="81" spans="5:5">
      <c r="E81" s="1278"/>
    </row>
    <row r="82" spans="5:5">
      <c r="E82" s="1278"/>
    </row>
    <row r="83" spans="5:5">
      <c r="E83" s="1278"/>
    </row>
    <row r="84" spans="5:5">
      <c r="E84" s="1278"/>
    </row>
    <row r="85" spans="5:5">
      <c r="E85" s="1278"/>
    </row>
    <row r="86" spans="5:5">
      <c r="E86" s="1278"/>
    </row>
    <row r="87" spans="5:5">
      <c r="E87" s="1278"/>
    </row>
    <row r="88" spans="5:5">
      <c r="E88" s="1278"/>
    </row>
    <row r="89" spans="5:5">
      <c r="E89" s="1278"/>
    </row>
    <row r="90" spans="5:5">
      <c r="E90" s="1278"/>
    </row>
    <row r="91" spans="5:5">
      <c r="E91" s="1278"/>
    </row>
    <row r="92" spans="5:5">
      <c r="E92" s="1278"/>
    </row>
    <row r="93" spans="5:5">
      <c r="E93" s="1278"/>
    </row>
    <row r="94" spans="5:5">
      <c r="E94" s="1278"/>
    </row>
    <row r="95" spans="5:5">
      <c r="E95" s="1278"/>
    </row>
    <row r="96" spans="5:5">
      <c r="E96" s="1278"/>
    </row>
    <row r="97" spans="5:5">
      <c r="E97" s="1278"/>
    </row>
    <row r="98" spans="5:5">
      <c r="E98" s="1278"/>
    </row>
    <row r="99" spans="5:5">
      <c r="E99" s="1278"/>
    </row>
    <row r="100" spans="5:5">
      <c r="E100" s="1278"/>
    </row>
    <row r="101" spans="5:5">
      <c r="E101" s="1278"/>
    </row>
    <row r="102" spans="5:5">
      <c r="E102" s="1278"/>
    </row>
    <row r="103" spans="5:5">
      <c r="E103" s="1278"/>
    </row>
    <row r="104" spans="5:5">
      <c r="E104" s="1278"/>
    </row>
    <row r="105" spans="5:5">
      <c r="E105" s="1278"/>
    </row>
    <row r="106" spans="5:5">
      <c r="E106" s="1278"/>
    </row>
    <row r="107" spans="5:5">
      <c r="E107" s="1278"/>
    </row>
    <row r="108" spans="5:5">
      <c r="E108" s="1278"/>
    </row>
    <row r="109" spans="5:5">
      <c r="E109" s="1278"/>
    </row>
    <row r="110" spans="5:5">
      <c r="E110" s="1278"/>
    </row>
    <row r="111" spans="5:5">
      <c r="E111" s="1278"/>
    </row>
    <row r="112" spans="5:5">
      <c r="E112" s="1278"/>
    </row>
    <row r="113" spans="5:5">
      <c r="E113" s="1278"/>
    </row>
    <row r="114" spans="5:5">
      <c r="E114" s="1278"/>
    </row>
    <row r="115" spans="5:5">
      <c r="E115" s="1278"/>
    </row>
    <row r="116" spans="5:5">
      <c r="E116" s="1278"/>
    </row>
    <row r="117" spans="5:5">
      <c r="E117" s="1278"/>
    </row>
    <row r="118" spans="5:5">
      <c r="E118" s="1278"/>
    </row>
    <row r="119" spans="5:5">
      <c r="E119" s="1278"/>
    </row>
    <row r="120" spans="5:5">
      <c r="E120" s="1278"/>
    </row>
    <row r="121" spans="5:5">
      <c r="E121" s="1278"/>
    </row>
    <row r="122" spans="5:5">
      <c r="E122" s="1278"/>
    </row>
    <row r="123" spans="5:5">
      <c r="E123" s="1278"/>
    </row>
    <row r="124" spans="5:5">
      <c r="E124" s="1278"/>
    </row>
    <row r="125" spans="5:5">
      <c r="E125" s="1278"/>
    </row>
    <row r="126" spans="5:5">
      <c r="E126" s="1278"/>
    </row>
    <row r="127" spans="5:5">
      <c r="E127" s="1278"/>
    </row>
    <row r="128" spans="5:5">
      <c r="E128" s="1278"/>
    </row>
    <row r="129" spans="5:5">
      <c r="E129" s="1278"/>
    </row>
    <row r="130" spans="5:5">
      <c r="E130" s="1278"/>
    </row>
    <row r="131" spans="5:5">
      <c r="E131" s="1278"/>
    </row>
  </sheetData>
  <mergeCells count="5">
    <mergeCell ref="A8:E8"/>
    <mergeCell ref="A14:E14"/>
    <mergeCell ref="A15:E15"/>
    <mergeCell ref="A19:E19"/>
    <mergeCell ref="A37:E3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zoomScale="70" zoomScaleNormal="70" workbookViewId="0">
      <selection activeCell="C98" sqref="C98"/>
    </sheetView>
  </sheetViews>
  <sheetFormatPr defaultRowHeight="14.25"/>
  <cols>
    <col min="1" max="1" width="14.42578125" style="1719" customWidth="1"/>
    <col min="2" max="2" width="66.140625" style="1720" customWidth="1"/>
    <col min="3" max="3" width="18.140625" style="1720" customWidth="1"/>
    <col min="4" max="4" width="30.28515625" style="1720" customWidth="1"/>
    <col min="5" max="5" width="26.140625" style="1720" customWidth="1"/>
    <col min="6" max="6" width="20.7109375" style="1720" customWidth="1"/>
    <col min="7" max="7" width="27" style="1720" customWidth="1"/>
    <col min="8" max="8" width="20.7109375" style="1720" customWidth="1"/>
    <col min="9" max="9" width="27.7109375" style="1720" customWidth="1"/>
    <col min="10" max="10" width="21.5703125" style="1720" customWidth="1"/>
    <col min="11" max="11" width="31.28515625" style="1720" customWidth="1"/>
    <col min="12" max="12" width="22.5703125" style="1720" customWidth="1"/>
    <col min="13" max="16384" width="9.140625" style="1719"/>
  </cols>
  <sheetData>
    <row r="1" spans="1:13" ht="15">
      <c r="B1" s="5" t="s">
        <v>2</v>
      </c>
      <c r="C1" s="103" t="s">
        <v>2484</v>
      </c>
      <c r="D1" s="1487"/>
    </row>
    <row r="2" spans="1:13" ht="15">
      <c r="B2" s="49" t="s">
        <v>4</v>
      </c>
      <c r="C2" s="49" t="s">
        <v>2485</v>
      </c>
      <c r="D2" s="1487"/>
    </row>
    <row r="3" spans="1:13" ht="15">
      <c r="B3" s="49" t="s">
        <v>6</v>
      </c>
      <c r="C3" s="49" t="s">
        <v>2486</v>
      </c>
      <c r="D3" s="1487"/>
    </row>
    <row r="4" spans="1:13" ht="15">
      <c r="B4" s="49" t="s">
        <v>8</v>
      </c>
      <c r="C4" s="49" t="s">
        <v>9</v>
      </c>
      <c r="D4" s="1487"/>
    </row>
    <row r="5" spans="1:13" ht="15">
      <c r="B5" s="5" t="s">
        <v>2015</v>
      </c>
      <c r="C5" s="5" t="s">
        <v>2016</v>
      </c>
      <c r="D5" s="1487"/>
    </row>
    <row r="7" spans="1:13" ht="15" thickBot="1">
      <c r="C7" s="1719"/>
      <c r="E7" s="1719"/>
      <c r="G7" s="1719"/>
      <c r="I7" s="1719"/>
      <c r="K7" s="1719"/>
    </row>
    <row r="8" spans="1:13" ht="15" customHeight="1">
      <c r="A8" s="2900" t="s">
        <v>2487</v>
      </c>
      <c r="B8" s="2901"/>
      <c r="C8" s="2901"/>
      <c r="D8" s="2901"/>
      <c r="E8" s="2901"/>
      <c r="F8" s="2901"/>
      <c r="G8" s="2901"/>
      <c r="H8" s="2901"/>
      <c r="I8" s="2901"/>
      <c r="J8" s="2901"/>
      <c r="K8" s="2901"/>
      <c r="L8" s="2902"/>
    </row>
    <row r="9" spans="1:13" ht="15" customHeight="1">
      <c r="A9" s="2903"/>
      <c r="B9" s="2904"/>
      <c r="C9" s="2904"/>
      <c r="D9" s="2904"/>
      <c r="E9" s="2904"/>
      <c r="F9" s="2904"/>
      <c r="G9" s="2904"/>
      <c r="H9" s="2904"/>
      <c r="I9" s="2904"/>
      <c r="J9" s="2904"/>
      <c r="K9" s="2904"/>
      <c r="L9" s="2905"/>
    </row>
    <row r="10" spans="1:13" ht="31.5" customHeight="1">
      <c r="A10" s="2906" t="s">
        <v>2488</v>
      </c>
      <c r="B10" s="2907"/>
      <c r="C10" s="2907"/>
      <c r="D10" s="2907"/>
      <c r="E10" s="2907"/>
      <c r="F10" s="2907"/>
      <c r="G10" s="2907"/>
      <c r="H10" s="2907"/>
      <c r="I10" s="2907"/>
      <c r="J10" s="2907"/>
      <c r="K10" s="2907"/>
      <c r="L10" s="2908"/>
    </row>
    <row r="11" spans="1:13" s="1721" customFormat="1" ht="58.5" customHeight="1">
      <c r="A11" s="2909"/>
      <c r="B11" s="2911" t="s">
        <v>2489</v>
      </c>
      <c r="C11" s="2911" t="s">
        <v>2490</v>
      </c>
      <c r="D11" s="2912" t="s">
        <v>2491</v>
      </c>
      <c r="E11" s="2912" t="s">
        <v>2492</v>
      </c>
      <c r="F11" s="2911" t="s">
        <v>2493</v>
      </c>
      <c r="G11" s="2911"/>
      <c r="H11" s="2911"/>
      <c r="I11" s="2911"/>
      <c r="J11" s="2911"/>
      <c r="K11" s="2911"/>
      <c r="L11" s="2913"/>
      <c r="M11" s="1719"/>
    </row>
    <row r="12" spans="1:13" s="1721" customFormat="1" ht="142.5">
      <c r="A12" s="2910"/>
      <c r="B12" s="2911"/>
      <c r="C12" s="2911"/>
      <c r="D12" s="2912"/>
      <c r="E12" s="2912"/>
      <c r="F12" s="1722" t="s">
        <v>2494</v>
      </c>
      <c r="G12" s="1723" t="s">
        <v>2495</v>
      </c>
      <c r="H12" s="1723" t="s">
        <v>2496</v>
      </c>
      <c r="I12" s="1723" t="s">
        <v>2497</v>
      </c>
      <c r="J12" s="1723" t="s">
        <v>2498</v>
      </c>
      <c r="K12" s="1723" t="s">
        <v>2499</v>
      </c>
      <c r="L12" s="1724" t="s">
        <v>2500</v>
      </c>
      <c r="M12" s="1719"/>
    </row>
    <row r="13" spans="1:13" s="1729" customFormat="1">
      <c r="A13" s="1725"/>
      <c r="B13" s="1726"/>
      <c r="C13" s="1727" t="s">
        <v>659</v>
      </c>
      <c r="D13" s="1727" t="s">
        <v>664</v>
      </c>
      <c r="E13" s="1727" t="s">
        <v>667</v>
      </c>
      <c r="F13" s="1727" t="s">
        <v>670</v>
      </c>
      <c r="G13" s="1727" t="s">
        <v>672</v>
      </c>
      <c r="H13" s="1727" t="s">
        <v>675</v>
      </c>
      <c r="I13" s="1727" t="s">
        <v>677</v>
      </c>
      <c r="J13" s="1727" t="s">
        <v>680</v>
      </c>
      <c r="K13" s="1727" t="s">
        <v>683</v>
      </c>
      <c r="L13" s="1728">
        <v>100</v>
      </c>
      <c r="M13" s="1719"/>
    </row>
    <row r="14" spans="1:13" s="1736" customFormat="1">
      <c r="A14" s="1730">
        <v>1</v>
      </c>
      <c r="B14" s="1731" t="s">
        <v>2501</v>
      </c>
      <c r="C14" s="1732"/>
      <c r="D14" s="1733" t="s">
        <v>2502</v>
      </c>
      <c r="E14" s="1734"/>
      <c r="F14" s="1732"/>
      <c r="G14" s="1734"/>
      <c r="H14" s="1732"/>
      <c r="I14" s="1734"/>
      <c r="J14" s="1732"/>
      <c r="K14" s="1734"/>
      <c r="L14" s="1735"/>
      <c r="M14" s="1719"/>
    </row>
    <row r="15" spans="1:13" s="1736" customFormat="1">
      <c r="A15" s="1730">
        <v>2</v>
      </c>
      <c r="B15" s="1731" t="s">
        <v>2503</v>
      </c>
      <c r="C15" s="1732"/>
      <c r="D15" s="1737"/>
      <c r="E15" s="1734"/>
      <c r="F15" s="1732"/>
      <c r="G15" s="1734"/>
      <c r="H15" s="1732"/>
      <c r="I15" s="1734"/>
      <c r="J15" s="1732"/>
      <c r="K15" s="1734"/>
      <c r="L15" s="1735"/>
      <c r="M15" s="1719"/>
    </row>
    <row r="16" spans="1:13" s="1736" customFormat="1">
      <c r="A16" s="1730">
        <v>3</v>
      </c>
      <c r="B16" s="1731" t="s">
        <v>2504</v>
      </c>
      <c r="C16" s="1732"/>
      <c r="D16" s="1737"/>
      <c r="E16" s="1734"/>
      <c r="F16" s="1732"/>
      <c r="G16" s="1734"/>
      <c r="H16" s="1732"/>
      <c r="I16" s="1734"/>
      <c r="J16" s="1732"/>
      <c r="K16" s="1734"/>
      <c r="L16" s="1735"/>
      <c r="M16" s="1719"/>
    </row>
    <row r="17" spans="1:13" s="1736" customFormat="1">
      <c r="A17" s="1730">
        <v>4</v>
      </c>
      <c r="B17" s="1731" t="s">
        <v>2505</v>
      </c>
      <c r="C17" s="1732"/>
      <c r="D17" s="1737"/>
      <c r="E17" s="1734"/>
      <c r="F17" s="1732"/>
      <c r="G17" s="1734"/>
      <c r="H17" s="1732"/>
      <c r="I17" s="1734"/>
      <c r="J17" s="1732"/>
      <c r="K17" s="1734"/>
      <c r="L17" s="1735"/>
      <c r="M17" s="1719"/>
    </row>
    <row r="18" spans="1:13" s="1736" customFormat="1" ht="28.5">
      <c r="A18" s="1730">
        <v>5</v>
      </c>
      <c r="B18" s="1731" t="s">
        <v>2506</v>
      </c>
      <c r="C18" s="1732"/>
      <c r="D18" s="1737"/>
      <c r="E18" s="1734"/>
      <c r="F18" s="1732"/>
      <c r="G18" s="1734"/>
      <c r="H18" s="1732"/>
      <c r="I18" s="1734"/>
      <c r="J18" s="1732"/>
      <c r="K18" s="1734"/>
      <c r="L18" s="1735"/>
      <c r="M18" s="1719"/>
    </row>
    <row r="19" spans="1:13" ht="28.5">
      <c r="A19" s="2896">
        <v>6</v>
      </c>
      <c r="B19" s="1738" t="s">
        <v>2507</v>
      </c>
      <c r="C19" s="1739"/>
      <c r="D19" s="1737"/>
      <c r="E19" s="1734"/>
      <c r="F19" s="1739"/>
      <c r="G19" s="1734"/>
      <c r="H19" s="1739"/>
      <c r="I19" s="1734"/>
      <c r="J19" s="1739"/>
      <c r="K19" s="1734"/>
      <c r="L19" s="1740"/>
    </row>
    <row r="20" spans="1:13">
      <c r="A20" s="2897"/>
      <c r="B20" s="1741" t="s">
        <v>2508</v>
      </c>
      <c r="C20" s="1742"/>
      <c r="D20" s="1737"/>
      <c r="E20" s="1734"/>
      <c r="F20" s="1742"/>
      <c r="G20" s="1734"/>
      <c r="H20" s="1742"/>
      <c r="I20" s="1734"/>
      <c r="J20" s="1742"/>
      <c r="K20" s="1734"/>
      <c r="L20" s="1743"/>
    </row>
    <row r="21" spans="1:13">
      <c r="A21" s="2897"/>
      <c r="B21" s="1741" t="s">
        <v>2509</v>
      </c>
      <c r="C21" s="1742"/>
      <c r="D21" s="1737"/>
      <c r="E21" s="1734"/>
      <c r="F21" s="1742"/>
      <c r="G21" s="1734"/>
      <c r="H21" s="1742"/>
      <c r="I21" s="1734"/>
      <c r="J21" s="1742"/>
      <c r="K21" s="1734"/>
      <c r="L21" s="1743"/>
    </row>
    <row r="22" spans="1:13" ht="28.5">
      <c r="A22" s="2897"/>
      <c r="B22" s="1741" t="s">
        <v>2510</v>
      </c>
      <c r="C22" s="1742"/>
      <c r="D22" s="1737"/>
      <c r="E22" s="1734"/>
      <c r="F22" s="1742"/>
      <c r="G22" s="1734"/>
      <c r="H22" s="1742"/>
      <c r="I22" s="1734"/>
      <c r="J22" s="1742"/>
      <c r="K22" s="1734"/>
      <c r="L22" s="1743"/>
    </row>
    <row r="23" spans="1:13" ht="28.5">
      <c r="A23" s="2898"/>
      <c r="B23" s="1744" t="s">
        <v>2511</v>
      </c>
      <c r="C23" s="1745"/>
      <c r="D23" s="1737"/>
      <c r="E23" s="1734"/>
      <c r="F23" s="1745"/>
      <c r="G23" s="1734"/>
      <c r="H23" s="1745"/>
      <c r="I23" s="1734"/>
      <c r="J23" s="1745"/>
      <c r="K23" s="1734"/>
      <c r="L23" s="1746"/>
    </row>
    <row r="24" spans="1:13">
      <c r="A24" s="1730">
        <v>7</v>
      </c>
      <c r="B24" s="1731" t="s">
        <v>2512</v>
      </c>
      <c r="C24" s="1747"/>
      <c r="D24" s="1737"/>
      <c r="E24" s="1734"/>
      <c r="F24" s="1747"/>
      <c r="G24" s="1734"/>
      <c r="H24" s="1747"/>
      <c r="I24" s="1734"/>
      <c r="J24" s="1747"/>
      <c r="K24" s="1734"/>
      <c r="L24" s="1748"/>
    </row>
    <row r="25" spans="1:13">
      <c r="A25" s="1730">
        <v>8</v>
      </c>
      <c r="B25" s="1731" t="s">
        <v>2513</v>
      </c>
      <c r="C25" s="1747"/>
      <c r="D25" s="1737"/>
      <c r="E25" s="1734"/>
      <c r="F25" s="1747"/>
      <c r="G25" s="1734"/>
      <c r="H25" s="1747"/>
      <c r="I25" s="1734"/>
      <c r="J25" s="1747"/>
      <c r="K25" s="1734"/>
      <c r="L25" s="1748"/>
    </row>
    <row r="26" spans="1:13" ht="15" thickBot="1">
      <c r="A26" s="1749">
        <v>9</v>
      </c>
      <c r="B26" s="1750" t="s">
        <v>30</v>
      </c>
      <c r="C26" s="1751"/>
      <c r="D26" s="1737"/>
      <c r="E26" s="1734"/>
      <c r="F26" s="1751"/>
      <c r="G26" s="1734"/>
      <c r="H26" s="1751"/>
      <c r="I26" s="1734"/>
      <c r="J26" s="1751"/>
      <c r="K26" s="1734"/>
      <c r="L26" s="1752"/>
    </row>
    <row r="27" spans="1:13">
      <c r="A27" s="1753"/>
      <c r="B27" s="1754"/>
    </row>
    <row r="28" spans="1:13">
      <c r="A28" s="1753"/>
      <c r="B28" s="1754"/>
    </row>
    <row r="29" spans="1:13" ht="15" customHeight="1">
      <c r="B29" s="2899" t="s">
        <v>2514</v>
      </c>
      <c r="C29" s="2899"/>
      <c r="D29" s="2899"/>
      <c r="E29" s="2899"/>
      <c r="F29" s="2899"/>
    </row>
    <row r="30" spans="1:13">
      <c r="B30" s="2899"/>
      <c r="C30" s="2899"/>
      <c r="D30" s="2899"/>
      <c r="E30" s="2899"/>
      <c r="F30" s="2899"/>
    </row>
    <row r="31" spans="1:13">
      <c r="B31" s="2899"/>
      <c r="C31" s="2899"/>
      <c r="D31" s="2899"/>
      <c r="E31" s="2899"/>
      <c r="F31" s="2899"/>
    </row>
    <row r="32" spans="1:13">
      <c r="B32" s="2899"/>
      <c r="C32" s="2899"/>
      <c r="D32" s="2899"/>
      <c r="E32" s="2899"/>
      <c r="F32" s="2899"/>
    </row>
    <row r="33" spans="1:12">
      <c r="B33" s="2899"/>
      <c r="C33" s="2899"/>
      <c r="D33" s="2899"/>
      <c r="E33" s="2899"/>
      <c r="F33" s="2899"/>
    </row>
    <row r="34" spans="1:12">
      <c r="B34" s="2899"/>
      <c r="C34" s="2899"/>
      <c r="D34" s="2899"/>
      <c r="E34" s="2899"/>
      <c r="F34" s="2899"/>
    </row>
    <row r="35" spans="1:12">
      <c r="B35" s="2899"/>
      <c r="C35" s="2899"/>
      <c r="D35" s="2899"/>
      <c r="E35" s="2899"/>
      <c r="F35" s="2899"/>
    </row>
    <row r="36" spans="1:12" ht="35.25" customHeight="1">
      <c r="B36" s="2899"/>
      <c r="C36" s="2899"/>
      <c r="D36" s="2899"/>
      <c r="E36" s="2899"/>
      <c r="F36" s="2899"/>
    </row>
    <row r="37" spans="1:12">
      <c r="B37" s="1720" t="s">
        <v>1856</v>
      </c>
    </row>
    <row r="39" spans="1:12">
      <c r="A39" s="1720"/>
      <c r="B39" s="1719"/>
      <c r="C39" s="1719"/>
      <c r="D39" s="1719"/>
      <c r="E39" s="1719"/>
      <c r="F39" s="1719"/>
      <c r="G39" s="1719"/>
      <c r="H39" s="1719"/>
      <c r="I39" s="1719"/>
      <c r="J39" s="1719"/>
      <c r="K39" s="1719"/>
      <c r="L39" s="1719"/>
    </row>
    <row r="40" spans="1:12">
      <c r="A40" s="1720"/>
      <c r="B40" s="1719"/>
      <c r="C40" s="1719"/>
      <c r="D40" s="1719"/>
      <c r="E40" s="1719"/>
      <c r="F40" s="1719"/>
      <c r="G40" s="1719"/>
      <c r="H40" s="1719"/>
      <c r="I40" s="1719"/>
      <c r="J40" s="1719"/>
      <c r="K40" s="1719"/>
      <c r="L40" s="1719"/>
    </row>
    <row r="41" spans="1:12" ht="14.25" customHeight="1">
      <c r="A41" s="1720"/>
      <c r="G41" s="1719"/>
      <c r="H41" s="1719"/>
      <c r="I41" s="1719"/>
      <c r="J41" s="1719"/>
      <c r="K41" s="1719"/>
      <c r="L41" s="1719"/>
    </row>
    <row r="42" spans="1:12" ht="14.25" customHeight="1">
      <c r="A42" s="1720"/>
      <c r="G42" s="1719"/>
      <c r="H42" s="1719"/>
      <c r="I42" s="1719"/>
      <c r="J42" s="1719"/>
      <c r="K42" s="1719"/>
      <c r="L42" s="1719"/>
    </row>
    <row r="43" spans="1:12" ht="14.25" customHeight="1">
      <c r="A43" s="1720"/>
      <c r="G43" s="1719"/>
      <c r="H43" s="1719"/>
      <c r="I43" s="1719"/>
      <c r="J43" s="1719"/>
      <c r="K43" s="1719"/>
      <c r="L43" s="1719"/>
    </row>
    <row r="44" spans="1:12" ht="14.25" customHeight="1">
      <c r="A44" s="1720"/>
      <c r="G44" s="1719"/>
      <c r="H44" s="1719"/>
      <c r="I44" s="1719"/>
      <c r="J44" s="1719"/>
      <c r="K44" s="1719"/>
      <c r="L44" s="1719"/>
    </row>
    <row r="45" spans="1:12" ht="14.25" customHeight="1">
      <c r="A45" s="1720"/>
      <c r="G45" s="1719"/>
      <c r="H45" s="1719"/>
      <c r="I45" s="1719"/>
      <c r="J45" s="1719"/>
      <c r="K45" s="1719"/>
      <c r="L45" s="1719"/>
    </row>
    <row r="46" spans="1:12" ht="14.25" customHeight="1">
      <c r="A46" s="1720"/>
      <c r="G46" s="1719"/>
      <c r="H46" s="1719"/>
      <c r="I46" s="1719"/>
      <c r="J46" s="1719"/>
      <c r="K46" s="1719"/>
      <c r="L46" s="1719"/>
    </row>
    <row r="47" spans="1:12" ht="14.25" customHeight="1">
      <c r="A47" s="1720"/>
      <c r="G47" s="1719"/>
      <c r="H47" s="1719"/>
      <c r="I47" s="1719"/>
      <c r="J47" s="1719"/>
      <c r="K47" s="1719"/>
      <c r="L47" s="1719"/>
    </row>
    <row r="48" spans="1:12" ht="67.5" customHeight="1">
      <c r="A48" s="1720"/>
      <c r="G48" s="1719"/>
      <c r="H48" s="1719"/>
      <c r="I48" s="1719"/>
      <c r="J48" s="1719"/>
      <c r="K48" s="1719"/>
      <c r="L48" s="1719"/>
    </row>
    <row r="49" spans="1:12">
      <c r="A49" s="1720"/>
      <c r="B49" s="1719"/>
      <c r="C49" s="1719"/>
      <c r="D49" s="1719"/>
      <c r="E49" s="1719"/>
      <c r="F49" s="1719"/>
      <c r="G49" s="1719"/>
      <c r="H49" s="1719"/>
      <c r="I49" s="1719"/>
      <c r="J49" s="1719"/>
      <c r="K49" s="1719"/>
      <c r="L49" s="1719"/>
    </row>
    <row r="50" spans="1:12">
      <c r="A50" s="1720"/>
      <c r="B50" s="1719"/>
      <c r="C50" s="1719"/>
      <c r="D50" s="1719"/>
      <c r="E50" s="1719"/>
      <c r="F50" s="1719"/>
      <c r="G50" s="1719"/>
      <c r="H50" s="1719"/>
      <c r="I50" s="1719"/>
      <c r="J50" s="1719"/>
      <c r="K50" s="1719"/>
      <c r="L50" s="1719"/>
    </row>
    <row r="51" spans="1:12">
      <c r="A51" s="1720"/>
      <c r="B51" s="1719"/>
      <c r="C51" s="1719"/>
      <c r="D51" s="1719"/>
      <c r="E51" s="1719"/>
      <c r="F51" s="1719"/>
      <c r="G51" s="1719"/>
      <c r="H51" s="1719"/>
      <c r="I51" s="1719"/>
      <c r="J51" s="1719"/>
      <c r="K51" s="1719"/>
      <c r="L51" s="1719"/>
    </row>
    <row r="52" spans="1:12">
      <c r="A52" s="1720"/>
      <c r="B52" s="1719"/>
      <c r="C52" s="1719"/>
      <c r="D52" s="1719"/>
      <c r="E52" s="1719"/>
      <c r="F52" s="1719"/>
      <c r="G52" s="1719"/>
      <c r="H52" s="1719"/>
      <c r="I52" s="1719"/>
      <c r="J52" s="1719"/>
      <c r="K52" s="1719"/>
      <c r="L52" s="1719"/>
    </row>
    <row r="53" spans="1:12">
      <c r="A53" s="1720"/>
      <c r="B53" s="1719"/>
      <c r="C53" s="1719"/>
      <c r="D53" s="1719"/>
      <c r="E53" s="1719"/>
      <c r="F53" s="1719"/>
      <c r="G53" s="1719"/>
      <c r="H53" s="1719"/>
      <c r="I53" s="1719"/>
      <c r="J53" s="1719"/>
      <c r="K53" s="1719"/>
      <c r="L53" s="1719"/>
    </row>
    <row r="54" spans="1:12">
      <c r="A54" s="1720"/>
      <c r="B54" s="1719"/>
      <c r="C54" s="1719"/>
      <c r="D54" s="1719"/>
      <c r="E54" s="1719"/>
      <c r="F54" s="1719"/>
      <c r="G54" s="1719"/>
      <c r="H54" s="1719"/>
      <c r="I54" s="1719"/>
      <c r="J54" s="1719"/>
      <c r="K54" s="1719"/>
      <c r="L54" s="1719"/>
    </row>
    <row r="55" spans="1:12">
      <c r="A55" s="1720"/>
      <c r="B55" s="1719"/>
      <c r="C55" s="1719"/>
      <c r="D55" s="1719"/>
      <c r="E55" s="1719"/>
      <c r="F55" s="1719"/>
      <c r="G55" s="1719"/>
      <c r="H55" s="1719"/>
      <c r="I55" s="1719"/>
      <c r="J55" s="1719"/>
      <c r="K55" s="1719"/>
      <c r="L55" s="1719"/>
    </row>
    <row r="56" spans="1:12">
      <c r="A56" s="1720"/>
      <c r="B56" s="1719"/>
      <c r="C56" s="1719"/>
      <c r="D56" s="1719"/>
      <c r="E56" s="1719"/>
      <c r="F56" s="1719"/>
      <c r="G56" s="1719"/>
      <c r="H56" s="1719"/>
      <c r="I56" s="1719"/>
      <c r="J56" s="1719"/>
      <c r="K56" s="1719"/>
      <c r="L56" s="1719"/>
    </row>
    <row r="57" spans="1:12">
      <c r="A57" s="1720"/>
      <c r="B57" s="1719"/>
      <c r="C57" s="1719"/>
      <c r="D57" s="1719"/>
      <c r="E57" s="1719"/>
      <c r="F57" s="1719"/>
      <c r="G57" s="1719"/>
      <c r="H57" s="1719"/>
      <c r="I57" s="1719"/>
      <c r="J57" s="1719"/>
      <c r="K57" s="1719"/>
      <c r="L57" s="1719"/>
    </row>
    <row r="58" spans="1:12">
      <c r="A58" s="1720"/>
      <c r="B58" s="1719"/>
      <c r="C58" s="1719"/>
      <c r="D58" s="1719"/>
      <c r="E58" s="1719"/>
      <c r="F58" s="1719"/>
      <c r="G58" s="1719"/>
      <c r="H58" s="1719"/>
      <c r="I58" s="1719"/>
      <c r="J58" s="1719"/>
      <c r="K58" s="1719"/>
      <c r="L58" s="1719"/>
    </row>
    <row r="59" spans="1:12">
      <c r="A59" s="1720"/>
      <c r="B59" s="1719"/>
      <c r="C59" s="1719"/>
      <c r="D59" s="1719"/>
      <c r="E59" s="1719"/>
      <c r="F59" s="1719"/>
      <c r="G59" s="1719"/>
      <c r="H59" s="1719"/>
      <c r="I59" s="1719"/>
      <c r="J59" s="1719"/>
      <c r="K59" s="1719"/>
      <c r="L59" s="1719"/>
    </row>
    <row r="60" spans="1:12">
      <c r="A60" s="1720"/>
      <c r="B60" s="1719"/>
      <c r="C60" s="1719"/>
      <c r="D60" s="1719"/>
      <c r="E60" s="1719"/>
      <c r="F60" s="1719"/>
      <c r="G60" s="1719"/>
      <c r="H60" s="1719"/>
      <c r="I60" s="1719"/>
      <c r="J60" s="1719"/>
      <c r="K60" s="1719"/>
      <c r="L60" s="1719"/>
    </row>
    <row r="61" spans="1:12">
      <c r="A61" s="1720"/>
      <c r="B61" s="1719"/>
      <c r="C61" s="1719"/>
      <c r="D61" s="1719"/>
      <c r="E61" s="1719"/>
      <c r="F61" s="1719"/>
      <c r="G61" s="1719"/>
      <c r="H61" s="1719"/>
      <c r="I61" s="1719"/>
      <c r="J61" s="1719"/>
      <c r="K61" s="1719"/>
      <c r="L61" s="1719"/>
    </row>
    <row r="62" spans="1:12">
      <c r="A62" s="1720"/>
      <c r="B62" s="1719"/>
      <c r="C62" s="1719"/>
      <c r="D62" s="1719"/>
      <c r="E62" s="1719"/>
      <c r="F62" s="1719"/>
      <c r="G62" s="1719"/>
      <c r="H62" s="1719"/>
      <c r="I62" s="1719"/>
      <c r="J62" s="1719"/>
      <c r="K62" s="1719"/>
      <c r="L62" s="1719"/>
    </row>
    <row r="63" spans="1:12">
      <c r="A63" s="1720"/>
      <c r="B63" s="1719"/>
      <c r="C63" s="1719"/>
      <c r="D63" s="1719"/>
      <c r="E63" s="1719"/>
      <c r="F63" s="1719"/>
      <c r="G63" s="1719"/>
      <c r="H63" s="1719"/>
      <c r="I63" s="1719"/>
      <c r="J63" s="1719"/>
      <c r="K63" s="1719"/>
      <c r="L63" s="1719"/>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'[35]Data type'!#REF!</xm:f>
          </x14:formula1>
          <xm:sqref>D14:D26</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70" zoomScaleNormal="70" workbookViewId="0">
      <selection activeCell="C98" sqref="C98"/>
    </sheetView>
  </sheetViews>
  <sheetFormatPr defaultRowHeight="14.25"/>
  <cols>
    <col min="1" max="1" width="14.42578125" style="1719" customWidth="1"/>
    <col min="2" max="2" width="66.140625" style="1720" customWidth="1"/>
    <col min="3" max="3" width="18.140625" style="1720" customWidth="1"/>
    <col min="4" max="4" width="30.28515625" style="1720" customWidth="1"/>
    <col min="5" max="5" width="26.140625" style="1720" customWidth="1"/>
    <col min="6" max="6" width="20.7109375" style="1720" customWidth="1"/>
    <col min="7" max="7" width="27" style="1720" customWidth="1"/>
    <col min="8" max="8" width="20.7109375" style="1720" customWidth="1"/>
    <col min="9" max="9" width="27.7109375" style="1720" customWidth="1"/>
    <col min="10" max="10" width="21.5703125" style="1720" customWidth="1"/>
    <col min="11" max="11" width="31.28515625" style="1720" customWidth="1"/>
    <col min="12" max="12" width="22.5703125" style="1720" customWidth="1"/>
    <col min="13" max="16384" width="9.140625" style="1719"/>
  </cols>
  <sheetData>
    <row r="1" spans="1:12" ht="15">
      <c r="B1" s="5" t="s">
        <v>2</v>
      </c>
      <c r="C1" s="103" t="s">
        <v>2515</v>
      </c>
      <c r="D1" s="1487"/>
    </row>
    <row r="2" spans="1:12" ht="15">
      <c r="B2" s="49" t="s">
        <v>4</v>
      </c>
      <c r="C2" s="49" t="s">
        <v>2516</v>
      </c>
      <c r="D2" s="1487"/>
    </row>
    <row r="3" spans="1:12" ht="15">
      <c r="B3" s="49" t="s">
        <v>6</v>
      </c>
      <c r="C3" s="49" t="s">
        <v>2486</v>
      </c>
      <c r="D3" s="1487"/>
    </row>
    <row r="4" spans="1:12" ht="15">
      <c r="B4" s="49" t="s">
        <v>8</v>
      </c>
      <c r="C4" s="49" t="s">
        <v>9</v>
      </c>
      <c r="D4" s="1487"/>
    </row>
    <row r="5" spans="1:12" ht="15">
      <c r="B5" s="5" t="s">
        <v>2015</v>
      </c>
      <c r="C5" s="5" t="s">
        <v>2016</v>
      </c>
      <c r="D5" s="1487"/>
    </row>
    <row r="7" spans="1:12" ht="15" thickBot="1"/>
    <row r="8" spans="1:12" ht="15" customHeight="1">
      <c r="A8" s="2900" t="s">
        <v>2517</v>
      </c>
      <c r="B8" s="2901"/>
      <c r="C8" s="2901"/>
      <c r="D8" s="2901"/>
      <c r="E8" s="2901"/>
      <c r="F8" s="2901"/>
      <c r="G8" s="2901"/>
      <c r="H8" s="2901"/>
      <c r="I8" s="2901"/>
      <c r="J8" s="2901"/>
      <c r="K8" s="2901"/>
      <c r="L8" s="2902"/>
    </row>
    <row r="9" spans="1:12" ht="15" customHeight="1">
      <c r="A9" s="2903"/>
      <c r="B9" s="2904"/>
      <c r="C9" s="2904"/>
      <c r="D9" s="2904"/>
      <c r="E9" s="2904"/>
      <c r="F9" s="2904"/>
      <c r="G9" s="2904"/>
      <c r="H9" s="2904"/>
      <c r="I9" s="2904"/>
      <c r="J9" s="2904"/>
      <c r="K9" s="2904"/>
      <c r="L9" s="2905"/>
    </row>
    <row r="10" spans="1:12" ht="31.5" customHeight="1">
      <c r="A10" s="2906" t="s">
        <v>2488</v>
      </c>
      <c r="B10" s="2907"/>
      <c r="C10" s="2907"/>
      <c r="D10" s="2907"/>
      <c r="E10" s="2907"/>
      <c r="F10" s="2907"/>
      <c r="G10" s="2907"/>
      <c r="H10" s="2907"/>
      <c r="I10" s="2907"/>
      <c r="J10" s="2907"/>
      <c r="K10" s="2907"/>
      <c r="L10" s="2908"/>
    </row>
    <row r="11" spans="1:12" s="1721" customFormat="1" ht="58.5" customHeight="1">
      <c r="A11" s="2909"/>
      <c r="B11" s="2911" t="s">
        <v>2489</v>
      </c>
      <c r="C11" s="2911" t="s">
        <v>2490</v>
      </c>
      <c r="D11" s="2912" t="s">
        <v>2491</v>
      </c>
      <c r="E11" s="2912" t="s">
        <v>2492</v>
      </c>
      <c r="F11" s="2911" t="s">
        <v>2493</v>
      </c>
      <c r="G11" s="2911"/>
      <c r="H11" s="2911"/>
      <c r="I11" s="2911"/>
      <c r="J11" s="2911"/>
      <c r="K11" s="2911"/>
      <c r="L11" s="2913"/>
    </row>
    <row r="12" spans="1:12" s="1721" customFormat="1" ht="142.5">
      <c r="A12" s="2910"/>
      <c r="B12" s="2911"/>
      <c r="C12" s="2911"/>
      <c r="D12" s="2912"/>
      <c r="E12" s="2912"/>
      <c r="F12" s="1722" t="s">
        <v>2494</v>
      </c>
      <c r="G12" s="1723" t="s">
        <v>2495</v>
      </c>
      <c r="H12" s="1723" t="s">
        <v>2496</v>
      </c>
      <c r="I12" s="1723" t="s">
        <v>2497</v>
      </c>
      <c r="J12" s="1723" t="s">
        <v>2498</v>
      </c>
      <c r="K12" s="1723" t="s">
        <v>2499</v>
      </c>
      <c r="L12" s="1724" t="s">
        <v>2500</v>
      </c>
    </row>
    <row r="13" spans="1:12" s="1729" customFormat="1" ht="12.75">
      <c r="A13" s="1725"/>
      <c r="B13" s="1726"/>
      <c r="C13" s="1727" t="s">
        <v>659</v>
      </c>
      <c r="D13" s="1727" t="s">
        <v>664</v>
      </c>
      <c r="E13" s="1727" t="s">
        <v>667</v>
      </c>
      <c r="F13" s="1727" t="s">
        <v>670</v>
      </c>
      <c r="G13" s="1727" t="s">
        <v>672</v>
      </c>
      <c r="H13" s="1727" t="s">
        <v>675</v>
      </c>
      <c r="I13" s="1727" t="s">
        <v>677</v>
      </c>
      <c r="J13" s="1727" t="s">
        <v>680</v>
      </c>
      <c r="K13" s="1727" t="s">
        <v>683</v>
      </c>
      <c r="L13" s="1728">
        <v>100</v>
      </c>
    </row>
    <row r="14" spans="1:12" s="1736" customFormat="1">
      <c r="A14" s="1730">
        <v>1</v>
      </c>
      <c r="B14" s="1731" t="s">
        <v>2501</v>
      </c>
      <c r="C14" s="1732"/>
      <c r="D14" s="1737"/>
      <c r="E14" s="1734"/>
      <c r="F14" s="1732"/>
      <c r="G14" s="1734"/>
      <c r="H14" s="1732"/>
      <c r="I14" s="1734"/>
      <c r="J14" s="1732"/>
      <c r="K14" s="1734"/>
      <c r="L14" s="1735"/>
    </row>
    <row r="15" spans="1:12" s="1736" customFormat="1">
      <c r="A15" s="1730">
        <v>2</v>
      </c>
      <c r="B15" s="1731" t="s">
        <v>2503</v>
      </c>
      <c r="C15" s="1732"/>
      <c r="D15" s="1737"/>
      <c r="E15" s="1734"/>
      <c r="F15" s="1732"/>
      <c r="G15" s="1734"/>
      <c r="H15" s="1732"/>
      <c r="I15" s="1734"/>
      <c r="J15" s="1732"/>
      <c r="K15" s="1734"/>
      <c r="L15" s="1735"/>
    </row>
    <row r="16" spans="1:12" s="1736" customFormat="1">
      <c r="A16" s="1730">
        <v>3</v>
      </c>
      <c r="B16" s="1731" t="s">
        <v>2504</v>
      </c>
      <c r="C16" s="1732"/>
      <c r="D16" s="1737"/>
      <c r="E16" s="1734"/>
      <c r="F16" s="1732"/>
      <c r="G16" s="1734"/>
      <c r="H16" s="1732"/>
      <c r="I16" s="1734"/>
      <c r="J16" s="1732"/>
      <c r="K16" s="1734"/>
      <c r="L16" s="1735"/>
    </row>
    <row r="17" spans="1:12" s="1736" customFormat="1">
      <c r="A17" s="1730">
        <v>4</v>
      </c>
      <c r="B17" s="1731" t="s">
        <v>2505</v>
      </c>
      <c r="C17" s="1732"/>
      <c r="D17" s="1737"/>
      <c r="E17" s="1734"/>
      <c r="F17" s="1732"/>
      <c r="G17" s="1734"/>
      <c r="H17" s="1732"/>
      <c r="I17" s="1734"/>
      <c r="J17" s="1732"/>
      <c r="K17" s="1734"/>
      <c r="L17" s="1735"/>
    </row>
    <row r="18" spans="1:12" s="1736" customFormat="1" ht="28.5">
      <c r="A18" s="1730">
        <v>5</v>
      </c>
      <c r="B18" s="1731" t="s">
        <v>2506</v>
      </c>
      <c r="C18" s="1732"/>
      <c r="D18" s="1737"/>
      <c r="E18" s="1734"/>
      <c r="F18" s="1732"/>
      <c r="G18" s="1734"/>
      <c r="H18" s="1732"/>
      <c r="I18" s="1734"/>
      <c r="J18" s="1732"/>
      <c r="K18" s="1734"/>
      <c r="L18" s="1735"/>
    </row>
    <row r="19" spans="1:12" ht="28.5">
      <c r="A19" s="2896">
        <v>6</v>
      </c>
      <c r="B19" s="1738" t="s">
        <v>2507</v>
      </c>
      <c r="C19" s="1739"/>
      <c r="D19" s="1737"/>
      <c r="E19" s="1734"/>
      <c r="F19" s="1739"/>
      <c r="G19" s="1734"/>
      <c r="H19" s="1739"/>
      <c r="I19" s="1734"/>
      <c r="J19" s="1739"/>
      <c r="K19" s="1734"/>
      <c r="L19" s="1740"/>
    </row>
    <row r="20" spans="1:12">
      <c r="A20" s="2897"/>
      <c r="B20" s="1741" t="s">
        <v>2508</v>
      </c>
      <c r="C20" s="1742"/>
      <c r="D20" s="1737"/>
      <c r="E20" s="1734"/>
      <c r="F20" s="1742"/>
      <c r="G20" s="1734"/>
      <c r="H20" s="1742"/>
      <c r="I20" s="1734"/>
      <c r="J20" s="1742"/>
      <c r="K20" s="1734"/>
      <c r="L20" s="1743"/>
    </row>
    <row r="21" spans="1:12">
      <c r="A21" s="2897"/>
      <c r="B21" s="1741" t="s">
        <v>2509</v>
      </c>
      <c r="C21" s="1742"/>
      <c r="D21" s="1737"/>
      <c r="E21" s="1734"/>
      <c r="F21" s="1742"/>
      <c r="G21" s="1734"/>
      <c r="H21" s="1742"/>
      <c r="I21" s="1734"/>
      <c r="J21" s="1742"/>
      <c r="K21" s="1734"/>
      <c r="L21" s="1743"/>
    </row>
    <row r="22" spans="1:12" ht="28.5">
      <c r="A22" s="2897"/>
      <c r="B22" s="1741" t="s">
        <v>2510</v>
      </c>
      <c r="C22" s="1742"/>
      <c r="D22" s="1737"/>
      <c r="E22" s="1734"/>
      <c r="F22" s="1742"/>
      <c r="G22" s="1734"/>
      <c r="H22" s="1742"/>
      <c r="I22" s="1734"/>
      <c r="J22" s="1742"/>
      <c r="K22" s="1734"/>
      <c r="L22" s="1743"/>
    </row>
    <row r="23" spans="1:12" ht="28.5">
      <c r="A23" s="2898"/>
      <c r="B23" s="1744" t="s">
        <v>2511</v>
      </c>
      <c r="C23" s="1745"/>
      <c r="D23" s="1737"/>
      <c r="E23" s="1734"/>
      <c r="F23" s="1745"/>
      <c r="G23" s="1734"/>
      <c r="H23" s="1745"/>
      <c r="I23" s="1734"/>
      <c r="J23" s="1745"/>
      <c r="K23" s="1734"/>
      <c r="L23" s="1746"/>
    </row>
    <row r="24" spans="1:12">
      <c r="A24" s="1730">
        <v>7</v>
      </c>
      <c r="B24" s="1731" t="s">
        <v>2512</v>
      </c>
      <c r="C24" s="1747"/>
      <c r="D24" s="1737"/>
      <c r="E24" s="1734"/>
      <c r="F24" s="1747"/>
      <c r="G24" s="1734"/>
      <c r="H24" s="1747"/>
      <c r="I24" s="1734"/>
      <c r="J24" s="1747"/>
      <c r="K24" s="1734"/>
      <c r="L24" s="1748"/>
    </row>
    <row r="25" spans="1:12">
      <c r="A25" s="1730">
        <v>8</v>
      </c>
      <c r="B25" s="1731" t="s">
        <v>2513</v>
      </c>
      <c r="C25" s="1747"/>
      <c r="D25" s="1737"/>
      <c r="E25" s="1734"/>
      <c r="F25" s="1747"/>
      <c r="G25" s="1734"/>
      <c r="H25" s="1747"/>
      <c r="I25" s="1734"/>
      <c r="J25" s="1747"/>
      <c r="K25" s="1734"/>
      <c r="L25" s="1748"/>
    </row>
    <row r="26" spans="1:12" ht="15" thickBot="1">
      <c r="A26" s="1749">
        <v>9</v>
      </c>
      <c r="B26" s="1750" t="s">
        <v>30</v>
      </c>
      <c r="C26" s="1751"/>
      <c r="D26" s="1737"/>
      <c r="E26" s="1734"/>
      <c r="F26" s="1751"/>
      <c r="G26" s="1734"/>
      <c r="H26" s="1751"/>
      <c r="I26" s="1734"/>
      <c r="J26" s="1751"/>
      <c r="K26" s="1734"/>
      <c r="L26" s="1752"/>
    </row>
    <row r="27" spans="1:12">
      <c r="A27" s="1753"/>
      <c r="B27" s="1754"/>
    </row>
    <row r="28" spans="1:12">
      <c r="A28" s="1753"/>
      <c r="B28" s="1754"/>
    </row>
    <row r="29" spans="1:12" ht="15" customHeight="1">
      <c r="B29" s="2899" t="s">
        <v>2514</v>
      </c>
      <c r="C29" s="2899"/>
      <c r="D29" s="2899"/>
      <c r="E29" s="2899"/>
      <c r="F29" s="2899"/>
    </row>
    <row r="30" spans="1:12">
      <c r="B30" s="2899"/>
      <c r="C30" s="2899"/>
      <c r="D30" s="2899"/>
      <c r="E30" s="2899"/>
      <c r="F30" s="2899"/>
    </row>
    <row r="31" spans="1:12">
      <c r="B31" s="2899"/>
      <c r="C31" s="2899"/>
      <c r="D31" s="2899"/>
      <c r="E31" s="2899"/>
      <c r="F31" s="2899"/>
    </row>
    <row r="32" spans="1:12">
      <c r="B32" s="2899"/>
      <c r="C32" s="2899"/>
      <c r="D32" s="2899"/>
      <c r="E32" s="2899"/>
      <c r="F32" s="2899"/>
    </row>
    <row r="33" spans="1:12">
      <c r="B33" s="2899"/>
      <c r="C33" s="2899"/>
      <c r="D33" s="2899"/>
      <c r="E33" s="2899"/>
      <c r="F33" s="2899"/>
    </row>
    <row r="34" spans="1:12">
      <c r="B34" s="2899"/>
      <c r="C34" s="2899"/>
      <c r="D34" s="2899"/>
      <c r="E34" s="2899"/>
      <c r="F34" s="2899"/>
    </row>
    <row r="35" spans="1:12">
      <c r="B35" s="2899"/>
      <c r="C35" s="2899"/>
      <c r="D35" s="2899"/>
      <c r="E35" s="2899"/>
      <c r="F35" s="2899"/>
    </row>
    <row r="36" spans="1:12" ht="35.25" customHeight="1">
      <c r="B36" s="2899"/>
      <c r="C36" s="2899"/>
      <c r="D36" s="2899"/>
      <c r="E36" s="2899"/>
      <c r="F36" s="2899"/>
    </row>
    <row r="37" spans="1:12">
      <c r="B37" s="1720" t="s">
        <v>1856</v>
      </c>
    </row>
    <row r="39" spans="1:12">
      <c r="A39" s="1720"/>
      <c r="B39" s="1719"/>
      <c r="C39" s="1719"/>
      <c r="D39" s="1719"/>
      <c r="E39" s="1719"/>
      <c r="F39" s="1719"/>
      <c r="G39" s="1719"/>
      <c r="H39" s="1719"/>
      <c r="I39" s="1719"/>
      <c r="J39" s="1719"/>
      <c r="K39" s="1719"/>
      <c r="L39" s="1719"/>
    </row>
    <row r="40" spans="1:12">
      <c r="A40" s="1720"/>
      <c r="B40" s="1719"/>
      <c r="C40" s="1719"/>
      <c r="D40" s="1719"/>
      <c r="E40" s="1719"/>
      <c r="F40" s="1719"/>
      <c r="G40" s="1719"/>
      <c r="H40" s="1719"/>
      <c r="I40" s="1719"/>
      <c r="J40" s="1719"/>
      <c r="K40" s="1719"/>
      <c r="L40" s="1719"/>
    </row>
    <row r="41" spans="1:12" ht="14.25" customHeight="1">
      <c r="A41" s="1720"/>
      <c r="G41" s="1719"/>
      <c r="H41" s="1719"/>
      <c r="I41" s="1719"/>
      <c r="J41" s="1719"/>
      <c r="K41" s="1719"/>
      <c r="L41" s="1719"/>
    </row>
    <row r="42" spans="1:12" ht="14.25" customHeight="1">
      <c r="A42" s="1720"/>
      <c r="G42" s="1719"/>
      <c r="H42" s="1719"/>
      <c r="I42" s="1719"/>
      <c r="J42" s="1719"/>
      <c r="K42" s="1719"/>
      <c r="L42" s="1719"/>
    </row>
    <row r="43" spans="1:12" ht="14.25" customHeight="1">
      <c r="A43" s="1720"/>
      <c r="G43" s="1719"/>
      <c r="H43" s="1719"/>
      <c r="I43" s="1719"/>
      <c r="J43" s="1719"/>
      <c r="K43" s="1719"/>
      <c r="L43" s="1719"/>
    </row>
    <row r="44" spans="1:12" ht="14.25" customHeight="1">
      <c r="A44" s="1720"/>
      <c r="G44" s="1719"/>
      <c r="H44" s="1719"/>
      <c r="I44" s="1719"/>
      <c r="J44" s="1719"/>
      <c r="K44" s="1719"/>
      <c r="L44" s="1719"/>
    </row>
    <row r="45" spans="1:12" ht="14.25" customHeight="1">
      <c r="A45" s="1720"/>
      <c r="G45" s="1719"/>
      <c r="H45" s="1719"/>
      <c r="I45" s="1719"/>
      <c r="J45" s="1719"/>
      <c r="K45" s="1719"/>
      <c r="L45" s="1719"/>
    </row>
    <row r="46" spans="1:12" ht="14.25" customHeight="1">
      <c r="A46" s="1720"/>
      <c r="G46" s="1719"/>
      <c r="H46" s="1719"/>
      <c r="I46" s="1719"/>
      <c r="J46" s="1719"/>
      <c r="K46" s="1719"/>
      <c r="L46" s="1719"/>
    </row>
    <row r="47" spans="1:12" ht="14.25" customHeight="1">
      <c r="A47" s="1720"/>
      <c r="G47" s="1719"/>
      <c r="H47" s="1719"/>
      <c r="I47" s="1719"/>
      <c r="J47" s="1719"/>
      <c r="K47" s="1719"/>
      <c r="L47" s="1719"/>
    </row>
    <row r="48" spans="1:12" ht="67.5" customHeight="1">
      <c r="A48" s="1720"/>
      <c r="G48" s="1719"/>
      <c r="H48" s="1719"/>
      <c r="I48" s="1719"/>
      <c r="J48" s="1719"/>
      <c r="K48" s="1719"/>
      <c r="L48" s="1719"/>
    </row>
    <row r="49" spans="1:12">
      <c r="A49" s="1720"/>
      <c r="B49" s="1719"/>
      <c r="C49" s="1719"/>
      <c r="D49" s="1719"/>
      <c r="E49" s="1719"/>
      <c r="F49" s="1719"/>
      <c r="G49" s="1719"/>
      <c r="H49" s="1719"/>
      <c r="I49" s="1719"/>
      <c r="J49" s="1719"/>
      <c r="K49" s="1719"/>
      <c r="L49" s="1719"/>
    </row>
    <row r="50" spans="1:12">
      <c r="A50" s="1720"/>
      <c r="B50" s="1719"/>
      <c r="C50" s="1719"/>
      <c r="D50" s="1719"/>
      <c r="E50" s="1719"/>
      <c r="F50" s="1719"/>
      <c r="G50" s="1719"/>
      <c r="H50" s="1719"/>
      <c r="I50" s="1719"/>
      <c r="J50" s="1719"/>
      <c r="K50" s="1719"/>
      <c r="L50" s="1719"/>
    </row>
    <row r="51" spans="1:12">
      <c r="A51" s="1720"/>
      <c r="B51" s="1719"/>
      <c r="C51" s="1719"/>
      <c r="D51" s="1719"/>
      <c r="E51" s="1719"/>
      <c r="F51" s="1719"/>
      <c r="G51" s="1719"/>
      <c r="H51" s="1719"/>
      <c r="I51" s="1719"/>
      <c r="J51" s="1719"/>
      <c r="K51" s="1719"/>
      <c r="L51" s="1719"/>
    </row>
    <row r="52" spans="1:12">
      <c r="A52" s="1720"/>
      <c r="B52" s="1719"/>
      <c r="C52" s="1719"/>
      <c r="D52" s="1719"/>
      <c r="E52" s="1719"/>
      <c r="F52" s="1719"/>
      <c r="G52" s="1719"/>
      <c r="H52" s="1719"/>
      <c r="I52" s="1719"/>
      <c r="J52" s="1719"/>
      <c r="K52" s="1719"/>
      <c r="L52" s="1719"/>
    </row>
    <row r="53" spans="1:12">
      <c r="A53" s="1720"/>
      <c r="B53" s="1719"/>
      <c r="C53" s="1719"/>
      <c r="D53" s="1719"/>
      <c r="E53" s="1719"/>
      <c r="F53" s="1719"/>
      <c r="G53" s="1719"/>
      <c r="H53" s="1719"/>
      <c r="I53" s="1719"/>
      <c r="J53" s="1719"/>
      <c r="K53" s="1719"/>
      <c r="L53" s="1719"/>
    </row>
    <row r="54" spans="1:12">
      <c r="A54" s="1720"/>
      <c r="B54" s="1719"/>
      <c r="C54" s="1719"/>
      <c r="D54" s="1719"/>
      <c r="E54" s="1719"/>
      <c r="F54" s="1719"/>
      <c r="G54" s="1719"/>
      <c r="H54" s="1719"/>
      <c r="I54" s="1719"/>
      <c r="J54" s="1719"/>
      <c r="K54" s="1719"/>
      <c r="L54" s="1719"/>
    </row>
    <row r="55" spans="1:12">
      <c r="A55" s="1720"/>
      <c r="B55" s="1719"/>
      <c r="C55" s="1719"/>
      <c r="D55" s="1719"/>
      <c r="E55" s="1719"/>
      <c r="F55" s="1719"/>
      <c r="G55" s="1719"/>
      <c r="H55" s="1719"/>
      <c r="I55" s="1719"/>
      <c r="J55" s="1719"/>
      <c r="K55" s="1719"/>
      <c r="L55" s="1719"/>
    </row>
    <row r="56" spans="1:12">
      <c r="A56" s="1720"/>
      <c r="B56" s="1719"/>
      <c r="C56" s="1719"/>
      <c r="D56" s="1719"/>
      <c r="E56" s="1719"/>
      <c r="F56" s="1719"/>
      <c r="G56" s="1719"/>
      <c r="H56" s="1719"/>
      <c r="I56" s="1719"/>
      <c r="J56" s="1719"/>
      <c r="K56" s="1719"/>
      <c r="L56" s="1719"/>
    </row>
    <row r="57" spans="1:12">
      <c r="A57" s="1720"/>
      <c r="B57" s="1719"/>
      <c r="C57" s="1719"/>
      <c r="D57" s="1719"/>
      <c r="E57" s="1719"/>
      <c r="F57" s="1719"/>
      <c r="G57" s="1719"/>
      <c r="H57" s="1719"/>
      <c r="I57" s="1719"/>
      <c r="J57" s="1719"/>
      <c r="K57" s="1719"/>
      <c r="L57" s="1719"/>
    </row>
    <row r="58" spans="1:12">
      <c r="A58" s="1720"/>
      <c r="B58" s="1719"/>
      <c r="C58" s="1719"/>
      <c r="D58" s="1719"/>
      <c r="E58" s="1719"/>
      <c r="F58" s="1719"/>
      <c r="G58" s="1719"/>
      <c r="H58" s="1719"/>
      <c r="I58" s="1719"/>
      <c r="J58" s="1719"/>
      <c r="K58" s="1719"/>
      <c r="L58" s="1719"/>
    </row>
    <row r="59" spans="1:12">
      <c r="A59" s="1720"/>
      <c r="B59" s="1719"/>
      <c r="C59" s="1719"/>
      <c r="D59" s="1719"/>
      <c r="E59" s="1719"/>
      <c r="F59" s="1719"/>
      <c r="G59" s="1719"/>
      <c r="H59" s="1719"/>
      <c r="I59" s="1719"/>
      <c r="J59" s="1719"/>
      <c r="K59" s="1719"/>
      <c r="L59" s="1719"/>
    </row>
    <row r="60" spans="1:12">
      <c r="A60" s="1720"/>
      <c r="B60" s="1719"/>
      <c r="C60" s="1719"/>
      <c r="D60" s="1719"/>
      <c r="E60" s="1719"/>
      <c r="F60" s="1719"/>
      <c r="G60" s="1719"/>
      <c r="H60" s="1719"/>
      <c r="I60" s="1719"/>
      <c r="J60" s="1719"/>
      <c r="K60" s="1719"/>
      <c r="L60" s="1719"/>
    </row>
    <row r="61" spans="1:12">
      <c r="A61" s="1720"/>
      <c r="B61" s="1719"/>
      <c r="C61" s="1719"/>
      <c r="D61" s="1719"/>
      <c r="E61" s="1719"/>
      <c r="F61" s="1719"/>
      <c r="G61" s="1719"/>
      <c r="H61" s="1719"/>
      <c r="I61" s="1719"/>
      <c r="J61" s="1719"/>
      <c r="K61" s="1719"/>
      <c r="L61" s="1719"/>
    </row>
    <row r="62" spans="1:12">
      <c r="A62" s="1720"/>
      <c r="B62" s="1719"/>
      <c r="C62" s="1719"/>
      <c r="D62" s="1719"/>
      <c r="E62" s="1719"/>
      <c r="F62" s="1719"/>
      <c r="G62" s="1719"/>
      <c r="H62" s="1719"/>
      <c r="I62" s="1719"/>
      <c r="J62" s="1719"/>
      <c r="K62" s="1719"/>
      <c r="L62" s="1719"/>
    </row>
    <row r="63" spans="1:12">
      <c r="A63" s="1720"/>
      <c r="B63" s="1719"/>
      <c r="C63" s="1719"/>
      <c r="D63" s="1719"/>
      <c r="E63" s="1719"/>
      <c r="F63" s="1719"/>
      <c r="G63" s="1719"/>
      <c r="H63" s="1719"/>
      <c r="I63" s="1719"/>
      <c r="J63" s="1719"/>
      <c r="K63" s="1719"/>
      <c r="L63" s="1719"/>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'[35]Data type'!#REF!</xm:f>
          </x14:formula1>
          <xm:sqref>D14:D26</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70" zoomScaleNormal="70" workbookViewId="0">
      <selection activeCell="C98" sqref="C98"/>
    </sheetView>
  </sheetViews>
  <sheetFormatPr defaultRowHeight="14.25"/>
  <cols>
    <col min="1" max="1" width="14.42578125" style="1719" customWidth="1"/>
    <col min="2" max="2" width="66.140625" style="1720" customWidth="1"/>
    <col min="3" max="3" width="18.140625" style="1720" customWidth="1"/>
    <col min="4" max="4" width="30.28515625" style="1720" customWidth="1"/>
    <col min="5" max="5" width="26.140625" style="1720" customWidth="1"/>
    <col min="6" max="6" width="20.7109375" style="1720" customWidth="1"/>
    <col min="7" max="7" width="27" style="1720" customWidth="1"/>
    <col min="8" max="8" width="20.7109375" style="1720" customWidth="1"/>
    <col min="9" max="9" width="27.7109375" style="1720" customWidth="1"/>
    <col min="10" max="10" width="21.5703125" style="1720" customWidth="1"/>
    <col min="11" max="11" width="31.28515625" style="1720" customWidth="1"/>
    <col min="12" max="12" width="22.5703125" style="1720" customWidth="1"/>
    <col min="13" max="16384" width="9.140625" style="1719"/>
  </cols>
  <sheetData>
    <row r="1" spans="1:12" ht="15">
      <c r="B1" s="5" t="s">
        <v>2</v>
      </c>
      <c r="C1" s="103" t="s">
        <v>2518</v>
      </c>
      <c r="D1" s="1487"/>
    </row>
    <row r="2" spans="1:12" ht="15">
      <c r="B2" s="49" t="s">
        <v>4</v>
      </c>
      <c r="C2" s="49" t="s">
        <v>2519</v>
      </c>
      <c r="D2" s="1487"/>
    </row>
    <row r="3" spans="1:12" ht="15">
      <c r="B3" s="49" t="s">
        <v>6</v>
      </c>
      <c r="C3" s="49" t="s">
        <v>2486</v>
      </c>
      <c r="D3" s="1487"/>
    </row>
    <row r="4" spans="1:12" ht="15">
      <c r="B4" s="49" t="s">
        <v>8</v>
      </c>
      <c r="C4" s="49" t="s">
        <v>9</v>
      </c>
      <c r="D4" s="1487"/>
    </row>
    <row r="5" spans="1:12" ht="15">
      <c r="B5" s="5" t="s">
        <v>2015</v>
      </c>
      <c r="C5" s="5" t="s">
        <v>2016</v>
      </c>
      <c r="D5" s="1487"/>
    </row>
    <row r="7" spans="1:12" ht="15" thickBot="1"/>
    <row r="8" spans="1:12" ht="15" customHeight="1">
      <c r="A8" s="2900" t="s">
        <v>2520</v>
      </c>
      <c r="B8" s="2901"/>
      <c r="C8" s="2901"/>
      <c r="D8" s="2901"/>
      <c r="E8" s="2901"/>
      <c r="F8" s="2901"/>
      <c r="G8" s="2901"/>
      <c r="H8" s="2901"/>
      <c r="I8" s="2901"/>
      <c r="J8" s="2901"/>
      <c r="K8" s="2901"/>
      <c r="L8" s="2902"/>
    </row>
    <row r="9" spans="1:12" ht="15" customHeight="1">
      <c r="A9" s="2903"/>
      <c r="B9" s="2904"/>
      <c r="C9" s="2904"/>
      <c r="D9" s="2904"/>
      <c r="E9" s="2904"/>
      <c r="F9" s="2904"/>
      <c r="G9" s="2904"/>
      <c r="H9" s="2904"/>
      <c r="I9" s="2904"/>
      <c r="J9" s="2904"/>
      <c r="K9" s="2904"/>
      <c r="L9" s="2905"/>
    </row>
    <row r="10" spans="1:12" ht="31.5" customHeight="1">
      <c r="A10" s="2906" t="s">
        <v>2488</v>
      </c>
      <c r="B10" s="2907"/>
      <c r="C10" s="2907"/>
      <c r="D10" s="2907"/>
      <c r="E10" s="2907"/>
      <c r="F10" s="2907"/>
      <c r="G10" s="2907"/>
      <c r="H10" s="2907"/>
      <c r="I10" s="2907"/>
      <c r="J10" s="2907"/>
      <c r="K10" s="2907"/>
      <c r="L10" s="2908"/>
    </row>
    <row r="11" spans="1:12" s="1721" customFormat="1" ht="58.5" customHeight="1">
      <c r="A11" s="2909"/>
      <c r="B11" s="2911" t="s">
        <v>2489</v>
      </c>
      <c r="C11" s="2911" t="s">
        <v>2490</v>
      </c>
      <c r="D11" s="2912" t="s">
        <v>2491</v>
      </c>
      <c r="E11" s="2912" t="s">
        <v>2492</v>
      </c>
      <c r="F11" s="2911" t="s">
        <v>2493</v>
      </c>
      <c r="G11" s="2911"/>
      <c r="H11" s="2911"/>
      <c r="I11" s="2911"/>
      <c r="J11" s="2911"/>
      <c r="K11" s="2911"/>
      <c r="L11" s="2913"/>
    </row>
    <row r="12" spans="1:12" s="1721" customFormat="1" ht="142.5">
      <c r="A12" s="2910"/>
      <c r="B12" s="2911"/>
      <c r="C12" s="2911"/>
      <c r="D12" s="2912"/>
      <c r="E12" s="2912"/>
      <c r="F12" s="1722" t="s">
        <v>2494</v>
      </c>
      <c r="G12" s="1723" t="s">
        <v>2495</v>
      </c>
      <c r="H12" s="1723" t="s">
        <v>2496</v>
      </c>
      <c r="I12" s="1723" t="s">
        <v>2497</v>
      </c>
      <c r="J12" s="1723" t="s">
        <v>2498</v>
      </c>
      <c r="K12" s="1723" t="s">
        <v>2499</v>
      </c>
      <c r="L12" s="1724" t="s">
        <v>2500</v>
      </c>
    </row>
    <row r="13" spans="1:12" s="1729" customFormat="1" ht="12.75">
      <c r="A13" s="1725"/>
      <c r="B13" s="1726"/>
      <c r="C13" s="1727" t="s">
        <v>659</v>
      </c>
      <c r="D13" s="1727" t="s">
        <v>664</v>
      </c>
      <c r="E13" s="1727" t="s">
        <v>667</v>
      </c>
      <c r="F13" s="1727" t="s">
        <v>670</v>
      </c>
      <c r="G13" s="1727" t="s">
        <v>672</v>
      </c>
      <c r="H13" s="1727" t="s">
        <v>675</v>
      </c>
      <c r="I13" s="1727" t="s">
        <v>677</v>
      </c>
      <c r="J13" s="1727" t="s">
        <v>680</v>
      </c>
      <c r="K13" s="1727" t="s">
        <v>683</v>
      </c>
      <c r="L13" s="1728">
        <v>100</v>
      </c>
    </row>
    <row r="14" spans="1:12" s="1736" customFormat="1">
      <c r="A14" s="1730">
        <v>1</v>
      </c>
      <c r="B14" s="1731" t="s">
        <v>2501</v>
      </c>
      <c r="C14" s="1732"/>
      <c r="D14" s="1737"/>
      <c r="E14" s="1734"/>
      <c r="F14" s="1732"/>
      <c r="G14" s="1734"/>
      <c r="H14" s="1732"/>
      <c r="I14" s="1734"/>
      <c r="J14" s="1732"/>
      <c r="K14" s="1734"/>
      <c r="L14" s="1735"/>
    </row>
    <row r="15" spans="1:12" s="1736" customFormat="1">
      <c r="A15" s="1730">
        <v>2</v>
      </c>
      <c r="B15" s="1731" t="s">
        <v>2503</v>
      </c>
      <c r="C15" s="1732"/>
      <c r="D15" s="1737"/>
      <c r="E15" s="1734"/>
      <c r="F15" s="1732"/>
      <c r="G15" s="1734"/>
      <c r="H15" s="1732"/>
      <c r="I15" s="1734"/>
      <c r="J15" s="1732"/>
      <c r="K15" s="1734"/>
      <c r="L15" s="1735"/>
    </row>
    <row r="16" spans="1:12" s="1736" customFormat="1">
      <c r="A16" s="1730">
        <v>3</v>
      </c>
      <c r="B16" s="1731" t="s">
        <v>2504</v>
      </c>
      <c r="C16" s="1732"/>
      <c r="D16" s="1737"/>
      <c r="E16" s="1734"/>
      <c r="F16" s="1732"/>
      <c r="G16" s="1734"/>
      <c r="H16" s="1732"/>
      <c r="I16" s="1734"/>
      <c r="J16" s="1732"/>
      <c r="K16" s="1734"/>
      <c r="L16" s="1735"/>
    </row>
    <row r="17" spans="1:12" s="1736" customFormat="1">
      <c r="A17" s="1730">
        <v>4</v>
      </c>
      <c r="B17" s="1731" t="s">
        <v>2505</v>
      </c>
      <c r="C17" s="1732"/>
      <c r="D17" s="1737"/>
      <c r="E17" s="1734"/>
      <c r="F17" s="1732"/>
      <c r="G17" s="1734"/>
      <c r="H17" s="1732"/>
      <c r="I17" s="1734"/>
      <c r="J17" s="1732"/>
      <c r="K17" s="1734"/>
      <c r="L17" s="1735"/>
    </row>
    <row r="18" spans="1:12" s="1736" customFormat="1" ht="28.5">
      <c r="A18" s="1730">
        <v>5</v>
      </c>
      <c r="B18" s="1731" t="s">
        <v>2506</v>
      </c>
      <c r="C18" s="1732"/>
      <c r="D18" s="1737"/>
      <c r="E18" s="1734"/>
      <c r="F18" s="1732"/>
      <c r="G18" s="1734"/>
      <c r="H18" s="1732"/>
      <c r="I18" s="1734"/>
      <c r="J18" s="1732"/>
      <c r="K18" s="1734"/>
      <c r="L18" s="1735"/>
    </row>
    <row r="19" spans="1:12" ht="28.5">
      <c r="A19" s="2896">
        <v>6</v>
      </c>
      <c r="B19" s="1738" t="s">
        <v>2507</v>
      </c>
      <c r="C19" s="1739"/>
      <c r="D19" s="1737"/>
      <c r="E19" s="1734"/>
      <c r="F19" s="1739"/>
      <c r="G19" s="1734"/>
      <c r="H19" s="1739"/>
      <c r="I19" s="1734"/>
      <c r="J19" s="1739"/>
      <c r="K19" s="1734"/>
      <c r="L19" s="1740"/>
    </row>
    <row r="20" spans="1:12">
      <c r="A20" s="2897"/>
      <c r="B20" s="1741" t="s">
        <v>2508</v>
      </c>
      <c r="C20" s="1742"/>
      <c r="D20" s="1737"/>
      <c r="E20" s="1734"/>
      <c r="F20" s="1742"/>
      <c r="G20" s="1734"/>
      <c r="H20" s="1742"/>
      <c r="I20" s="1734"/>
      <c r="J20" s="1742"/>
      <c r="K20" s="1734"/>
      <c r="L20" s="1743"/>
    </row>
    <row r="21" spans="1:12">
      <c r="A21" s="2897"/>
      <c r="B21" s="1741" t="s">
        <v>2509</v>
      </c>
      <c r="C21" s="1742"/>
      <c r="D21" s="1737"/>
      <c r="E21" s="1734"/>
      <c r="F21" s="1742"/>
      <c r="G21" s="1734"/>
      <c r="H21" s="1742"/>
      <c r="I21" s="1734"/>
      <c r="J21" s="1742"/>
      <c r="K21" s="1734"/>
      <c r="L21" s="1743"/>
    </row>
    <row r="22" spans="1:12" ht="28.5">
      <c r="A22" s="2897"/>
      <c r="B22" s="1741" t="s">
        <v>2510</v>
      </c>
      <c r="C22" s="1742"/>
      <c r="D22" s="1737"/>
      <c r="E22" s="1734"/>
      <c r="F22" s="1742"/>
      <c r="G22" s="1734"/>
      <c r="H22" s="1742"/>
      <c r="I22" s="1734"/>
      <c r="J22" s="1742"/>
      <c r="K22" s="1734"/>
      <c r="L22" s="1743"/>
    </row>
    <row r="23" spans="1:12" ht="28.5">
      <c r="A23" s="2898"/>
      <c r="B23" s="1744" t="s">
        <v>2511</v>
      </c>
      <c r="C23" s="1745"/>
      <c r="D23" s="1737"/>
      <c r="E23" s="1734"/>
      <c r="F23" s="1745"/>
      <c r="G23" s="1734"/>
      <c r="H23" s="1745"/>
      <c r="I23" s="1734"/>
      <c r="J23" s="1745"/>
      <c r="K23" s="1734"/>
      <c r="L23" s="1746"/>
    </row>
    <row r="24" spans="1:12">
      <c r="A24" s="1730">
        <v>7</v>
      </c>
      <c r="B24" s="1731" t="s">
        <v>2512</v>
      </c>
      <c r="C24" s="1747"/>
      <c r="D24" s="1737"/>
      <c r="E24" s="1734"/>
      <c r="F24" s="1747"/>
      <c r="G24" s="1734"/>
      <c r="H24" s="1747"/>
      <c r="I24" s="1734"/>
      <c r="J24" s="1747"/>
      <c r="K24" s="1734"/>
      <c r="L24" s="1748"/>
    </row>
    <row r="25" spans="1:12">
      <c r="A25" s="1730">
        <v>8</v>
      </c>
      <c r="B25" s="1731" t="s">
        <v>2513</v>
      </c>
      <c r="C25" s="1747"/>
      <c r="D25" s="1737"/>
      <c r="E25" s="1734"/>
      <c r="F25" s="1747"/>
      <c r="G25" s="1734"/>
      <c r="H25" s="1747"/>
      <c r="I25" s="1734"/>
      <c r="J25" s="1747"/>
      <c r="K25" s="1734"/>
      <c r="L25" s="1748"/>
    </row>
    <row r="26" spans="1:12" ht="15" thickBot="1">
      <c r="A26" s="1749">
        <v>9</v>
      </c>
      <c r="B26" s="1750" t="s">
        <v>30</v>
      </c>
      <c r="C26" s="1751"/>
      <c r="D26" s="1737"/>
      <c r="E26" s="1734"/>
      <c r="F26" s="1751"/>
      <c r="G26" s="1734"/>
      <c r="H26" s="1751"/>
      <c r="I26" s="1734"/>
      <c r="J26" s="1751"/>
      <c r="K26" s="1734"/>
      <c r="L26" s="1752"/>
    </row>
    <row r="27" spans="1:12">
      <c r="A27" s="1753"/>
      <c r="B27" s="1754"/>
    </row>
    <row r="28" spans="1:12">
      <c r="A28" s="1753"/>
      <c r="B28" s="1754"/>
    </row>
    <row r="29" spans="1:12" ht="15" customHeight="1">
      <c r="B29" s="2899" t="s">
        <v>2514</v>
      </c>
      <c r="C29" s="2899"/>
      <c r="D29" s="2899"/>
      <c r="E29" s="2899"/>
      <c r="F29" s="2899"/>
    </row>
    <row r="30" spans="1:12">
      <c r="B30" s="2899"/>
      <c r="C30" s="2899"/>
      <c r="D30" s="2899"/>
      <c r="E30" s="2899"/>
      <c r="F30" s="2899"/>
    </row>
    <row r="31" spans="1:12">
      <c r="B31" s="2899"/>
      <c r="C31" s="2899"/>
      <c r="D31" s="2899"/>
      <c r="E31" s="2899"/>
      <c r="F31" s="2899"/>
    </row>
    <row r="32" spans="1:12">
      <c r="B32" s="2899"/>
      <c r="C32" s="2899"/>
      <c r="D32" s="2899"/>
      <c r="E32" s="2899"/>
      <c r="F32" s="2899"/>
    </row>
    <row r="33" spans="1:12">
      <c r="B33" s="2899"/>
      <c r="C33" s="2899"/>
      <c r="D33" s="2899"/>
      <c r="E33" s="2899"/>
      <c r="F33" s="2899"/>
    </row>
    <row r="34" spans="1:12">
      <c r="B34" s="2899"/>
      <c r="C34" s="2899"/>
      <c r="D34" s="2899"/>
      <c r="E34" s="2899"/>
      <c r="F34" s="2899"/>
    </row>
    <row r="35" spans="1:12">
      <c r="B35" s="2899"/>
      <c r="C35" s="2899"/>
      <c r="D35" s="2899"/>
      <c r="E35" s="2899"/>
      <c r="F35" s="2899"/>
    </row>
    <row r="36" spans="1:12" ht="35.25" customHeight="1">
      <c r="B36" s="2899"/>
      <c r="C36" s="2899"/>
      <c r="D36" s="2899"/>
      <c r="E36" s="2899"/>
      <c r="F36" s="2899"/>
    </row>
    <row r="37" spans="1:12">
      <c r="B37" s="1720" t="s">
        <v>1856</v>
      </c>
    </row>
    <row r="39" spans="1:12">
      <c r="A39" s="1720"/>
      <c r="B39" s="1719"/>
      <c r="C39" s="1719"/>
      <c r="D39" s="1719"/>
      <c r="E39" s="1719"/>
      <c r="F39" s="1719"/>
      <c r="G39" s="1719"/>
      <c r="H39" s="1719"/>
      <c r="I39" s="1719"/>
      <c r="J39" s="1719"/>
      <c r="K39" s="1719"/>
      <c r="L39" s="1719"/>
    </row>
    <row r="40" spans="1:12">
      <c r="A40" s="1720"/>
      <c r="B40" s="1719"/>
      <c r="C40" s="1719"/>
      <c r="D40" s="1719"/>
      <c r="E40" s="1719"/>
      <c r="F40" s="1719"/>
      <c r="G40" s="1719"/>
      <c r="H40" s="1719"/>
      <c r="I40" s="1719"/>
      <c r="J40" s="1719"/>
      <c r="K40" s="1719"/>
      <c r="L40" s="1719"/>
    </row>
    <row r="41" spans="1:12" ht="14.25" customHeight="1">
      <c r="A41" s="1720"/>
      <c r="G41" s="1719"/>
      <c r="H41" s="1719"/>
      <c r="I41" s="1719"/>
      <c r="J41" s="1719"/>
      <c r="K41" s="1719"/>
      <c r="L41" s="1719"/>
    </row>
    <row r="42" spans="1:12" ht="14.25" customHeight="1">
      <c r="A42" s="1720"/>
      <c r="G42" s="1719"/>
      <c r="H42" s="1719"/>
      <c r="I42" s="1719"/>
      <c r="J42" s="1719"/>
      <c r="K42" s="1719"/>
      <c r="L42" s="1719"/>
    </row>
    <row r="43" spans="1:12" ht="14.25" customHeight="1">
      <c r="A43" s="1720"/>
      <c r="G43" s="1719"/>
      <c r="H43" s="1719"/>
      <c r="I43" s="1719"/>
      <c r="J43" s="1719"/>
      <c r="K43" s="1719"/>
      <c r="L43" s="1719"/>
    </row>
    <row r="44" spans="1:12" ht="14.25" customHeight="1">
      <c r="A44" s="1720"/>
      <c r="G44" s="1719"/>
      <c r="H44" s="1719"/>
      <c r="I44" s="1719"/>
      <c r="J44" s="1719"/>
      <c r="K44" s="1719"/>
      <c r="L44" s="1719"/>
    </row>
    <row r="45" spans="1:12" ht="14.25" customHeight="1">
      <c r="A45" s="1720"/>
      <c r="G45" s="1719"/>
      <c r="H45" s="1719"/>
      <c r="I45" s="1719"/>
      <c r="J45" s="1719"/>
      <c r="K45" s="1719"/>
      <c r="L45" s="1719"/>
    </row>
    <row r="46" spans="1:12" ht="14.25" customHeight="1">
      <c r="A46" s="1720"/>
      <c r="G46" s="1719"/>
      <c r="H46" s="1719"/>
      <c r="I46" s="1719"/>
      <c r="J46" s="1719"/>
      <c r="K46" s="1719"/>
      <c r="L46" s="1719"/>
    </row>
    <row r="47" spans="1:12" ht="14.25" customHeight="1">
      <c r="A47" s="1720"/>
      <c r="G47" s="1719"/>
      <c r="H47" s="1719"/>
      <c r="I47" s="1719"/>
      <c r="J47" s="1719"/>
      <c r="K47" s="1719"/>
      <c r="L47" s="1719"/>
    </row>
    <row r="48" spans="1:12" ht="67.5" customHeight="1">
      <c r="A48" s="1720"/>
      <c r="G48" s="1719"/>
      <c r="H48" s="1719"/>
      <c r="I48" s="1719"/>
      <c r="J48" s="1719"/>
      <c r="K48" s="1719"/>
      <c r="L48" s="1719"/>
    </row>
    <row r="49" spans="1:12">
      <c r="A49" s="1720"/>
      <c r="B49" s="1719"/>
      <c r="C49" s="1719"/>
      <c r="D49" s="1719"/>
      <c r="E49" s="1719"/>
      <c r="F49" s="1719"/>
      <c r="G49" s="1719"/>
      <c r="H49" s="1719"/>
      <c r="I49" s="1719"/>
      <c r="J49" s="1719"/>
      <c r="K49" s="1719"/>
      <c r="L49" s="1719"/>
    </row>
    <row r="50" spans="1:12">
      <c r="A50" s="1720"/>
      <c r="B50" s="1719"/>
      <c r="C50" s="1719"/>
      <c r="D50" s="1719"/>
      <c r="E50" s="1719"/>
      <c r="F50" s="1719"/>
      <c r="G50" s="1719"/>
      <c r="H50" s="1719"/>
      <c r="I50" s="1719"/>
      <c r="J50" s="1719"/>
      <c r="K50" s="1719"/>
      <c r="L50" s="1719"/>
    </row>
    <row r="51" spans="1:12">
      <c r="A51" s="1720"/>
      <c r="B51" s="1719"/>
      <c r="C51" s="1719"/>
      <c r="D51" s="1719"/>
      <c r="E51" s="1719"/>
      <c r="F51" s="1719"/>
      <c r="G51" s="1719"/>
      <c r="H51" s="1719"/>
      <c r="I51" s="1719"/>
      <c r="J51" s="1719"/>
      <c r="K51" s="1719"/>
      <c r="L51" s="1719"/>
    </row>
    <row r="52" spans="1:12">
      <c r="A52" s="1720"/>
      <c r="B52" s="1719"/>
      <c r="C52" s="1719"/>
      <c r="D52" s="1719"/>
      <c r="E52" s="1719"/>
      <c r="F52" s="1719"/>
      <c r="G52" s="1719"/>
      <c r="H52" s="1719"/>
      <c r="I52" s="1719"/>
      <c r="J52" s="1719"/>
      <c r="K52" s="1719"/>
      <c r="L52" s="1719"/>
    </row>
    <row r="53" spans="1:12">
      <c r="A53" s="1720"/>
      <c r="B53" s="1719"/>
      <c r="C53" s="1719"/>
      <c r="D53" s="1719"/>
      <c r="E53" s="1719"/>
      <c r="F53" s="1719"/>
      <c r="G53" s="1719"/>
      <c r="H53" s="1719"/>
      <c r="I53" s="1719"/>
      <c r="J53" s="1719"/>
      <c r="K53" s="1719"/>
      <c r="L53" s="1719"/>
    </row>
    <row r="54" spans="1:12">
      <c r="A54" s="1720"/>
      <c r="B54" s="1719"/>
      <c r="C54" s="1719"/>
      <c r="D54" s="1719"/>
      <c r="E54" s="1719"/>
      <c r="F54" s="1719"/>
      <c r="G54" s="1719"/>
      <c r="H54" s="1719"/>
      <c r="I54" s="1719"/>
      <c r="J54" s="1719"/>
      <c r="K54" s="1719"/>
      <c r="L54" s="1719"/>
    </row>
    <row r="55" spans="1:12">
      <c r="A55" s="1720"/>
      <c r="B55" s="1719"/>
      <c r="C55" s="1719"/>
      <c r="D55" s="1719"/>
      <c r="E55" s="1719"/>
      <c r="F55" s="1719"/>
      <c r="G55" s="1719"/>
      <c r="H55" s="1719"/>
      <c r="I55" s="1719"/>
      <c r="J55" s="1719"/>
      <c r="K55" s="1719"/>
      <c r="L55" s="1719"/>
    </row>
    <row r="56" spans="1:12">
      <c r="A56" s="1720"/>
      <c r="B56" s="1719"/>
      <c r="C56" s="1719"/>
      <c r="D56" s="1719"/>
      <c r="E56" s="1719"/>
      <c r="F56" s="1719"/>
      <c r="G56" s="1719"/>
      <c r="H56" s="1719"/>
      <c r="I56" s="1719"/>
      <c r="J56" s="1719"/>
      <c r="K56" s="1719"/>
      <c r="L56" s="1719"/>
    </row>
    <row r="57" spans="1:12">
      <c r="A57" s="1720"/>
      <c r="B57" s="1719"/>
      <c r="C57" s="1719"/>
      <c r="D57" s="1719"/>
      <c r="E57" s="1719"/>
      <c r="F57" s="1719"/>
      <c r="G57" s="1719"/>
      <c r="H57" s="1719"/>
      <c r="I57" s="1719"/>
      <c r="J57" s="1719"/>
      <c r="K57" s="1719"/>
      <c r="L57" s="1719"/>
    </row>
    <row r="58" spans="1:12">
      <c r="A58" s="1720"/>
      <c r="B58" s="1719"/>
      <c r="C58" s="1719"/>
      <c r="D58" s="1719"/>
      <c r="E58" s="1719"/>
      <c r="F58" s="1719"/>
      <c r="G58" s="1719"/>
      <c r="H58" s="1719"/>
      <c r="I58" s="1719"/>
      <c r="J58" s="1719"/>
      <c r="K58" s="1719"/>
      <c r="L58" s="1719"/>
    </row>
    <row r="59" spans="1:12">
      <c r="A59" s="1720"/>
      <c r="B59" s="1719"/>
      <c r="C59" s="1719"/>
      <c r="D59" s="1719"/>
      <c r="E59" s="1719"/>
      <c r="F59" s="1719"/>
      <c r="G59" s="1719"/>
      <c r="H59" s="1719"/>
      <c r="I59" s="1719"/>
      <c r="J59" s="1719"/>
      <c r="K59" s="1719"/>
      <c r="L59" s="1719"/>
    </row>
    <row r="60" spans="1:12">
      <c r="A60" s="1720"/>
      <c r="B60" s="1719"/>
      <c r="C60" s="1719"/>
      <c r="D60" s="1719"/>
      <c r="E60" s="1719"/>
      <c r="F60" s="1719"/>
      <c r="G60" s="1719"/>
      <c r="H60" s="1719"/>
      <c r="I60" s="1719"/>
      <c r="J60" s="1719"/>
      <c r="K60" s="1719"/>
      <c r="L60" s="1719"/>
    </row>
    <row r="61" spans="1:12">
      <c r="A61" s="1720"/>
      <c r="B61" s="1719"/>
      <c r="C61" s="1719"/>
      <c r="D61" s="1719"/>
      <c r="E61" s="1719"/>
      <c r="F61" s="1719"/>
      <c r="G61" s="1719"/>
      <c r="H61" s="1719"/>
      <c r="I61" s="1719"/>
      <c r="J61" s="1719"/>
      <c r="K61" s="1719"/>
      <c r="L61" s="1719"/>
    </row>
    <row r="62" spans="1:12">
      <c r="A62" s="1720"/>
      <c r="B62" s="1719"/>
      <c r="C62" s="1719"/>
      <c r="D62" s="1719"/>
      <c r="E62" s="1719"/>
      <c r="F62" s="1719"/>
      <c r="G62" s="1719"/>
      <c r="H62" s="1719"/>
      <c r="I62" s="1719"/>
      <c r="J62" s="1719"/>
      <c r="K62" s="1719"/>
      <c r="L62" s="1719"/>
    </row>
    <row r="63" spans="1:12">
      <c r="A63" s="1720"/>
      <c r="B63" s="1719"/>
      <c r="C63" s="1719"/>
      <c r="D63" s="1719"/>
      <c r="E63" s="1719"/>
      <c r="F63" s="1719"/>
      <c r="G63" s="1719"/>
      <c r="H63" s="1719"/>
      <c r="I63" s="1719"/>
      <c r="J63" s="1719"/>
      <c r="K63" s="1719"/>
      <c r="L63" s="1719"/>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'[35]Data type'!#REF!</xm:f>
          </x14:formula1>
          <xm:sqref>D14:D26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zoomScale="70" zoomScaleNormal="70" workbookViewId="0">
      <selection activeCell="C98" sqref="C98"/>
    </sheetView>
  </sheetViews>
  <sheetFormatPr defaultRowHeight="14.25"/>
  <cols>
    <col min="1" max="1" width="14.42578125" style="1719" customWidth="1"/>
    <col min="2" max="2" width="66.140625" style="1720" customWidth="1"/>
    <col min="3" max="3" width="18.140625" style="1720" customWidth="1"/>
    <col min="4" max="4" width="30.28515625" style="1720" customWidth="1"/>
    <col min="5" max="5" width="26.140625" style="1720" customWidth="1"/>
    <col min="6" max="6" width="20.7109375" style="1720" customWidth="1"/>
    <col min="7" max="7" width="27" style="1720" customWidth="1"/>
    <col min="8" max="8" width="20.7109375" style="1720" customWidth="1"/>
    <col min="9" max="9" width="27.7109375" style="1720" customWidth="1"/>
    <col min="10" max="10" width="21.5703125" style="1720" customWidth="1"/>
    <col min="11" max="11" width="31.28515625" style="1720" customWidth="1"/>
    <col min="12" max="12" width="22.5703125" style="1720" customWidth="1"/>
    <col min="13" max="16384" width="9.140625" style="1719"/>
  </cols>
  <sheetData>
    <row r="1" spans="1:13" ht="15">
      <c r="B1" s="5" t="s">
        <v>2</v>
      </c>
      <c r="C1" s="103" t="s">
        <v>2521</v>
      </c>
      <c r="D1" s="1487"/>
    </row>
    <row r="2" spans="1:13" ht="15">
      <c r="B2" s="49" t="s">
        <v>4</v>
      </c>
      <c r="C2" s="49" t="s">
        <v>2522</v>
      </c>
      <c r="D2" s="1487"/>
    </row>
    <row r="3" spans="1:13" ht="15">
      <c r="B3" s="49" t="s">
        <v>6</v>
      </c>
      <c r="C3" s="49" t="s">
        <v>2486</v>
      </c>
      <c r="D3" s="1487"/>
    </row>
    <row r="4" spans="1:13" ht="15">
      <c r="B4" s="49" t="s">
        <v>8</v>
      </c>
      <c r="C4" s="49" t="s">
        <v>9</v>
      </c>
      <c r="D4" s="1487"/>
    </row>
    <row r="5" spans="1:13" ht="15">
      <c r="B5" s="5" t="s">
        <v>2015</v>
      </c>
      <c r="C5" s="5" t="s">
        <v>2016</v>
      </c>
      <c r="D5" s="1487"/>
    </row>
    <row r="7" spans="1:13" ht="15" thickBot="1"/>
    <row r="8" spans="1:13" ht="15" customHeight="1">
      <c r="A8" s="2900" t="s">
        <v>2523</v>
      </c>
      <c r="B8" s="2901"/>
      <c r="C8" s="2901"/>
      <c r="D8" s="2901"/>
      <c r="E8" s="2901"/>
      <c r="F8" s="2901"/>
      <c r="G8" s="2901"/>
      <c r="H8" s="2901"/>
      <c r="I8" s="2901"/>
      <c r="J8" s="2901"/>
      <c r="K8" s="2901"/>
      <c r="L8" s="2902"/>
    </row>
    <row r="9" spans="1:13" ht="15" customHeight="1">
      <c r="A9" s="2903"/>
      <c r="B9" s="2904"/>
      <c r="C9" s="2904"/>
      <c r="D9" s="2904"/>
      <c r="E9" s="2904"/>
      <c r="F9" s="2904"/>
      <c r="G9" s="2904"/>
      <c r="H9" s="2904"/>
      <c r="I9" s="2904"/>
      <c r="J9" s="2904"/>
      <c r="K9" s="2904"/>
      <c r="L9" s="2905"/>
    </row>
    <row r="10" spans="1:13" ht="31.5" customHeight="1">
      <c r="A10" s="2906" t="s">
        <v>2488</v>
      </c>
      <c r="B10" s="2907"/>
      <c r="C10" s="2907"/>
      <c r="D10" s="2907"/>
      <c r="E10" s="2907"/>
      <c r="F10" s="2907"/>
      <c r="G10" s="2907"/>
      <c r="H10" s="2907"/>
      <c r="I10" s="2907"/>
      <c r="J10" s="2907"/>
      <c r="K10" s="2907"/>
      <c r="L10" s="2908"/>
    </row>
    <row r="11" spans="1:13" s="1721" customFormat="1" ht="58.5" customHeight="1">
      <c r="A11" s="2909"/>
      <c r="B11" s="2911" t="s">
        <v>2489</v>
      </c>
      <c r="C11" s="2911" t="s">
        <v>2490</v>
      </c>
      <c r="D11" s="2912" t="s">
        <v>2491</v>
      </c>
      <c r="E11" s="2912" t="s">
        <v>2492</v>
      </c>
      <c r="F11" s="2911" t="s">
        <v>2493</v>
      </c>
      <c r="G11" s="2911"/>
      <c r="H11" s="2911"/>
      <c r="I11" s="2911"/>
      <c r="J11" s="2911"/>
      <c r="K11" s="2911"/>
      <c r="L11" s="2913"/>
      <c r="M11" s="1719"/>
    </row>
    <row r="12" spans="1:13" s="1721" customFormat="1" ht="142.5">
      <c r="A12" s="2910"/>
      <c r="B12" s="2911"/>
      <c r="C12" s="2911"/>
      <c r="D12" s="2912"/>
      <c r="E12" s="2912"/>
      <c r="F12" s="1722" t="s">
        <v>2494</v>
      </c>
      <c r="G12" s="1723" t="s">
        <v>2495</v>
      </c>
      <c r="H12" s="1723" t="s">
        <v>2496</v>
      </c>
      <c r="I12" s="1723" t="s">
        <v>2497</v>
      </c>
      <c r="J12" s="1723" t="s">
        <v>2498</v>
      </c>
      <c r="K12" s="1723" t="s">
        <v>2499</v>
      </c>
      <c r="L12" s="1724" t="s">
        <v>2500</v>
      </c>
      <c r="M12" s="1719"/>
    </row>
    <row r="13" spans="1:13" s="1729" customFormat="1">
      <c r="A13" s="1725"/>
      <c r="B13" s="1726"/>
      <c r="C13" s="1727" t="s">
        <v>659</v>
      </c>
      <c r="D13" s="1727" t="s">
        <v>664</v>
      </c>
      <c r="E13" s="1727" t="s">
        <v>667</v>
      </c>
      <c r="F13" s="1727" t="s">
        <v>670</v>
      </c>
      <c r="G13" s="1727" t="s">
        <v>672</v>
      </c>
      <c r="H13" s="1727" t="s">
        <v>675</v>
      </c>
      <c r="I13" s="1727" t="s">
        <v>677</v>
      </c>
      <c r="J13" s="1727" t="s">
        <v>680</v>
      </c>
      <c r="K13" s="1727" t="s">
        <v>683</v>
      </c>
      <c r="L13" s="1728">
        <v>100</v>
      </c>
      <c r="M13" s="1719"/>
    </row>
    <row r="14" spans="1:13" s="1736" customFormat="1">
      <c r="A14" s="1730">
        <v>1</v>
      </c>
      <c r="B14" s="1731" t="s">
        <v>2501</v>
      </c>
      <c r="C14" s="1732"/>
      <c r="D14" s="1737"/>
      <c r="E14" s="1734"/>
      <c r="F14" s="1732"/>
      <c r="G14" s="1734"/>
      <c r="H14" s="1732"/>
      <c r="I14" s="1734"/>
      <c r="J14" s="1732"/>
      <c r="K14" s="1734"/>
      <c r="L14" s="1735"/>
      <c r="M14" s="1719"/>
    </row>
    <row r="15" spans="1:13" s="1736" customFormat="1">
      <c r="A15" s="1730">
        <v>2</v>
      </c>
      <c r="B15" s="1731" t="s">
        <v>2503</v>
      </c>
      <c r="C15" s="1732"/>
      <c r="D15" s="1737"/>
      <c r="E15" s="1734"/>
      <c r="F15" s="1732"/>
      <c r="G15" s="1734"/>
      <c r="H15" s="1732"/>
      <c r="I15" s="1734"/>
      <c r="J15" s="1732"/>
      <c r="K15" s="1734"/>
      <c r="L15" s="1735"/>
      <c r="M15" s="1719"/>
    </row>
    <row r="16" spans="1:13" s="1736" customFormat="1">
      <c r="A16" s="1730">
        <v>3</v>
      </c>
      <c r="B16" s="1731" t="s">
        <v>2504</v>
      </c>
      <c r="C16" s="1732"/>
      <c r="D16" s="1737"/>
      <c r="E16" s="1734"/>
      <c r="F16" s="1732"/>
      <c r="G16" s="1734"/>
      <c r="H16" s="1732"/>
      <c r="I16" s="1734"/>
      <c r="J16" s="1732"/>
      <c r="K16" s="1734"/>
      <c r="L16" s="1735"/>
      <c r="M16" s="1719"/>
    </row>
    <row r="17" spans="1:13" s="1736" customFormat="1">
      <c r="A17" s="1730">
        <v>4</v>
      </c>
      <c r="B17" s="1731" t="s">
        <v>2505</v>
      </c>
      <c r="C17" s="1732"/>
      <c r="D17" s="1737"/>
      <c r="E17" s="1734"/>
      <c r="F17" s="1732"/>
      <c r="G17" s="1734"/>
      <c r="H17" s="1732"/>
      <c r="I17" s="1734"/>
      <c r="J17" s="1732"/>
      <c r="K17" s="1734"/>
      <c r="L17" s="1735"/>
      <c r="M17" s="1719"/>
    </row>
    <row r="18" spans="1:13" s="1736" customFormat="1" ht="28.5">
      <c r="A18" s="1730">
        <v>5</v>
      </c>
      <c r="B18" s="1731" t="s">
        <v>2506</v>
      </c>
      <c r="C18" s="1732"/>
      <c r="D18" s="1737"/>
      <c r="E18" s="1734"/>
      <c r="F18" s="1732"/>
      <c r="G18" s="1734"/>
      <c r="H18" s="1732"/>
      <c r="I18" s="1734"/>
      <c r="J18" s="1732"/>
      <c r="K18" s="1734"/>
      <c r="L18" s="1735"/>
      <c r="M18" s="1719"/>
    </row>
    <row r="19" spans="1:13" ht="28.5">
      <c r="A19" s="2896">
        <v>6</v>
      </c>
      <c r="B19" s="1738" t="s">
        <v>2507</v>
      </c>
      <c r="C19" s="1739"/>
      <c r="D19" s="1737"/>
      <c r="E19" s="1734"/>
      <c r="F19" s="1739"/>
      <c r="G19" s="1734"/>
      <c r="H19" s="1739"/>
      <c r="I19" s="1734"/>
      <c r="J19" s="1739"/>
      <c r="K19" s="1734"/>
      <c r="L19" s="1740"/>
    </row>
    <row r="20" spans="1:13">
      <c r="A20" s="2897"/>
      <c r="B20" s="1741" t="s">
        <v>2508</v>
      </c>
      <c r="C20" s="1742"/>
      <c r="D20" s="1737"/>
      <c r="E20" s="1734"/>
      <c r="F20" s="1742"/>
      <c r="G20" s="1734"/>
      <c r="H20" s="1742"/>
      <c r="I20" s="1734"/>
      <c r="J20" s="1742"/>
      <c r="K20" s="1734"/>
      <c r="L20" s="1743"/>
    </row>
    <row r="21" spans="1:13">
      <c r="A21" s="2897"/>
      <c r="B21" s="1741" t="s">
        <v>2509</v>
      </c>
      <c r="C21" s="1742"/>
      <c r="D21" s="1737"/>
      <c r="E21" s="1734"/>
      <c r="F21" s="1742"/>
      <c r="G21" s="1734"/>
      <c r="H21" s="1742"/>
      <c r="I21" s="1734"/>
      <c r="J21" s="1742"/>
      <c r="K21" s="1734"/>
      <c r="L21" s="1743"/>
    </row>
    <row r="22" spans="1:13" ht="28.5">
      <c r="A22" s="2897"/>
      <c r="B22" s="1741" t="s">
        <v>2510</v>
      </c>
      <c r="C22" s="1742"/>
      <c r="D22" s="1737"/>
      <c r="E22" s="1734"/>
      <c r="F22" s="1742"/>
      <c r="G22" s="1734"/>
      <c r="H22" s="1742"/>
      <c r="I22" s="1734"/>
      <c r="J22" s="1742"/>
      <c r="K22" s="1734"/>
      <c r="L22" s="1743"/>
    </row>
    <row r="23" spans="1:13" ht="28.5">
      <c r="A23" s="2898"/>
      <c r="B23" s="1744" t="s">
        <v>2511</v>
      </c>
      <c r="C23" s="1745"/>
      <c r="D23" s="1737"/>
      <c r="E23" s="1734"/>
      <c r="F23" s="1745"/>
      <c r="G23" s="1734"/>
      <c r="H23" s="1745"/>
      <c r="I23" s="1734"/>
      <c r="J23" s="1745"/>
      <c r="K23" s="1734"/>
      <c r="L23" s="1746"/>
    </row>
    <row r="24" spans="1:13">
      <c r="A24" s="1730">
        <v>7</v>
      </c>
      <c r="B24" s="1731" t="s">
        <v>2512</v>
      </c>
      <c r="C24" s="1747"/>
      <c r="D24" s="1737"/>
      <c r="E24" s="1734"/>
      <c r="F24" s="1747"/>
      <c r="G24" s="1734"/>
      <c r="H24" s="1747"/>
      <c r="I24" s="1734"/>
      <c r="J24" s="1747"/>
      <c r="K24" s="1734"/>
      <c r="L24" s="1748"/>
    </row>
    <row r="25" spans="1:13">
      <c r="A25" s="1730">
        <v>8</v>
      </c>
      <c r="B25" s="1731" t="s">
        <v>2513</v>
      </c>
      <c r="C25" s="1747"/>
      <c r="D25" s="1737"/>
      <c r="E25" s="1734"/>
      <c r="F25" s="1747"/>
      <c r="G25" s="1734"/>
      <c r="H25" s="1747"/>
      <c r="I25" s="1734"/>
      <c r="J25" s="1747"/>
      <c r="K25" s="1734"/>
      <c r="L25" s="1748"/>
    </row>
    <row r="26" spans="1:13" ht="15" thickBot="1">
      <c r="A26" s="1749">
        <v>9</v>
      </c>
      <c r="B26" s="1750" t="s">
        <v>30</v>
      </c>
      <c r="C26" s="1751"/>
      <c r="D26" s="1737"/>
      <c r="E26" s="1734"/>
      <c r="F26" s="1751"/>
      <c r="G26" s="1734"/>
      <c r="H26" s="1751"/>
      <c r="I26" s="1734"/>
      <c r="J26" s="1751"/>
      <c r="K26" s="1734"/>
      <c r="L26" s="1752"/>
    </row>
    <row r="27" spans="1:13">
      <c r="A27" s="1753"/>
      <c r="B27" s="1754"/>
    </row>
    <row r="28" spans="1:13">
      <c r="A28" s="1753"/>
      <c r="B28" s="1754"/>
    </row>
    <row r="29" spans="1:13" ht="15" customHeight="1">
      <c r="B29" s="2899" t="s">
        <v>2514</v>
      </c>
      <c r="C29" s="2899"/>
      <c r="D29" s="2899"/>
      <c r="E29" s="2899"/>
      <c r="F29" s="2899"/>
    </row>
    <row r="30" spans="1:13">
      <c r="B30" s="2899"/>
      <c r="C30" s="2899"/>
      <c r="D30" s="2899"/>
      <c r="E30" s="2899"/>
      <c r="F30" s="2899"/>
    </row>
    <row r="31" spans="1:13">
      <c r="B31" s="2899"/>
      <c r="C31" s="2899"/>
      <c r="D31" s="2899"/>
      <c r="E31" s="2899"/>
      <c r="F31" s="2899"/>
    </row>
    <row r="32" spans="1:13">
      <c r="B32" s="2899"/>
      <c r="C32" s="2899"/>
      <c r="D32" s="2899"/>
      <c r="E32" s="2899"/>
      <c r="F32" s="2899"/>
    </row>
    <row r="33" spans="1:12">
      <c r="B33" s="2899"/>
      <c r="C33" s="2899"/>
      <c r="D33" s="2899"/>
      <c r="E33" s="2899"/>
      <c r="F33" s="2899"/>
    </row>
    <row r="34" spans="1:12">
      <c r="B34" s="2899"/>
      <c r="C34" s="2899"/>
      <c r="D34" s="2899"/>
      <c r="E34" s="2899"/>
      <c r="F34" s="2899"/>
    </row>
    <row r="35" spans="1:12">
      <c r="B35" s="2899"/>
      <c r="C35" s="2899"/>
      <c r="D35" s="2899"/>
      <c r="E35" s="2899"/>
      <c r="F35" s="2899"/>
    </row>
    <row r="36" spans="1:12" ht="35.25" customHeight="1">
      <c r="B36" s="2899"/>
      <c r="C36" s="2899"/>
      <c r="D36" s="2899"/>
      <c r="E36" s="2899"/>
      <c r="F36" s="2899"/>
    </row>
    <row r="37" spans="1:12">
      <c r="B37" s="1720" t="s">
        <v>1856</v>
      </c>
    </row>
    <row r="39" spans="1:12">
      <c r="A39" s="1720"/>
      <c r="B39" s="1719"/>
      <c r="C39" s="1719"/>
      <c r="D39" s="1719"/>
      <c r="E39" s="1719"/>
      <c r="F39" s="1719"/>
      <c r="G39" s="1719"/>
      <c r="H39" s="1719"/>
      <c r="I39" s="1719"/>
      <c r="J39" s="1719"/>
      <c r="K39" s="1719"/>
      <c r="L39" s="1719"/>
    </row>
    <row r="40" spans="1:12">
      <c r="A40" s="1720"/>
      <c r="B40" s="1719"/>
      <c r="C40" s="1719"/>
      <c r="D40" s="1719"/>
      <c r="E40" s="1719"/>
      <c r="F40" s="1719"/>
      <c r="G40" s="1719"/>
      <c r="H40" s="1719"/>
      <c r="I40" s="1719"/>
      <c r="J40" s="1719"/>
      <c r="K40" s="1719"/>
      <c r="L40" s="1719"/>
    </row>
    <row r="41" spans="1:12" ht="14.25" customHeight="1">
      <c r="A41" s="1720"/>
      <c r="G41" s="1719"/>
      <c r="H41" s="1719"/>
      <c r="I41" s="1719"/>
      <c r="J41" s="1719"/>
      <c r="K41" s="1719"/>
      <c r="L41" s="1719"/>
    </row>
    <row r="42" spans="1:12" ht="14.25" customHeight="1">
      <c r="A42" s="1720"/>
      <c r="G42" s="1719"/>
      <c r="H42" s="1719"/>
      <c r="I42" s="1719"/>
      <c r="J42" s="1719"/>
      <c r="K42" s="1719"/>
      <c r="L42" s="1719"/>
    </row>
    <row r="43" spans="1:12" ht="14.25" customHeight="1">
      <c r="A43" s="1720"/>
      <c r="G43" s="1719"/>
      <c r="H43" s="1719"/>
      <c r="I43" s="1719"/>
      <c r="J43" s="1719"/>
      <c r="K43" s="1719"/>
      <c r="L43" s="1719"/>
    </row>
    <row r="44" spans="1:12" ht="14.25" customHeight="1">
      <c r="A44" s="1720"/>
      <c r="G44" s="1719"/>
      <c r="H44" s="1719"/>
      <c r="I44" s="1719"/>
      <c r="J44" s="1719"/>
      <c r="K44" s="1719"/>
      <c r="L44" s="1719"/>
    </row>
    <row r="45" spans="1:12" ht="14.25" customHeight="1">
      <c r="A45" s="1720"/>
      <c r="G45" s="1719"/>
      <c r="H45" s="1719"/>
      <c r="I45" s="1719"/>
      <c r="J45" s="1719"/>
      <c r="K45" s="1719"/>
      <c r="L45" s="1719"/>
    </row>
    <row r="46" spans="1:12" ht="14.25" customHeight="1">
      <c r="A46" s="1720"/>
      <c r="G46" s="1719"/>
      <c r="H46" s="1719"/>
      <c r="I46" s="1719"/>
      <c r="J46" s="1719"/>
      <c r="K46" s="1719"/>
      <c r="L46" s="1719"/>
    </row>
    <row r="47" spans="1:12" ht="14.25" customHeight="1">
      <c r="A47" s="1720"/>
      <c r="G47" s="1719"/>
      <c r="H47" s="1719"/>
      <c r="I47" s="1719"/>
      <c r="J47" s="1719"/>
      <c r="K47" s="1719"/>
      <c r="L47" s="1719"/>
    </row>
    <row r="48" spans="1:12" ht="67.5" customHeight="1">
      <c r="A48" s="1720"/>
      <c r="G48" s="1719"/>
      <c r="H48" s="1719"/>
      <c r="I48" s="1719"/>
      <c r="J48" s="1719"/>
      <c r="K48" s="1719"/>
      <c r="L48" s="1719"/>
    </row>
    <row r="49" spans="1:12">
      <c r="A49" s="1720"/>
      <c r="B49" s="1719"/>
      <c r="C49" s="1719"/>
      <c r="D49" s="1719"/>
      <c r="E49" s="1719"/>
      <c r="F49" s="1719"/>
      <c r="G49" s="1719"/>
      <c r="H49" s="1719"/>
      <c r="I49" s="1719"/>
      <c r="J49" s="1719"/>
      <c r="K49" s="1719"/>
      <c r="L49" s="1719"/>
    </row>
    <row r="50" spans="1:12">
      <c r="A50" s="1720"/>
      <c r="B50" s="1719"/>
      <c r="C50" s="1719"/>
      <c r="D50" s="1719"/>
      <c r="E50" s="1719"/>
      <c r="F50" s="1719"/>
      <c r="G50" s="1719"/>
      <c r="H50" s="1719"/>
      <c r="I50" s="1719"/>
      <c r="J50" s="1719"/>
      <c r="K50" s="1719"/>
      <c r="L50" s="1719"/>
    </row>
    <row r="51" spans="1:12">
      <c r="A51" s="1720"/>
      <c r="B51" s="1719"/>
      <c r="C51" s="1719"/>
      <c r="D51" s="1719"/>
      <c r="E51" s="1719"/>
      <c r="F51" s="1719"/>
      <c r="G51" s="1719"/>
      <c r="H51" s="1719"/>
      <c r="I51" s="1719"/>
      <c r="J51" s="1719"/>
      <c r="K51" s="1719"/>
      <c r="L51" s="1719"/>
    </row>
    <row r="52" spans="1:12">
      <c r="A52" s="1720"/>
      <c r="B52" s="1719"/>
      <c r="C52" s="1719"/>
      <c r="D52" s="1719"/>
      <c r="E52" s="1719"/>
      <c r="F52" s="1719"/>
      <c r="G52" s="1719"/>
      <c r="H52" s="1719"/>
      <c r="I52" s="1719"/>
      <c r="J52" s="1719"/>
      <c r="K52" s="1719"/>
      <c r="L52" s="1719"/>
    </row>
    <row r="53" spans="1:12">
      <c r="A53" s="1720"/>
      <c r="B53" s="1719"/>
      <c r="C53" s="1719"/>
      <c r="D53" s="1719"/>
      <c r="E53" s="1719"/>
      <c r="F53" s="1719"/>
      <c r="G53" s="1719"/>
      <c r="H53" s="1719"/>
      <c r="I53" s="1719"/>
      <c r="J53" s="1719"/>
      <c r="K53" s="1719"/>
      <c r="L53" s="1719"/>
    </row>
    <row r="54" spans="1:12">
      <c r="A54" s="1720"/>
      <c r="B54" s="1719"/>
      <c r="C54" s="1719"/>
      <c r="D54" s="1719"/>
      <c r="E54" s="1719"/>
      <c r="F54" s="1719"/>
      <c r="G54" s="1719"/>
      <c r="H54" s="1719"/>
      <c r="I54" s="1719"/>
      <c r="J54" s="1719"/>
      <c r="K54" s="1719"/>
      <c r="L54" s="1719"/>
    </row>
    <row r="55" spans="1:12">
      <c r="A55" s="1720"/>
      <c r="B55" s="1719"/>
      <c r="C55" s="1719"/>
      <c r="D55" s="1719"/>
      <c r="E55" s="1719"/>
      <c r="F55" s="1719"/>
      <c r="G55" s="1719"/>
      <c r="H55" s="1719"/>
      <c r="I55" s="1719"/>
      <c r="J55" s="1719"/>
      <c r="K55" s="1719"/>
      <c r="L55" s="1719"/>
    </row>
    <row r="56" spans="1:12">
      <c r="A56" s="1720"/>
      <c r="B56" s="1719"/>
      <c r="C56" s="1719"/>
      <c r="D56" s="1719"/>
      <c r="E56" s="1719"/>
      <c r="F56" s="1719"/>
      <c r="G56" s="1719"/>
      <c r="H56" s="1719"/>
      <c r="I56" s="1719"/>
      <c r="J56" s="1719"/>
      <c r="K56" s="1719"/>
      <c r="L56" s="1719"/>
    </row>
    <row r="57" spans="1:12">
      <c r="A57" s="1720"/>
      <c r="B57" s="1719"/>
      <c r="C57" s="1719"/>
      <c r="D57" s="1719"/>
      <c r="E57" s="1719"/>
      <c r="F57" s="1719"/>
      <c r="G57" s="1719"/>
      <c r="H57" s="1719"/>
      <c r="I57" s="1719"/>
      <c r="J57" s="1719"/>
      <c r="K57" s="1719"/>
      <c r="L57" s="1719"/>
    </row>
    <row r="58" spans="1:12">
      <c r="A58" s="1720"/>
      <c r="B58" s="1719"/>
      <c r="C58" s="1719"/>
      <c r="D58" s="1719"/>
      <c r="E58" s="1719"/>
      <c r="F58" s="1719"/>
      <c r="G58" s="1719"/>
      <c r="H58" s="1719"/>
      <c r="I58" s="1719"/>
      <c r="J58" s="1719"/>
      <c r="K58" s="1719"/>
      <c r="L58" s="1719"/>
    </row>
    <row r="59" spans="1:12">
      <c r="A59" s="1720"/>
      <c r="B59" s="1719"/>
      <c r="C59" s="1719"/>
      <c r="D59" s="1719"/>
      <c r="E59" s="1719"/>
      <c r="F59" s="1719"/>
      <c r="G59" s="1719"/>
      <c r="H59" s="1719"/>
      <c r="I59" s="1719"/>
      <c r="J59" s="1719"/>
      <c r="K59" s="1719"/>
      <c r="L59" s="1719"/>
    </row>
    <row r="60" spans="1:12">
      <c r="A60" s="1720"/>
      <c r="B60" s="1719"/>
      <c r="C60" s="1719"/>
      <c r="D60" s="1719"/>
      <c r="E60" s="1719"/>
      <c r="F60" s="1719"/>
      <c r="G60" s="1719"/>
      <c r="H60" s="1719"/>
      <c r="I60" s="1719"/>
      <c r="J60" s="1719"/>
      <c r="K60" s="1719"/>
      <c r="L60" s="1719"/>
    </row>
    <row r="61" spans="1:12">
      <c r="A61" s="1720"/>
      <c r="B61" s="1719"/>
      <c r="C61" s="1719"/>
      <c r="D61" s="1719"/>
      <c r="E61" s="1719"/>
      <c r="F61" s="1719"/>
      <c r="G61" s="1719"/>
      <c r="H61" s="1719"/>
      <c r="I61" s="1719"/>
      <c r="J61" s="1719"/>
      <c r="K61" s="1719"/>
      <c r="L61" s="1719"/>
    </row>
    <row r="62" spans="1:12">
      <c r="A62" s="1720"/>
      <c r="B62" s="1719"/>
      <c r="C62" s="1719"/>
      <c r="D62" s="1719"/>
      <c r="E62" s="1719"/>
      <c r="F62" s="1719"/>
      <c r="G62" s="1719"/>
      <c r="H62" s="1719"/>
      <c r="I62" s="1719"/>
      <c r="J62" s="1719"/>
      <c r="K62" s="1719"/>
      <c r="L62" s="1719"/>
    </row>
    <row r="63" spans="1:12">
      <c r="A63" s="1720"/>
      <c r="B63" s="1719"/>
      <c r="C63" s="1719"/>
      <c r="D63" s="1719"/>
      <c r="E63" s="1719"/>
      <c r="F63" s="1719"/>
      <c r="G63" s="1719"/>
      <c r="H63" s="1719"/>
      <c r="I63" s="1719"/>
      <c r="J63" s="1719"/>
      <c r="K63" s="1719"/>
      <c r="L63" s="1719"/>
    </row>
  </sheetData>
  <mergeCells count="10">
    <mergeCell ref="A19:A23"/>
    <mergeCell ref="B29:F36"/>
    <mergeCell ref="A8:L9"/>
    <mergeCell ref="A10:L10"/>
    <mergeCell ref="A11:A12"/>
    <mergeCell ref="B11:B12"/>
    <mergeCell ref="C11:C12"/>
    <mergeCell ref="D11:D12"/>
    <mergeCell ref="E11:E12"/>
    <mergeCell ref="F11:L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'[35]Data type'!#REF!</xm:f>
          </x14:formula1>
          <xm:sqref>D14:D26</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1"/>
  <sheetViews>
    <sheetView showGridLines="0" zoomScale="70" zoomScaleNormal="70" zoomScaleSheetLayoutView="70" workbookViewId="0">
      <selection activeCell="C98" sqref="C98"/>
    </sheetView>
  </sheetViews>
  <sheetFormatPr defaultColWidth="14.5703125" defaultRowHeight="30" customHeight="1"/>
  <cols>
    <col min="1" max="1" width="24" style="249" customWidth="1"/>
    <col min="2" max="2" width="20.28515625" style="249" customWidth="1"/>
    <col min="3" max="3" width="76.28515625" style="1834" customWidth="1"/>
    <col min="4" max="4" width="20.7109375" style="249" customWidth="1"/>
    <col min="5" max="5" width="17.5703125" style="249" customWidth="1"/>
    <col min="6" max="6" width="16.85546875" style="249" customWidth="1"/>
    <col min="7" max="7" width="18.85546875" style="249" customWidth="1"/>
    <col min="8" max="8" width="10.42578125" style="249" customWidth="1"/>
    <col min="9" max="9" width="16.28515625" style="249" customWidth="1"/>
    <col min="10" max="10" width="7.85546875" style="249" customWidth="1"/>
    <col min="11" max="11" width="8.85546875" style="249" customWidth="1"/>
    <col min="12" max="12" width="16" style="249" customWidth="1"/>
    <col min="13" max="13" width="19.140625" style="249" customWidth="1"/>
    <col min="14" max="14" width="19.28515625" style="249" customWidth="1"/>
    <col min="15" max="15" width="25.7109375" style="250" customWidth="1"/>
    <col min="16" max="16" width="29" style="249" bestFit="1" customWidth="1"/>
    <col min="17" max="16384" width="14.5703125" style="250"/>
  </cols>
  <sheetData>
    <row r="1" spans="1:17" s="1758" customFormat="1" ht="15">
      <c r="A1" s="5" t="s">
        <v>2</v>
      </c>
      <c r="B1" s="1755" t="s">
        <v>1637</v>
      </c>
      <c r="C1" s="1756"/>
      <c r="D1" s="1757"/>
      <c r="E1" s="1757"/>
      <c r="F1" s="1757"/>
      <c r="G1" s="1757"/>
      <c r="H1" s="1757"/>
      <c r="I1" s="1757"/>
      <c r="J1" s="1757"/>
      <c r="K1" s="1757"/>
      <c r="L1" s="1757"/>
      <c r="M1" s="1757"/>
      <c r="N1" s="1757"/>
      <c r="P1" s="1757"/>
    </row>
    <row r="2" spans="1:17" s="1758" customFormat="1" ht="15">
      <c r="A2" s="1755" t="s">
        <v>2524</v>
      </c>
      <c r="B2" s="1755" t="s">
        <v>2525</v>
      </c>
      <c r="C2" s="1756"/>
      <c r="D2" s="1757"/>
      <c r="E2" s="1757"/>
      <c r="F2" s="1757"/>
      <c r="G2" s="1757"/>
      <c r="H2" s="1757"/>
      <c r="I2" s="1757"/>
      <c r="J2" s="1757"/>
      <c r="K2" s="1757"/>
      <c r="L2" s="1757"/>
      <c r="M2" s="1757"/>
      <c r="N2" s="1757"/>
      <c r="P2" s="1757"/>
    </row>
    <row r="3" spans="1:17" s="1758" customFormat="1" ht="15">
      <c r="A3" s="1755" t="s">
        <v>6</v>
      </c>
      <c r="B3" s="1755" t="s">
        <v>7</v>
      </c>
      <c r="C3" s="1756"/>
      <c r="D3" s="1757"/>
      <c r="E3" s="1757"/>
      <c r="F3" s="1757"/>
      <c r="G3" s="1757"/>
      <c r="H3" s="1757"/>
      <c r="I3" s="1757"/>
      <c r="J3" s="1757"/>
      <c r="K3" s="1757"/>
      <c r="L3" s="1757"/>
      <c r="M3" s="1757"/>
      <c r="N3" s="1757"/>
      <c r="P3" s="1757"/>
    </row>
    <row r="4" spans="1:17" s="1758" customFormat="1" ht="15">
      <c r="A4" s="1755" t="s">
        <v>10</v>
      </c>
      <c r="B4" s="1755" t="s">
        <v>2526</v>
      </c>
      <c r="C4" s="1756"/>
      <c r="D4" s="1757"/>
      <c r="E4" s="1757"/>
      <c r="F4" s="1757"/>
      <c r="G4" s="1757"/>
      <c r="H4" s="1757"/>
      <c r="I4" s="1757"/>
      <c r="J4" s="1757"/>
      <c r="K4" s="1757"/>
      <c r="L4" s="1757"/>
      <c r="M4" s="1757"/>
      <c r="N4" s="1757"/>
      <c r="P4" s="1757"/>
    </row>
    <row r="5" spans="1:17" s="1758" customFormat="1" ht="25.5" customHeight="1">
      <c r="A5" s="1759"/>
      <c r="B5" s="1755"/>
      <c r="C5" s="1756"/>
      <c r="D5" s="1757"/>
      <c r="E5" s="1757"/>
      <c r="F5" s="1757"/>
      <c r="G5" s="1757"/>
      <c r="H5" s="1757"/>
      <c r="I5" s="1757"/>
      <c r="J5" s="1757"/>
      <c r="K5" s="1757"/>
      <c r="L5" s="1757"/>
      <c r="N5" s="1757"/>
      <c r="O5" s="1757"/>
      <c r="P5" s="1757"/>
    </row>
    <row r="6" spans="1:17" s="1758" customFormat="1" ht="14.25" customHeight="1" thickBot="1">
      <c r="A6" s="2917"/>
      <c r="B6" s="2917"/>
      <c r="C6" s="2917"/>
      <c r="D6" s="2917"/>
      <c r="E6" s="1757"/>
      <c r="F6" s="1757"/>
      <c r="G6" s="1757"/>
      <c r="H6" s="1757"/>
      <c r="I6" s="1757"/>
      <c r="J6" s="1757"/>
      <c r="K6" s="1757"/>
      <c r="L6" s="1757"/>
      <c r="M6" s="1757"/>
      <c r="N6" s="1757"/>
      <c r="P6" s="1757"/>
    </row>
    <row r="7" spans="1:17" ht="30" customHeight="1" thickBot="1">
      <c r="A7" s="2918" t="s">
        <v>2527</v>
      </c>
      <c r="B7" s="2919"/>
      <c r="C7" s="2919"/>
      <c r="D7" s="2919"/>
      <c r="E7" s="2919"/>
      <c r="F7" s="2919"/>
      <c r="G7" s="2919"/>
      <c r="H7" s="2919"/>
      <c r="I7" s="2919"/>
      <c r="J7" s="2919"/>
      <c r="K7" s="2919"/>
      <c r="L7" s="2919"/>
      <c r="M7" s="2919"/>
      <c r="N7" s="2919"/>
      <c r="O7" s="2919"/>
      <c r="P7" s="2920"/>
    </row>
    <row r="8" spans="1:17" ht="30" customHeight="1">
      <c r="A8" s="2921"/>
      <c r="B8" s="2922"/>
      <c r="C8" s="2923"/>
      <c r="D8" s="2916" t="s">
        <v>658</v>
      </c>
      <c r="E8" s="2930"/>
      <c r="F8" s="2930"/>
      <c r="G8" s="2930"/>
      <c r="H8" s="2916" t="s">
        <v>2528</v>
      </c>
      <c r="I8" s="2930"/>
      <c r="J8" s="2930"/>
      <c r="K8" s="2930"/>
      <c r="L8" s="2916" t="s">
        <v>2529</v>
      </c>
      <c r="M8" s="2930"/>
      <c r="N8" s="2930"/>
      <c r="O8" s="2930"/>
      <c r="P8" s="2916" t="s">
        <v>2530</v>
      </c>
    </row>
    <row r="9" spans="1:17" s="251" customFormat="1" ht="30" customHeight="1">
      <c r="A9" s="2924"/>
      <c r="B9" s="2925"/>
      <c r="C9" s="2926"/>
      <c r="D9" s="2916" t="s">
        <v>2531</v>
      </c>
      <c r="E9" s="2915"/>
      <c r="F9" s="2915"/>
      <c r="G9" s="2914" t="s">
        <v>2532</v>
      </c>
      <c r="H9" s="2916" t="s">
        <v>2531</v>
      </c>
      <c r="I9" s="2915"/>
      <c r="J9" s="2915"/>
      <c r="K9" s="2914" t="s">
        <v>2532</v>
      </c>
      <c r="L9" s="2916" t="s">
        <v>2531</v>
      </c>
      <c r="M9" s="2915"/>
      <c r="N9" s="2915"/>
      <c r="O9" s="2914" t="s">
        <v>2532</v>
      </c>
      <c r="P9" s="2925"/>
    </row>
    <row r="10" spans="1:17" ht="30" customHeight="1" thickBot="1">
      <c r="A10" s="2927"/>
      <c r="B10" s="2928"/>
      <c r="C10" s="2929"/>
      <c r="D10" s="1478" t="s">
        <v>2533</v>
      </c>
      <c r="E10" s="1478" t="s">
        <v>2534</v>
      </c>
      <c r="F10" s="1478" t="s">
        <v>2535</v>
      </c>
      <c r="G10" s="2915"/>
      <c r="H10" s="1478" t="s">
        <v>2533</v>
      </c>
      <c r="I10" s="1478" t="s">
        <v>2534</v>
      </c>
      <c r="J10" s="1478" t="s">
        <v>2535</v>
      </c>
      <c r="K10" s="2915"/>
      <c r="L10" s="1478" t="s">
        <v>2533</v>
      </c>
      <c r="M10" s="1478" t="s">
        <v>2534</v>
      </c>
      <c r="N10" s="1478" t="s">
        <v>2535</v>
      </c>
      <c r="O10" s="2915"/>
      <c r="P10" s="2925"/>
    </row>
    <row r="11" spans="1:17" s="1764" customFormat="1" ht="30" customHeight="1" thickBot="1">
      <c r="A11" s="1760" t="s">
        <v>1678</v>
      </c>
      <c r="B11" s="1761" t="s">
        <v>2536</v>
      </c>
      <c r="C11" s="1762" t="s">
        <v>657</v>
      </c>
      <c r="D11" s="1763" t="s">
        <v>1865</v>
      </c>
      <c r="E11" s="1763" t="s">
        <v>1867</v>
      </c>
      <c r="F11" s="1763" t="s">
        <v>1869</v>
      </c>
      <c r="G11" s="1763" t="s">
        <v>1871</v>
      </c>
      <c r="H11" s="1763" t="s">
        <v>1873</v>
      </c>
      <c r="I11" s="1763" t="s">
        <v>1875</v>
      </c>
      <c r="J11" s="1763" t="s">
        <v>1877</v>
      </c>
      <c r="K11" s="1763" t="s">
        <v>1879</v>
      </c>
      <c r="L11" s="1763" t="s">
        <v>1881</v>
      </c>
      <c r="M11" s="1763" t="s">
        <v>1500</v>
      </c>
      <c r="N11" s="1763" t="s">
        <v>1501</v>
      </c>
      <c r="O11" s="1763" t="s">
        <v>1502</v>
      </c>
      <c r="P11" s="1763" t="s">
        <v>1503</v>
      </c>
    </row>
    <row r="12" spans="1:17" ht="30" customHeight="1">
      <c r="A12" s="1765" t="s">
        <v>1865</v>
      </c>
      <c r="B12" s="1766" t="s">
        <v>2537</v>
      </c>
      <c r="C12" s="471" t="s">
        <v>2538</v>
      </c>
      <c r="D12" s="1767"/>
      <c r="E12" s="1767"/>
      <c r="F12" s="1767"/>
      <c r="G12" s="1767"/>
      <c r="H12" s="1768"/>
      <c r="I12" s="1768"/>
      <c r="J12" s="1768"/>
      <c r="K12" s="1769"/>
      <c r="L12" s="1770"/>
      <c r="M12" s="1771"/>
      <c r="N12" s="1771"/>
      <c r="O12" s="1772"/>
      <c r="P12" s="1773">
        <f>+P13+P19+P39+P43+P64+P65+P69+P70+P77</f>
        <v>0</v>
      </c>
      <c r="Q12" s="1774"/>
    </row>
    <row r="13" spans="1:17" ht="42" customHeight="1">
      <c r="A13" s="1765" t="s">
        <v>1867</v>
      </c>
      <c r="B13" s="1766" t="s">
        <v>2539</v>
      </c>
      <c r="C13" s="471" t="s">
        <v>2540</v>
      </c>
      <c r="D13" s="1775"/>
      <c r="E13" s="1775"/>
      <c r="F13" s="1775"/>
      <c r="G13" s="1775"/>
      <c r="H13" s="1776"/>
      <c r="I13" s="1776"/>
      <c r="J13" s="1776"/>
      <c r="K13" s="1777"/>
      <c r="L13" s="1778"/>
      <c r="M13" s="1779"/>
      <c r="N13" s="1779"/>
      <c r="O13" s="1780"/>
      <c r="P13" s="1781">
        <f>+P14+P18</f>
        <v>0</v>
      </c>
      <c r="Q13" s="1774"/>
    </row>
    <row r="14" spans="1:17" ht="30" customHeight="1">
      <c r="A14" s="1765" t="s">
        <v>1869</v>
      </c>
      <c r="B14" s="1782" t="s">
        <v>2541</v>
      </c>
      <c r="C14" s="1453" t="s">
        <v>2542</v>
      </c>
      <c r="D14" s="1775"/>
      <c r="E14" s="1775"/>
      <c r="F14" s="1775"/>
      <c r="G14" s="1775"/>
      <c r="H14" s="1783"/>
      <c r="I14" s="1783"/>
      <c r="J14" s="1783"/>
      <c r="K14" s="1784"/>
      <c r="L14" s="1785"/>
      <c r="M14" s="1786"/>
      <c r="N14" s="1786"/>
      <c r="O14" s="1787"/>
      <c r="P14" s="1781">
        <f>+P15+P16+P17</f>
        <v>0</v>
      </c>
      <c r="Q14" s="1774"/>
    </row>
    <row r="15" spans="1:17" ht="30" customHeight="1">
      <c r="A15" s="1765" t="s">
        <v>1871</v>
      </c>
      <c r="B15" s="1782" t="s">
        <v>2543</v>
      </c>
      <c r="C15" s="1316" t="s">
        <v>2544</v>
      </c>
      <c r="D15" s="1775"/>
      <c r="E15" s="1775"/>
      <c r="F15" s="1775"/>
      <c r="G15" s="1775"/>
      <c r="H15" s="1788">
        <v>0</v>
      </c>
      <c r="I15" s="1788">
        <v>0</v>
      </c>
      <c r="J15" s="1788">
        <v>0</v>
      </c>
      <c r="K15" s="1788">
        <v>0</v>
      </c>
      <c r="L15" s="1789"/>
      <c r="M15" s="1790"/>
      <c r="N15" s="1790"/>
      <c r="O15" s="1791"/>
      <c r="P15" s="1781">
        <f>+D15*L15+E15*M15+F15*N15+G15*O15</f>
        <v>0</v>
      </c>
      <c r="Q15" s="1774"/>
    </row>
    <row r="16" spans="1:17" ht="30" customHeight="1">
      <c r="A16" s="1765" t="s">
        <v>1873</v>
      </c>
      <c r="B16" s="1782" t="s">
        <v>2545</v>
      </c>
      <c r="C16" s="1316" t="s">
        <v>2546</v>
      </c>
      <c r="D16" s="1775"/>
      <c r="E16" s="1775"/>
      <c r="F16" s="1775"/>
      <c r="G16" s="1775"/>
      <c r="H16" s="1788">
        <v>0.5</v>
      </c>
      <c r="I16" s="1788">
        <v>0.5</v>
      </c>
      <c r="J16" s="1788">
        <v>0.5</v>
      </c>
      <c r="K16" s="1788">
        <v>0.5</v>
      </c>
      <c r="L16" s="1789"/>
      <c r="M16" s="1790"/>
      <c r="N16" s="1790"/>
      <c r="O16" s="1791"/>
      <c r="P16" s="1781">
        <f>+D16*L16+E16*M16+F16*N16+G16*O16</f>
        <v>0</v>
      </c>
      <c r="Q16" s="1774"/>
    </row>
    <row r="17" spans="1:17" ht="30" customHeight="1">
      <c r="A17" s="1765" t="s">
        <v>1875</v>
      </c>
      <c r="B17" s="1782" t="s">
        <v>2547</v>
      </c>
      <c r="C17" s="1316" t="s">
        <v>2548</v>
      </c>
      <c r="D17" s="1775"/>
      <c r="E17" s="1775"/>
      <c r="F17" s="1775"/>
      <c r="G17" s="1775"/>
      <c r="H17" s="1788">
        <v>1</v>
      </c>
      <c r="I17" s="1788">
        <v>1</v>
      </c>
      <c r="J17" s="1788">
        <v>1</v>
      </c>
      <c r="K17" s="1788">
        <v>1</v>
      </c>
      <c r="L17" s="1789"/>
      <c r="M17" s="1790"/>
      <c r="N17" s="1790"/>
      <c r="O17" s="1791"/>
      <c r="P17" s="1781">
        <f>+D17*L17+E17*M17+F17*N17+G17*O17</f>
        <v>0</v>
      </c>
      <c r="Q17" s="1774"/>
    </row>
    <row r="18" spans="1:17" ht="30" customHeight="1">
      <c r="A18" s="1765" t="s">
        <v>1877</v>
      </c>
      <c r="B18" s="1782" t="s">
        <v>2549</v>
      </c>
      <c r="C18" s="1453" t="s">
        <v>2550</v>
      </c>
      <c r="D18" s="1775"/>
      <c r="E18" s="1775"/>
      <c r="F18" s="1775"/>
      <c r="G18" s="1792"/>
      <c r="H18" s="1788">
        <v>0</v>
      </c>
      <c r="I18" s="1788">
        <v>0.5</v>
      </c>
      <c r="J18" s="1788">
        <v>1</v>
      </c>
      <c r="K18" s="1783"/>
      <c r="L18" s="1789"/>
      <c r="M18" s="1790"/>
      <c r="N18" s="1790"/>
      <c r="O18" s="1787"/>
      <c r="P18" s="1781">
        <f>+D18*L18+E18*M18+F18*N18</f>
        <v>0</v>
      </c>
      <c r="Q18" s="1774"/>
    </row>
    <row r="19" spans="1:17" ht="30" customHeight="1">
      <c r="A19" s="1765" t="s">
        <v>1879</v>
      </c>
      <c r="B19" s="1766" t="s">
        <v>2551</v>
      </c>
      <c r="C19" s="471" t="s">
        <v>2552</v>
      </c>
      <c r="D19" s="1792"/>
      <c r="E19" s="1792"/>
      <c r="F19" s="1792"/>
      <c r="G19" s="1793"/>
      <c r="H19" s="1783"/>
      <c r="I19" s="1783"/>
      <c r="J19" s="1783"/>
      <c r="K19" s="1784"/>
      <c r="L19" s="1785"/>
      <c r="M19" s="1786"/>
      <c r="N19" s="1786"/>
      <c r="O19" s="1787"/>
      <c r="P19" s="1781">
        <f>+P20+P24+P28+P32+P36</f>
        <v>0</v>
      </c>
      <c r="Q19" s="1774"/>
    </row>
    <row r="20" spans="1:17" ht="30" customHeight="1">
      <c r="A20" s="1765" t="s">
        <v>1881</v>
      </c>
      <c r="B20" s="1794" t="s">
        <v>2553</v>
      </c>
      <c r="C20" s="1453" t="s">
        <v>2554</v>
      </c>
      <c r="D20" s="1785"/>
      <c r="E20" s="1786"/>
      <c r="F20" s="1785"/>
      <c r="G20" s="1793"/>
      <c r="H20" s="1783"/>
      <c r="I20" s="1783"/>
      <c r="J20" s="1783"/>
      <c r="K20" s="1784"/>
      <c r="L20" s="1785"/>
      <c r="M20" s="1786"/>
      <c r="N20" s="1786"/>
      <c r="O20" s="1787"/>
      <c r="P20" s="1781">
        <f>+P21+P22+P23</f>
        <v>0</v>
      </c>
      <c r="Q20" s="1774"/>
    </row>
    <row r="21" spans="1:17" ht="30" customHeight="1">
      <c r="A21" s="1765" t="s">
        <v>1500</v>
      </c>
      <c r="B21" s="1794" t="s">
        <v>2555</v>
      </c>
      <c r="C21" s="1316" t="s">
        <v>2544</v>
      </c>
      <c r="D21" s="1785"/>
      <c r="E21" s="1786"/>
      <c r="F21" s="1785"/>
      <c r="G21" s="1793"/>
      <c r="H21" s="1783"/>
      <c r="I21" s="1783"/>
      <c r="J21" s="1783"/>
      <c r="K21" s="1788">
        <v>0</v>
      </c>
      <c r="L21" s="1785"/>
      <c r="M21" s="1786"/>
      <c r="N21" s="1786"/>
      <c r="O21" s="1791"/>
      <c r="P21" s="1781">
        <f>+O21*G21</f>
        <v>0</v>
      </c>
      <c r="Q21" s="1774"/>
    </row>
    <row r="22" spans="1:17" ht="30" customHeight="1">
      <c r="A22" s="1765" t="s">
        <v>1501</v>
      </c>
      <c r="B22" s="1795" t="s">
        <v>2556</v>
      </c>
      <c r="C22" s="1316" t="s">
        <v>2546</v>
      </c>
      <c r="D22" s="1785"/>
      <c r="E22" s="1786"/>
      <c r="F22" s="1785"/>
      <c r="G22" s="1793"/>
      <c r="H22" s="1783"/>
      <c r="I22" s="1783"/>
      <c r="J22" s="1783"/>
      <c r="K22" s="1788">
        <v>0.5</v>
      </c>
      <c r="L22" s="1785"/>
      <c r="M22" s="1786"/>
      <c r="N22" s="1786"/>
      <c r="O22" s="1791"/>
      <c r="P22" s="1781">
        <f>+O22*G22</f>
        <v>0</v>
      </c>
      <c r="Q22" s="1774"/>
    </row>
    <row r="23" spans="1:17" ht="30" customHeight="1">
      <c r="A23" s="1765" t="s">
        <v>1502</v>
      </c>
      <c r="B23" s="1795" t="s">
        <v>2557</v>
      </c>
      <c r="C23" s="1316" t="s">
        <v>2548</v>
      </c>
      <c r="D23" s="1778"/>
      <c r="E23" s="1779"/>
      <c r="F23" s="1778"/>
      <c r="G23" s="1793"/>
      <c r="H23" s="1783"/>
      <c r="I23" s="1783"/>
      <c r="J23" s="1783"/>
      <c r="K23" s="1788">
        <v>1</v>
      </c>
      <c r="L23" s="1785"/>
      <c r="M23" s="1786"/>
      <c r="N23" s="1786"/>
      <c r="O23" s="1791"/>
      <c r="P23" s="1781">
        <f>+O23*G23</f>
        <v>0</v>
      </c>
      <c r="Q23" s="1774"/>
    </row>
    <row r="24" spans="1:17" ht="30" customHeight="1">
      <c r="A24" s="1765" t="s">
        <v>1503</v>
      </c>
      <c r="B24" s="1794" t="s">
        <v>2558</v>
      </c>
      <c r="C24" s="1453" t="s">
        <v>2559</v>
      </c>
      <c r="D24" s="1792"/>
      <c r="E24" s="1792"/>
      <c r="F24" s="1792"/>
      <c r="G24" s="1793"/>
      <c r="H24" s="1783"/>
      <c r="I24" s="1783"/>
      <c r="J24" s="1783"/>
      <c r="K24" s="1783"/>
      <c r="L24" s="1785"/>
      <c r="M24" s="1786"/>
      <c r="N24" s="1786"/>
      <c r="O24" s="1787"/>
      <c r="P24" s="1781">
        <f>+P25+P26+P27</f>
        <v>0</v>
      </c>
      <c r="Q24" s="1774"/>
    </row>
    <row r="25" spans="1:17" ht="30" customHeight="1">
      <c r="A25" s="1765" t="s">
        <v>1504</v>
      </c>
      <c r="B25" s="1794" t="s">
        <v>2560</v>
      </c>
      <c r="C25" s="1316" t="s">
        <v>2544</v>
      </c>
      <c r="D25" s="1778"/>
      <c r="E25" s="1779"/>
      <c r="F25" s="1778"/>
      <c r="G25" s="1793"/>
      <c r="H25" s="1783"/>
      <c r="I25" s="1783"/>
      <c r="J25" s="1783"/>
      <c r="K25" s="1788">
        <v>0.1</v>
      </c>
      <c r="L25" s="1796"/>
      <c r="M25" s="1797"/>
      <c r="N25" s="1797"/>
      <c r="O25" s="1798"/>
      <c r="P25" s="1781">
        <f>+O25*G25</f>
        <v>0</v>
      </c>
      <c r="Q25" s="1774"/>
    </row>
    <row r="26" spans="1:17" ht="30" customHeight="1">
      <c r="A26" s="1765" t="s">
        <v>1505</v>
      </c>
      <c r="B26" s="1795" t="s">
        <v>2561</v>
      </c>
      <c r="C26" s="1316" t="s">
        <v>2546</v>
      </c>
      <c r="D26" s="1785"/>
      <c r="E26" s="1786"/>
      <c r="F26" s="1785"/>
      <c r="G26" s="1793"/>
      <c r="H26" s="1783"/>
      <c r="I26" s="1783"/>
      <c r="J26" s="1783"/>
      <c r="K26" s="1788">
        <v>0.5</v>
      </c>
      <c r="L26" s="1785"/>
      <c r="M26" s="1786"/>
      <c r="N26" s="1786"/>
      <c r="O26" s="1791"/>
      <c r="P26" s="1781">
        <f>+O26*G26</f>
        <v>0</v>
      </c>
      <c r="Q26" s="1774"/>
    </row>
    <row r="27" spans="1:17" ht="30" customHeight="1">
      <c r="A27" s="1765" t="s">
        <v>1506</v>
      </c>
      <c r="B27" s="1795" t="s">
        <v>2562</v>
      </c>
      <c r="C27" s="1316" t="s">
        <v>2548</v>
      </c>
      <c r="D27" s="1785"/>
      <c r="E27" s="1786"/>
      <c r="F27" s="1785"/>
      <c r="G27" s="1793"/>
      <c r="H27" s="1783"/>
      <c r="I27" s="1783"/>
      <c r="J27" s="1783"/>
      <c r="K27" s="1788">
        <v>1</v>
      </c>
      <c r="L27" s="1785"/>
      <c r="M27" s="1786"/>
      <c r="N27" s="1786"/>
      <c r="O27" s="1798"/>
      <c r="P27" s="1781">
        <f>+O27*G27</f>
        <v>0</v>
      </c>
      <c r="Q27" s="1774"/>
    </row>
    <row r="28" spans="1:17" ht="30" customHeight="1">
      <c r="A28" s="1765" t="s">
        <v>1508</v>
      </c>
      <c r="B28" s="1794" t="s">
        <v>2563</v>
      </c>
      <c r="C28" s="1453" t="s">
        <v>2564</v>
      </c>
      <c r="D28" s="1792"/>
      <c r="E28" s="1792"/>
      <c r="F28" s="1792"/>
      <c r="G28" s="1793"/>
      <c r="H28" s="1783"/>
      <c r="I28" s="1783"/>
      <c r="J28" s="1783"/>
      <c r="K28" s="1783"/>
      <c r="L28" s="1785"/>
      <c r="M28" s="1786"/>
      <c r="N28" s="1786"/>
      <c r="O28" s="1787"/>
      <c r="P28" s="1799">
        <f>+P29+P30+P31</f>
        <v>0</v>
      </c>
      <c r="Q28" s="1774"/>
    </row>
    <row r="29" spans="1:17" ht="30" customHeight="1">
      <c r="A29" s="1765" t="s">
        <v>1509</v>
      </c>
      <c r="B29" s="1794" t="s">
        <v>2565</v>
      </c>
      <c r="C29" s="1316" t="s">
        <v>2544</v>
      </c>
      <c r="D29" s="1778"/>
      <c r="E29" s="1779"/>
      <c r="F29" s="1778"/>
      <c r="G29" s="1793"/>
      <c r="H29" s="1783"/>
      <c r="I29" s="1783"/>
      <c r="J29" s="1783"/>
      <c r="K29" s="1788">
        <v>0.15</v>
      </c>
      <c r="L29" s="1785"/>
      <c r="M29" s="1786"/>
      <c r="N29" s="1786"/>
      <c r="O29" s="1791"/>
      <c r="P29" s="1781">
        <f>+O29*G29</f>
        <v>0</v>
      </c>
      <c r="Q29" s="1774"/>
    </row>
    <row r="30" spans="1:17" s="1800" customFormat="1" ht="30" customHeight="1">
      <c r="A30" s="1765" t="s">
        <v>1510</v>
      </c>
      <c r="B30" s="1795" t="s">
        <v>2566</v>
      </c>
      <c r="C30" s="1316" t="s">
        <v>2546</v>
      </c>
      <c r="D30" s="1778"/>
      <c r="E30" s="1779"/>
      <c r="F30" s="1778"/>
      <c r="G30" s="1793"/>
      <c r="H30" s="1783"/>
      <c r="I30" s="1783"/>
      <c r="J30" s="1783"/>
      <c r="K30" s="1788">
        <v>0.5</v>
      </c>
      <c r="L30" s="1785"/>
      <c r="M30" s="1786"/>
      <c r="N30" s="1786"/>
      <c r="O30" s="1791"/>
      <c r="P30" s="1781">
        <f>+O30*G30</f>
        <v>0</v>
      </c>
      <c r="Q30" s="1774"/>
    </row>
    <row r="31" spans="1:17" ht="30" customHeight="1">
      <c r="A31" s="1765" t="s">
        <v>1511</v>
      </c>
      <c r="B31" s="1795" t="s">
        <v>2567</v>
      </c>
      <c r="C31" s="1316" t="s">
        <v>2548</v>
      </c>
      <c r="D31" s="1785"/>
      <c r="E31" s="1786"/>
      <c r="F31" s="1785"/>
      <c r="G31" s="1793"/>
      <c r="H31" s="1783"/>
      <c r="I31" s="1783"/>
      <c r="J31" s="1783"/>
      <c r="K31" s="1788">
        <v>1</v>
      </c>
      <c r="L31" s="1785"/>
      <c r="M31" s="1786"/>
      <c r="N31" s="1786"/>
      <c r="O31" s="1791"/>
      <c r="P31" s="1781">
        <f>+O31*G31</f>
        <v>0</v>
      </c>
      <c r="Q31" s="1774"/>
    </row>
    <row r="32" spans="1:17" ht="30" customHeight="1">
      <c r="A32" s="1765" t="s">
        <v>1513</v>
      </c>
      <c r="B32" s="1795" t="s">
        <v>2568</v>
      </c>
      <c r="C32" s="1453" t="s">
        <v>2569</v>
      </c>
      <c r="D32" s="1792"/>
      <c r="E32" s="1792"/>
      <c r="F32" s="1792"/>
      <c r="G32" s="1793"/>
      <c r="H32" s="1783"/>
      <c r="I32" s="1783"/>
      <c r="J32" s="1783"/>
      <c r="K32" s="1783"/>
      <c r="L32" s="1785"/>
      <c r="M32" s="1786"/>
      <c r="N32" s="1786"/>
      <c r="O32" s="1792"/>
      <c r="P32" s="1781">
        <f>+P33+P34+P35</f>
        <v>0</v>
      </c>
      <c r="Q32" s="1774"/>
    </row>
    <row r="33" spans="1:17" ht="30" customHeight="1">
      <c r="A33" s="1765" t="s">
        <v>1515</v>
      </c>
      <c r="B33" s="1795" t="s">
        <v>2570</v>
      </c>
      <c r="C33" s="1316" t="s">
        <v>2544</v>
      </c>
      <c r="D33" s="1785"/>
      <c r="E33" s="1786"/>
      <c r="F33" s="1785"/>
      <c r="G33" s="1793"/>
      <c r="H33" s="1783"/>
      <c r="I33" s="1783"/>
      <c r="J33" s="1783"/>
      <c r="K33" s="1788">
        <v>0.15</v>
      </c>
      <c r="L33" s="1785"/>
      <c r="M33" s="1786"/>
      <c r="N33" s="1786"/>
      <c r="O33" s="1791"/>
      <c r="P33" s="1781">
        <f>+O33*G33</f>
        <v>0</v>
      </c>
      <c r="Q33" s="1774"/>
    </row>
    <row r="34" spans="1:17" ht="30" customHeight="1">
      <c r="A34" s="1765" t="s">
        <v>1516</v>
      </c>
      <c r="B34" s="1795" t="s">
        <v>2571</v>
      </c>
      <c r="C34" s="1316" t="s">
        <v>2546</v>
      </c>
      <c r="D34" s="1785"/>
      <c r="E34" s="1786"/>
      <c r="F34" s="1785"/>
      <c r="G34" s="1793"/>
      <c r="H34" s="1783"/>
      <c r="I34" s="1783"/>
      <c r="J34" s="1783"/>
      <c r="K34" s="1788">
        <v>0.5</v>
      </c>
      <c r="L34" s="1785"/>
      <c r="M34" s="1786"/>
      <c r="N34" s="1786"/>
      <c r="O34" s="1791"/>
      <c r="P34" s="1781">
        <f>+O34*G34</f>
        <v>0</v>
      </c>
      <c r="Q34" s="1774"/>
    </row>
    <row r="35" spans="1:17" ht="30" customHeight="1">
      <c r="A35" s="1765" t="s">
        <v>1517</v>
      </c>
      <c r="B35" s="1795" t="s">
        <v>2572</v>
      </c>
      <c r="C35" s="1316" t="s">
        <v>2548</v>
      </c>
      <c r="D35" s="1778"/>
      <c r="E35" s="1779"/>
      <c r="F35" s="1778"/>
      <c r="G35" s="1793"/>
      <c r="H35" s="1783"/>
      <c r="I35" s="1783"/>
      <c r="J35" s="1783"/>
      <c r="K35" s="1788">
        <v>1</v>
      </c>
      <c r="L35" s="1785"/>
      <c r="M35" s="1786"/>
      <c r="N35" s="1786"/>
      <c r="O35" s="1791"/>
      <c r="P35" s="1781">
        <f>+O35*G35</f>
        <v>0</v>
      </c>
      <c r="Q35" s="1774"/>
    </row>
    <row r="36" spans="1:17" ht="30" customHeight="1">
      <c r="A36" s="1765" t="s">
        <v>1518</v>
      </c>
      <c r="B36" s="1795" t="s">
        <v>2573</v>
      </c>
      <c r="C36" s="1453" t="s">
        <v>2574</v>
      </c>
      <c r="D36" s="1792"/>
      <c r="E36" s="1792"/>
      <c r="F36" s="1792"/>
      <c r="G36" s="1793"/>
      <c r="H36" s="1783"/>
      <c r="I36" s="1783"/>
      <c r="J36" s="1783"/>
      <c r="K36" s="1783"/>
      <c r="L36" s="1785"/>
      <c r="M36" s="1786"/>
      <c r="N36" s="1786"/>
      <c r="O36" s="1792"/>
      <c r="P36" s="1781">
        <f>+P37+P38</f>
        <v>0</v>
      </c>
      <c r="Q36" s="1774"/>
    </row>
    <row r="37" spans="1:17" ht="30" customHeight="1">
      <c r="A37" s="1765" t="s">
        <v>1519</v>
      </c>
      <c r="B37" s="1795" t="s">
        <v>2575</v>
      </c>
      <c r="C37" s="1316" t="s">
        <v>2576</v>
      </c>
      <c r="D37" s="1785"/>
      <c r="E37" s="1786"/>
      <c r="F37" s="1785"/>
      <c r="G37" s="1793"/>
      <c r="H37" s="1783"/>
      <c r="I37" s="1783"/>
      <c r="J37" s="1783"/>
      <c r="K37" s="1788">
        <v>0.5</v>
      </c>
      <c r="L37" s="1785"/>
      <c r="M37" s="1786"/>
      <c r="N37" s="1786"/>
      <c r="O37" s="1791"/>
      <c r="P37" s="1781">
        <f>+O37*G37</f>
        <v>0</v>
      </c>
      <c r="Q37" s="1774"/>
    </row>
    <row r="38" spans="1:17" ht="30" customHeight="1">
      <c r="A38" s="1765" t="s">
        <v>1520</v>
      </c>
      <c r="B38" s="1801" t="s">
        <v>2577</v>
      </c>
      <c r="C38" s="1316" t="s">
        <v>2578</v>
      </c>
      <c r="D38" s="1785"/>
      <c r="E38" s="1786"/>
      <c r="F38" s="1785"/>
      <c r="G38" s="1793"/>
      <c r="H38" s="1783"/>
      <c r="I38" s="1783"/>
      <c r="J38" s="1783"/>
      <c r="K38" s="1788">
        <v>1</v>
      </c>
      <c r="L38" s="1785"/>
      <c r="M38" s="1786"/>
      <c r="N38" s="1786"/>
      <c r="O38" s="1791"/>
      <c r="P38" s="1781">
        <f>+O38*G38</f>
        <v>0</v>
      </c>
      <c r="Q38" s="1774"/>
    </row>
    <row r="39" spans="1:17" ht="30" customHeight="1">
      <c r="A39" s="1765" t="s">
        <v>1521</v>
      </c>
      <c r="B39" s="1766" t="s">
        <v>2579</v>
      </c>
      <c r="C39" s="1802" t="s">
        <v>2580</v>
      </c>
      <c r="D39" s="1793"/>
      <c r="E39" s="1793"/>
      <c r="F39" s="1793"/>
      <c r="G39" s="1792"/>
      <c r="H39" s="1783"/>
      <c r="I39" s="1783"/>
      <c r="J39" s="1783"/>
      <c r="K39" s="1784"/>
      <c r="L39" s="1785"/>
      <c r="M39" s="1786"/>
      <c r="N39" s="1786"/>
      <c r="O39" s="1787"/>
      <c r="P39" s="1781">
        <f>+P40</f>
        <v>0</v>
      </c>
      <c r="Q39" s="1774"/>
    </row>
    <row r="40" spans="1:17" ht="30" customHeight="1">
      <c r="A40" s="1765" t="s">
        <v>1522</v>
      </c>
      <c r="B40" s="1801" t="s">
        <v>2581</v>
      </c>
      <c r="C40" s="1803" t="s">
        <v>2582</v>
      </c>
      <c r="D40" s="1793"/>
      <c r="E40" s="1793"/>
      <c r="F40" s="1793"/>
      <c r="G40" s="1786"/>
      <c r="H40" s="1783"/>
      <c r="I40" s="1783"/>
      <c r="J40" s="1783"/>
      <c r="K40" s="1784"/>
      <c r="L40" s="1785"/>
      <c r="M40" s="1786"/>
      <c r="N40" s="1786"/>
      <c r="O40" s="1787"/>
      <c r="P40" s="1781">
        <f>+P41+P42</f>
        <v>0</v>
      </c>
      <c r="Q40" s="1774"/>
    </row>
    <row r="41" spans="1:17" ht="30" customHeight="1">
      <c r="A41" s="1765" t="s">
        <v>1523</v>
      </c>
      <c r="B41" s="1801" t="s">
        <v>2583</v>
      </c>
      <c r="C41" s="1316" t="s">
        <v>2584</v>
      </c>
      <c r="D41" s="1793"/>
      <c r="E41" s="1793"/>
      <c r="F41" s="1793"/>
      <c r="G41" s="1786"/>
      <c r="H41" s="1804">
        <v>0.5</v>
      </c>
      <c r="I41" s="1804">
        <v>0.5</v>
      </c>
      <c r="J41" s="1788">
        <v>0.85</v>
      </c>
      <c r="K41" s="1784"/>
      <c r="L41" s="1789"/>
      <c r="M41" s="1790"/>
      <c r="N41" s="1790"/>
      <c r="O41" s="1787"/>
      <c r="P41" s="1781">
        <f>+L41*D41+M41*E41+N41*F41</f>
        <v>0</v>
      </c>
      <c r="Q41" s="1774"/>
    </row>
    <row r="42" spans="1:17" ht="30" customHeight="1">
      <c r="A42" s="1765" t="s">
        <v>1524</v>
      </c>
      <c r="B42" s="1801" t="s">
        <v>2585</v>
      </c>
      <c r="C42" s="1316" t="s">
        <v>2548</v>
      </c>
      <c r="D42" s="1793"/>
      <c r="E42" s="1793"/>
      <c r="F42" s="1793"/>
      <c r="G42" s="1786"/>
      <c r="H42" s="1804">
        <v>1</v>
      </c>
      <c r="I42" s="1804">
        <v>1</v>
      </c>
      <c r="J42" s="1788">
        <v>1</v>
      </c>
      <c r="K42" s="1805"/>
      <c r="L42" s="1789"/>
      <c r="M42" s="1790"/>
      <c r="N42" s="1790"/>
      <c r="O42" s="1787"/>
      <c r="P42" s="1781">
        <f>+L42*D42+M42*E42+N42*F42</f>
        <v>0</v>
      </c>
      <c r="Q42" s="1774"/>
    </row>
    <row r="43" spans="1:17" ht="30" customHeight="1">
      <c r="A43" s="1765" t="s">
        <v>1525</v>
      </c>
      <c r="B43" s="1766" t="s">
        <v>2586</v>
      </c>
      <c r="C43" s="1806" t="s">
        <v>2587</v>
      </c>
      <c r="D43" s="1793"/>
      <c r="E43" s="1793"/>
      <c r="F43" s="1793"/>
      <c r="G43" s="1786"/>
      <c r="H43" s="1783"/>
      <c r="I43" s="1783"/>
      <c r="J43" s="1783"/>
      <c r="K43" s="1784"/>
      <c r="L43" s="1785"/>
      <c r="M43" s="1786"/>
      <c r="N43" s="1786"/>
      <c r="O43" s="1787"/>
      <c r="P43" s="1781">
        <f>+P44+P45+P54+P55+P59+P63</f>
        <v>0</v>
      </c>
      <c r="Q43" s="1774"/>
    </row>
    <row r="44" spans="1:17" ht="30" customHeight="1">
      <c r="A44" s="1765" t="s">
        <v>1526</v>
      </c>
      <c r="B44" s="1801" t="s">
        <v>2588</v>
      </c>
      <c r="C44" s="1453" t="s">
        <v>2589</v>
      </c>
      <c r="D44" s="1793"/>
      <c r="E44" s="1793"/>
      <c r="F44" s="1793"/>
      <c r="G44" s="1786"/>
      <c r="H44" s="1788">
        <v>0.5</v>
      </c>
      <c r="I44" s="1788">
        <v>0.5</v>
      </c>
      <c r="J44" s="1788">
        <v>1</v>
      </c>
      <c r="K44" s="1784"/>
      <c r="L44" s="1789"/>
      <c r="M44" s="1790"/>
      <c r="N44" s="1790"/>
      <c r="O44" s="1787"/>
      <c r="P44" s="1781">
        <f>+L44*D44+M44*E44+N44*F44</f>
        <v>0</v>
      </c>
      <c r="Q44" s="1774"/>
    </row>
    <row r="45" spans="1:17" ht="30" customHeight="1">
      <c r="A45" s="1765" t="s">
        <v>1527</v>
      </c>
      <c r="B45" s="1801" t="s">
        <v>2590</v>
      </c>
      <c r="C45" s="1803" t="s">
        <v>2591</v>
      </c>
      <c r="D45" s="1793"/>
      <c r="E45" s="1793"/>
      <c r="F45" s="1793"/>
      <c r="G45" s="1786"/>
      <c r="H45" s="1783"/>
      <c r="I45" s="1783"/>
      <c r="J45" s="1783"/>
      <c r="K45" s="1784"/>
      <c r="L45" s="1785"/>
      <c r="M45" s="1786"/>
      <c r="N45" s="1786"/>
      <c r="O45" s="1787"/>
      <c r="P45" s="1781">
        <f>+P46+P50</f>
        <v>0</v>
      </c>
      <c r="Q45" s="1774"/>
    </row>
    <row r="46" spans="1:17" ht="30" customHeight="1">
      <c r="A46" s="1765" t="s">
        <v>1528</v>
      </c>
      <c r="B46" s="1801" t="s">
        <v>2592</v>
      </c>
      <c r="C46" s="1316" t="s">
        <v>2593</v>
      </c>
      <c r="D46" s="1793"/>
      <c r="E46" s="1793"/>
      <c r="F46" s="1793"/>
      <c r="G46" s="1786"/>
      <c r="H46" s="1783"/>
      <c r="I46" s="1783"/>
      <c r="J46" s="1783"/>
      <c r="K46" s="1784"/>
      <c r="L46" s="1785"/>
      <c r="M46" s="1786"/>
      <c r="N46" s="1786"/>
      <c r="O46" s="1787"/>
      <c r="P46" s="1781">
        <f>+P47+P48+P49</f>
        <v>0</v>
      </c>
      <c r="Q46" s="1774"/>
    </row>
    <row r="47" spans="1:17" ht="30" customHeight="1">
      <c r="A47" s="1765" t="s">
        <v>1529</v>
      </c>
      <c r="B47" s="1801" t="s">
        <v>2594</v>
      </c>
      <c r="C47" s="1316" t="s">
        <v>2544</v>
      </c>
      <c r="D47" s="1793"/>
      <c r="E47" s="1793"/>
      <c r="F47" s="1793"/>
      <c r="G47" s="1786"/>
      <c r="H47" s="1788">
        <v>0</v>
      </c>
      <c r="I47" s="1788">
        <v>0.5</v>
      </c>
      <c r="J47" s="1788">
        <v>1</v>
      </c>
      <c r="K47" s="1784"/>
      <c r="L47" s="1789"/>
      <c r="M47" s="1790"/>
      <c r="N47" s="1790"/>
      <c r="O47" s="1787"/>
      <c r="P47" s="1781">
        <f>+L47*D47+M47*E47+N47*F47</f>
        <v>0</v>
      </c>
      <c r="Q47" s="1774"/>
    </row>
    <row r="48" spans="1:17" ht="30" customHeight="1">
      <c r="A48" s="1765" t="s">
        <v>1530</v>
      </c>
      <c r="B48" s="1801" t="s">
        <v>2595</v>
      </c>
      <c r="C48" s="1316" t="s">
        <v>2546</v>
      </c>
      <c r="D48" s="1793"/>
      <c r="E48" s="1793"/>
      <c r="F48" s="1793"/>
      <c r="G48" s="1786"/>
      <c r="H48" s="1788">
        <v>0.5</v>
      </c>
      <c r="I48" s="1788">
        <v>0.5</v>
      </c>
      <c r="J48" s="1788">
        <v>1</v>
      </c>
      <c r="K48" s="1784"/>
      <c r="L48" s="1789"/>
      <c r="M48" s="1790"/>
      <c r="N48" s="1790"/>
      <c r="O48" s="1787"/>
      <c r="P48" s="1781">
        <f>+L48*D48+M48*E48+N48*F48</f>
        <v>0</v>
      </c>
      <c r="Q48" s="1774"/>
    </row>
    <row r="49" spans="1:17" ht="30" customHeight="1">
      <c r="A49" s="1765" t="s">
        <v>1531</v>
      </c>
      <c r="B49" s="1801" t="s">
        <v>2596</v>
      </c>
      <c r="C49" s="1316" t="s">
        <v>2548</v>
      </c>
      <c r="D49" s="1793"/>
      <c r="E49" s="1793"/>
      <c r="F49" s="1793"/>
      <c r="G49" s="1786"/>
      <c r="H49" s="1788">
        <v>1</v>
      </c>
      <c r="I49" s="1788">
        <v>1</v>
      </c>
      <c r="J49" s="1788">
        <v>1</v>
      </c>
      <c r="K49" s="1784"/>
      <c r="L49" s="1789"/>
      <c r="M49" s="1790"/>
      <c r="N49" s="1790"/>
      <c r="O49" s="1787"/>
      <c r="P49" s="1781">
        <f>+L49*D49+M49*E49+N49*F49</f>
        <v>0</v>
      </c>
      <c r="Q49" s="1774"/>
    </row>
    <row r="50" spans="1:17" ht="30" customHeight="1">
      <c r="A50" s="1765" t="s">
        <v>1532</v>
      </c>
      <c r="B50" s="1801" t="s">
        <v>2597</v>
      </c>
      <c r="C50" s="1316" t="s">
        <v>2598</v>
      </c>
      <c r="D50" s="1793"/>
      <c r="E50" s="1793"/>
      <c r="F50" s="1793"/>
      <c r="G50" s="1786"/>
      <c r="H50" s="1783"/>
      <c r="I50" s="1783"/>
      <c r="J50" s="1783"/>
      <c r="K50" s="1784"/>
      <c r="L50" s="1785"/>
      <c r="M50" s="1786"/>
      <c r="N50" s="1786"/>
      <c r="O50" s="1787"/>
      <c r="P50" s="1781">
        <f>+P51+P52+P53</f>
        <v>0</v>
      </c>
      <c r="Q50" s="1774"/>
    </row>
    <row r="51" spans="1:17" ht="30" customHeight="1">
      <c r="A51" s="1765" t="s">
        <v>2599</v>
      </c>
      <c r="B51" s="1801" t="s">
        <v>2600</v>
      </c>
      <c r="C51" s="1316" t="s">
        <v>2544</v>
      </c>
      <c r="D51" s="1793"/>
      <c r="E51" s="1793"/>
      <c r="F51" s="1793"/>
      <c r="G51" s="1786"/>
      <c r="H51" s="1788">
        <v>0.05</v>
      </c>
      <c r="I51" s="1788">
        <v>0.5</v>
      </c>
      <c r="J51" s="1788">
        <v>1</v>
      </c>
      <c r="K51" s="1784"/>
      <c r="L51" s="1789"/>
      <c r="M51" s="1790"/>
      <c r="N51" s="1790"/>
      <c r="O51" s="1787"/>
      <c r="P51" s="1781">
        <f>+L51*D51+M51*E51+N51*F51</f>
        <v>0</v>
      </c>
      <c r="Q51" s="1774"/>
    </row>
    <row r="52" spans="1:17" ht="30" customHeight="1">
      <c r="A52" s="1765" t="s">
        <v>2601</v>
      </c>
      <c r="B52" s="1801" t="s">
        <v>2602</v>
      </c>
      <c r="C52" s="1316" t="s">
        <v>2546</v>
      </c>
      <c r="D52" s="1793"/>
      <c r="E52" s="1793"/>
      <c r="F52" s="1793"/>
      <c r="G52" s="1786"/>
      <c r="H52" s="1788">
        <v>0.5</v>
      </c>
      <c r="I52" s="1788">
        <v>0.5</v>
      </c>
      <c r="J52" s="1788">
        <v>1</v>
      </c>
      <c r="K52" s="1784"/>
      <c r="L52" s="1789"/>
      <c r="M52" s="1790"/>
      <c r="N52" s="1790"/>
      <c r="O52" s="1787"/>
      <c r="P52" s="1781">
        <f>+L52*D52+M52*E52+N52*F52</f>
        <v>0</v>
      </c>
      <c r="Q52" s="1774"/>
    </row>
    <row r="53" spans="1:17" ht="30" customHeight="1">
      <c r="A53" s="1765" t="s">
        <v>2603</v>
      </c>
      <c r="B53" s="1801" t="s">
        <v>2604</v>
      </c>
      <c r="C53" s="1316" t="s">
        <v>2548</v>
      </c>
      <c r="D53" s="1793"/>
      <c r="E53" s="1793"/>
      <c r="F53" s="1793"/>
      <c r="G53" s="1786"/>
      <c r="H53" s="1788">
        <v>1</v>
      </c>
      <c r="I53" s="1788">
        <v>1</v>
      </c>
      <c r="J53" s="1788">
        <v>1</v>
      </c>
      <c r="K53" s="1784"/>
      <c r="L53" s="1789"/>
      <c r="M53" s="1790"/>
      <c r="N53" s="1790"/>
      <c r="O53" s="1787"/>
      <c r="P53" s="1781">
        <f>+L53*D53+M53*E53+N53*F53</f>
        <v>0</v>
      </c>
      <c r="Q53" s="1774"/>
    </row>
    <row r="54" spans="1:17" ht="30" customHeight="1">
      <c r="A54" s="1765" t="s">
        <v>2605</v>
      </c>
      <c r="B54" s="1801" t="s">
        <v>2606</v>
      </c>
      <c r="C54" s="1803" t="s">
        <v>2607</v>
      </c>
      <c r="D54" s="1793"/>
      <c r="E54" s="1793"/>
      <c r="F54" s="1793"/>
      <c r="G54" s="1786"/>
      <c r="H54" s="1788">
        <v>0.1</v>
      </c>
      <c r="I54" s="1788">
        <v>0.5</v>
      </c>
      <c r="J54" s="1788">
        <v>1</v>
      </c>
      <c r="K54" s="1784"/>
      <c r="L54" s="1789"/>
      <c r="M54" s="1790"/>
      <c r="N54" s="1790"/>
      <c r="O54" s="1787"/>
      <c r="P54" s="1781">
        <f>+L54*D54+M54*E54+N54*F54</f>
        <v>0</v>
      </c>
      <c r="Q54" s="1774"/>
    </row>
    <row r="55" spans="1:17" ht="30" customHeight="1">
      <c r="A55" s="1765" t="s">
        <v>2608</v>
      </c>
      <c r="B55" s="1801" t="s">
        <v>2609</v>
      </c>
      <c r="C55" s="1803" t="s">
        <v>2610</v>
      </c>
      <c r="D55" s="1793"/>
      <c r="E55" s="1793"/>
      <c r="F55" s="1793"/>
      <c r="G55" s="1792"/>
      <c r="H55" s="1783"/>
      <c r="I55" s="1783"/>
      <c r="J55" s="1783"/>
      <c r="K55" s="1784"/>
      <c r="L55" s="1785"/>
      <c r="M55" s="1786"/>
      <c r="N55" s="1786"/>
      <c r="O55" s="1787"/>
      <c r="P55" s="1781">
        <f>+P56+P57+P58</f>
        <v>0</v>
      </c>
      <c r="Q55" s="1774"/>
    </row>
    <row r="56" spans="1:17" ht="30" customHeight="1">
      <c r="A56" s="1765" t="s">
        <v>2611</v>
      </c>
      <c r="B56" s="1801" t="s">
        <v>2612</v>
      </c>
      <c r="C56" s="1316" t="s">
        <v>2544</v>
      </c>
      <c r="D56" s="1793"/>
      <c r="E56" s="1793"/>
      <c r="F56" s="1793"/>
      <c r="G56" s="1786"/>
      <c r="H56" s="1788">
        <v>0.5</v>
      </c>
      <c r="I56" s="1788">
        <v>0.5</v>
      </c>
      <c r="J56" s="1788">
        <v>0.65</v>
      </c>
      <c r="K56" s="1784"/>
      <c r="L56" s="1789"/>
      <c r="M56" s="1790"/>
      <c r="N56" s="1790"/>
      <c r="O56" s="1787"/>
      <c r="P56" s="1781">
        <f>+L56*D56+M56*E56+N56*F56</f>
        <v>0</v>
      </c>
      <c r="Q56" s="1774"/>
    </row>
    <row r="57" spans="1:17" ht="30" customHeight="1">
      <c r="A57" s="1765" t="s">
        <v>2613</v>
      </c>
      <c r="B57" s="1801" t="s">
        <v>2614</v>
      </c>
      <c r="C57" s="1316" t="s">
        <v>2546</v>
      </c>
      <c r="D57" s="1793"/>
      <c r="E57" s="1793"/>
      <c r="F57" s="1793"/>
      <c r="G57" s="1786"/>
      <c r="H57" s="1788">
        <v>0.5</v>
      </c>
      <c r="I57" s="1788">
        <v>0.5</v>
      </c>
      <c r="J57" s="1788">
        <v>0.65</v>
      </c>
      <c r="K57" s="1784"/>
      <c r="L57" s="1789"/>
      <c r="M57" s="1790"/>
      <c r="N57" s="1790"/>
      <c r="O57" s="1787"/>
      <c r="P57" s="1781">
        <f>+L57*D57+M57*E57+N57*F57</f>
        <v>0</v>
      </c>
      <c r="Q57" s="1774"/>
    </row>
    <row r="58" spans="1:17" ht="30" customHeight="1">
      <c r="A58" s="1765" t="s">
        <v>2615</v>
      </c>
      <c r="B58" s="1801" t="s">
        <v>2616</v>
      </c>
      <c r="C58" s="1316" t="s">
        <v>2548</v>
      </c>
      <c r="D58" s="1793"/>
      <c r="E58" s="1793"/>
      <c r="F58" s="1793"/>
      <c r="G58" s="1786"/>
      <c r="H58" s="1788">
        <v>1</v>
      </c>
      <c r="I58" s="1788">
        <v>1</v>
      </c>
      <c r="J58" s="1788">
        <v>1</v>
      </c>
      <c r="K58" s="1784"/>
      <c r="L58" s="1789"/>
      <c r="M58" s="1790"/>
      <c r="N58" s="1790"/>
      <c r="O58" s="1787"/>
      <c r="P58" s="1781">
        <f>+L58*D58+M58*E58+N58*F58</f>
        <v>0</v>
      </c>
      <c r="Q58" s="1774"/>
    </row>
    <row r="59" spans="1:17" ht="30" customHeight="1">
      <c r="A59" s="1765" t="s">
        <v>2617</v>
      </c>
      <c r="B59" s="1801" t="s">
        <v>2618</v>
      </c>
      <c r="C59" s="1803" t="s">
        <v>2619</v>
      </c>
      <c r="D59" s="1793"/>
      <c r="E59" s="1793"/>
      <c r="F59" s="1793"/>
      <c r="G59" s="1792"/>
      <c r="H59" s="1783"/>
      <c r="I59" s="1783"/>
      <c r="J59" s="1783"/>
      <c r="K59" s="1784"/>
      <c r="L59" s="1785"/>
      <c r="M59" s="1786"/>
      <c r="N59" s="1786"/>
      <c r="O59" s="1787"/>
      <c r="P59" s="1781">
        <f>+P61+P62</f>
        <v>0</v>
      </c>
      <c r="Q59" s="1774"/>
    </row>
    <row r="60" spans="1:17" ht="30" customHeight="1">
      <c r="A60" s="1765" t="s">
        <v>2620</v>
      </c>
      <c r="B60" s="1801" t="s">
        <v>2621</v>
      </c>
      <c r="C60" s="1807" t="s">
        <v>2622</v>
      </c>
      <c r="D60" s="1793"/>
      <c r="E60" s="1793"/>
      <c r="F60" s="1793"/>
      <c r="G60" s="1792"/>
      <c r="H60" s="1783"/>
      <c r="I60" s="1783"/>
      <c r="J60" s="1783"/>
      <c r="K60" s="1784"/>
      <c r="L60" s="1785"/>
      <c r="M60" s="1785"/>
      <c r="N60" s="1785"/>
      <c r="O60" s="1787"/>
      <c r="P60" s="1781">
        <f>+L60*D60+M60*E60+N60*F60</f>
        <v>0</v>
      </c>
      <c r="Q60" s="1774"/>
    </row>
    <row r="61" spans="1:17" ht="30" customHeight="1">
      <c r="A61" s="1765" t="s">
        <v>2623</v>
      </c>
      <c r="B61" s="1801" t="s">
        <v>2624</v>
      </c>
      <c r="C61" s="1316" t="s">
        <v>2584</v>
      </c>
      <c r="D61" s="1793"/>
      <c r="E61" s="1793"/>
      <c r="F61" s="1793"/>
      <c r="G61" s="1786"/>
      <c r="H61" s="1788">
        <v>0.5</v>
      </c>
      <c r="I61" s="1788">
        <v>0.5</v>
      </c>
      <c r="J61" s="1788">
        <v>0.85</v>
      </c>
      <c r="K61" s="1784"/>
      <c r="L61" s="1789"/>
      <c r="M61" s="1790"/>
      <c r="N61" s="1790"/>
      <c r="O61" s="1787"/>
      <c r="P61" s="1781">
        <f>+L61*D61+M61*E61+N61*F61</f>
        <v>0</v>
      </c>
      <c r="Q61" s="1774"/>
    </row>
    <row r="62" spans="1:17" ht="30" customHeight="1">
      <c r="A62" s="1765" t="s">
        <v>2625</v>
      </c>
      <c r="B62" s="1801" t="s">
        <v>2626</v>
      </c>
      <c r="C62" s="1316" t="s">
        <v>2548</v>
      </c>
      <c r="D62" s="1793"/>
      <c r="E62" s="1793"/>
      <c r="F62" s="1793"/>
      <c r="G62" s="1786"/>
      <c r="H62" s="1788">
        <v>1</v>
      </c>
      <c r="I62" s="1788">
        <v>1</v>
      </c>
      <c r="J62" s="1788">
        <v>1</v>
      </c>
      <c r="K62" s="1784"/>
      <c r="L62" s="1789"/>
      <c r="M62" s="1790"/>
      <c r="N62" s="1790"/>
      <c r="O62" s="1787"/>
      <c r="P62" s="1781">
        <f>+L62*D62+M62*E62+N62*F62</f>
        <v>0</v>
      </c>
      <c r="Q62" s="1774"/>
    </row>
    <row r="63" spans="1:17" ht="30" customHeight="1">
      <c r="A63" s="1765" t="s">
        <v>2627</v>
      </c>
      <c r="B63" s="1801" t="s">
        <v>2628</v>
      </c>
      <c r="C63" s="1453" t="s">
        <v>2629</v>
      </c>
      <c r="D63" s="1793"/>
      <c r="E63" s="1793"/>
      <c r="F63" s="1793"/>
      <c r="G63" s="1786"/>
      <c r="H63" s="1804">
        <v>0.1</v>
      </c>
      <c r="I63" s="1804">
        <v>0.5</v>
      </c>
      <c r="J63" s="1804">
        <v>0.85</v>
      </c>
      <c r="K63" s="1805"/>
      <c r="L63" s="1789"/>
      <c r="M63" s="1790"/>
      <c r="N63" s="1790"/>
      <c r="O63" s="1787"/>
      <c r="P63" s="1781">
        <f>+L63*D63+M63*E63+N63*F63</f>
        <v>0</v>
      </c>
      <c r="Q63" s="1774"/>
    </row>
    <row r="64" spans="1:17" ht="30" customHeight="1">
      <c r="A64" s="1765" t="s">
        <v>2630</v>
      </c>
      <c r="B64" s="1766" t="s">
        <v>2631</v>
      </c>
      <c r="C64" s="1808" t="s">
        <v>2632</v>
      </c>
      <c r="D64" s="1793"/>
      <c r="E64" s="1793"/>
      <c r="F64" s="1793"/>
      <c r="G64" s="1786"/>
      <c r="H64" s="1783"/>
      <c r="I64" s="1783"/>
      <c r="J64" s="1783"/>
      <c r="K64" s="1784"/>
      <c r="L64" s="1789"/>
      <c r="M64" s="1790"/>
      <c r="N64" s="1790"/>
      <c r="O64" s="1787"/>
      <c r="P64" s="1781">
        <f>+L64*D64+M64*E64+N64*F64</f>
        <v>0</v>
      </c>
      <c r="Q64" s="1774"/>
    </row>
    <row r="65" spans="1:17" ht="30" customHeight="1">
      <c r="A65" s="1765" t="s">
        <v>2633</v>
      </c>
      <c r="B65" s="1766" t="s">
        <v>2634</v>
      </c>
      <c r="C65" s="1809" t="s">
        <v>2635</v>
      </c>
      <c r="D65" s="1793"/>
      <c r="E65" s="1793"/>
      <c r="F65" s="1793"/>
      <c r="G65" s="1792"/>
      <c r="H65" s="1783"/>
      <c r="I65" s="1783"/>
      <c r="J65" s="1783"/>
      <c r="K65" s="1784"/>
      <c r="L65" s="1789"/>
      <c r="M65" s="1790"/>
      <c r="N65" s="1790"/>
      <c r="O65" s="1787"/>
      <c r="P65" s="1781">
        <f>+P66+P67+P68</f>
        <v>0</v>
      </c>
      <c r="Q65" s="1774"/>
    </row>
    <row r="66" spans="1:17" ht="30" customHeight="1">
      <c r="A66" s="1765" t="s">
        <v>2636</v>
      </c>
      <c r="B66" s="1801" t="s">
        <v>2637</v>
      </c>
      <c r="C66" s="1803" t="s">
        <v>2638</v>
      </c>
      <c r="D66" s="1793"/>
      <c r="E66" s="1786"/>
      <c r="F66" s="1786"/>
      <c r="G66" s="1786"/>
      <c r="H66" s="1788">
        <v>0.05</v>
      </c>
      <c r="I66" s="1389"/>
      <c r="J66" s="1389"/>
      <c r="K66" s="1810"/>
      <c r="L66" s="1789"/>
      <c r="M66" s="1786"/>
      <c r="N66" s="1786"/>
      <c r="O66" s="1787"/>
      <c r="P66" s="1781">
        <f>+L66*D66</f>
        <v>0</v>
      </c>
      <c r="Q66" s="1774"/>
    </row>
    <row r="67" spans="1:17" ht="30" customHeight="1">
      <c r="A67" s="1765" t="s">
        <v>2639</v>
      </c>
      <c r="B67" s="1801" t="s">
        <v>2640</v>
      </c>
      <c r="C67" s="1803" t="s">
        <v>2641</v>
      </c>
      <c r="D67" s="1793"/>
      <c r="E67" s="1786"/>
      <c r="F67" s="1786"/>
      <c r="G67" s="1786"/>
      <c r="H67" s="1788">
        <v>1</v>
      </c>
      <c r="I67" s="1389"/>
      <c r="J67" s="1389"/>
      <c r="K67" s="1810"/>
      <c r="L67" s="1789"/>
      <c r="M67" s="1786"/>
      <c r="N67" s="1786"/>
      <c r="O67" s="1787"/>
      <c r="P67" s="1781">
        <f>+L67*D67</f>
        <v>0</v>
      </c>
      <c r="Q67" s="1774"/>
    </row>
    <row r="68" spans="1:17" ht="30" customHeight="1">
      <c r="A68" s="1765" t="s">
        <v>2642</v>
      </c>
      <c r="B68" s="1801" t="s">
        <v>2643</v>
      </c>
      <c r="C68" s="1803" t="s">
        <v>2644</v>
      </c>
      <c r="D68" s="1793"/>
      <c r="E68" s="1790"/>
      <c r="F68" s="1790"/>
      <c r="G68" s="1790"/>
      <c r="H68" s="1788">
        <v>0.85</v>
      </c>
      <c r="I68" s="1788">
        <v>0.85</v>
      </c>
      <c r="J68" s="1788">
        <v>0.85</v>
      </c>
      <c r="K68" s="1788">
        <v>0.85</v>
      </c>
      <c r="L68" s="1789"/>
      <c r="M68" s="1790"/>
      <c r="N68" s="1790"/>
      <c r="O68" s="1791"/>
      <c r="P68" s="1781">
        <f>+D68*L68+E68*M68+F68*N68+G68*O68</f>
        <v>0</v>
      </c>
      <c r="Q68" s="1774"/>
    </row>
    <row r="69" spans="1:17" ht="30" customHeight="1">
      <c r="A69" s="1765" t="s">
        <v>2645</v>
      </c>
      <c r="B69" s="1766" t="s">
        <v>2646</v>
      </c>
      <c r="C69" s="1811" t="s">
        <v>2647</v>
      </c>
      <c r="D69" s="1793"/>
      <c r="E69" s="1790"/>
      <c r="F69" s="1790"/>
      <c r="G69" s="1790"/>
      <c r="H69" s="1788">
        <v>0.85</v>
      </c>
      <c r="I69" s="1788">
        <v>0.85</v>
      </c>
      <c r="J69" s="1788">
        <v>0.85</v>
      </c>
      <c r="K69" s="1788">
        <v>0.85</v>
      </c>
      <c r="L69" s="1789"/>
      <c r="M69" s="1790"/>
      <c r="N69" s="1790"/>
      <c r="O69" s="1791"/>
      <c r="P69" s="1781">
        <f>+D69*L69+E69*M69+F69*N69+G69*O69</f>
        <v>0</v>
      </c>
      <c r="Q69" s="1774"/>
    </row>
    <row r="70" spans="1:17" ht="30" customHeight="1">
      <c r="A70" s="1765" t="s">
        <v>2648</v>
      </c>
      <c r="B70" s="1766" t="s">
        <v>2649</v>
      </c>
      <c r="C70" s="1812" t="s">
        <v>2650</v>
      </c>
      <c r="D70" s="1793"/>
      <c r="E70" s="1790"/>
      <c r="F70" s="1790"/>
      <c r="G70" s="1792"/>
      <c r="H70" s="1783"/>
      <c r="I70" s="1783"/>
      <c r="J70" s="1783"/>
      <c r="K70" s="1784"/>
      <c r="L70" s="1785"/>
      <c r="M70" s="1786"/>
      <c r="N70" s="1786"/>
      <c r="O70" s="1787"/>
      <c r="P70" s="1781">
        <f>+P71+P74+P75+P76</f>
        <v>0</v>
      </c>
      <c r="Q70" s="1774"/>
    </row>
    <row r="71" spans="1:17" ht="30" customHeight="1">
      <c r="A71" s="1765" t="s">
        <v>2651</v>
      </c>
      <c r="B71" s="1801" t="s">
        <v>2652</v>
      </c>
      <c r="C71" s="1813" t="s">
        <v>2653</v>
      </c>
      <c r="D71" s="1785"/>
      <c r="E71" s="1786"/>
      <c r="F71" s="1790"/>
      <c r="G71" s="1786"/>
      <c r="H71" s="1783"/>
      <c r="I71" s="1783"/>
      <c r="J71" s="1783"/>
      <c r="K71" s="1784"/>
      <c r="L71" s="1785"/>
      <c r="M71" s="1786"/>
      <c r="N71" s="1790"/>
      <c r="O71" s="1787"/>
      <c r="P71" s="1781">
        <f>+P72+P73</f>
        <v>0</v>
      </c>
      <c r="Q71" s="1774"/>
    </row>
    <row r="72" spans="1:17" ht="30" customHeight="1">
      <c r="A72" s="1765" t="s">
        <v>2654</v>
      </c>
      <c r="B72" s="1801" t="s">
        <v>2655</v>
      </c>
      <c r="C72" s="1316" t="s">
        <v>2584</v>
      </c>
      <c r="D72" s="1785"/>
      <c r="E72" s="1786"/>
      <c r="F72" s="1790"/>
      <c r="G72" s="1786"/>
      <c r="H72" s="1783"/>
      <c r="I72" s="1783"/>
      <c r="J72" s="1788">
        <v>0.85</v>
      </c>
      <c r="K72" s="1784"/>
      <c r="L72" s="1785"/>
      <c r="M72" s="1786"/>
      <c r="N72" s="1790"/>
      <c r="O72" s="1787"/>
      <c r="P72" s="1781">
        <f>+N72*F72</f>
        <v>0</v>
      </c>
      <c r="Q72" s="1774"/>
    </row>
    <row r="73" spans="1:17" ht="30" customHeight="1">
      <c r="A73" s="1765" t="s">
        <v>2656</v>
      </c>
      <c r="B73" s="1801" t="s">
        <v>2657</v>
      </c>
      <c r="C73" s="1316" t="s">
        <v>2548</v>
      </c>
      <c r="D73" s="1785"/>
      <c r="E73" s="1786"/>
      <c r="F73" s="1790"/>
      <c r="G73" s="1786"/>
      <c r="H73" s="1783"/>
      <c r="I73" s="1783"/>
      <c r="J73" s="1788">
        <v>1</v>
      </c>
      <c r="K73" s="1784"/>
      <c r="L73" s="1785"/>
      <c r="M73" s="1786"/>
      <c r="N73" s="1790"/>
      <c r="O73" s="1787"/>
      <c r="P73" s="1781">
        <f>+N73*F73</f>
        <v>0</v>
      </c>
      <c r="Q73" s="1774"/>
    </row>
    <row r="74" spans="1:17" ht="30" customHeight="1">
      <c r="A74" s="1765" t="s">
        <v>2658</v>
      </c>
      <c r="B74" s="1801" t="s">
        <v>2659</v>
      </c>
      <c r="C74" s="1803" t="s">
        <v>2660</v>
      </c>
      <c r="D74" s="1789"/>
      <c r="E74" s="1786"/>
      <c r="F74" s="1786"/>
      <c r="G74" s="1786"/>
      <c r="H74" s="1788">
        <v>0</v>
      </c>
      <c r="I74" s="1814"/>
      <c r="J74" s="1814"/>
      <c r="K74" s="1815"/>
      <c r="L74" s="1789"/>
      <c r="M74" s="1786"/>
      <c r="N74" s="1786"/>
      <c r="O74" s="1787"/>
      <c r="P74" s="1781">
        <f>+L74*D74</f>
        <v>0</v>
      </c>
      <c r="Q74" s="1774"/>
    </row>
    <row r="75" spans="1:17" ht="30" customHeight="1">
      <c r="A75" s="1765" t="s">
        <v>2661</v>
      </c>
      <c r="B75" s="1801" t="s">
        <v>2662</v>
      </c>
      <c r="C75" s="1803" t="s">
        <v>2663</v>
      </c>
      <c r="D75" s="1789"/>
      <c r="E75" s="1790"/>
      <c r="F75" s="1790"/>
      <c r="G75" s="1786"/>
      <c r="H75" s="1788">
        <v>1</v>
      </c>
      <c r="I75" s="1788">
        <v>1</v>
      </c>
      <c r="J75" s="1788">
        <v>1</v>
      </c>
      <c r="K75" s="1815"/>
      <c r="L75" s="1789"/>
      <c r="M75" s="1790"/>
      <c r="N75" s="1790"/>
      <c r="O75" s="1787"/>
      <c r="P75" s="1781">
        <f>+D75*L75+E75*M75+F75*N75</f>
        <v>0</v>
      </c>
      <c r="Q75" s="1774"/>
    </row>
    <row r="76" spans="1:17" ht="30" customHeight="1">
      <c r="A76" s="1765" t="s">
        <v>2664</v>
      </c>
      <c r="B76" s="1801" t="s">
        <v>2665</v>
      </c>
      <c r="C76" s="1453" t="s">
        <v>2666</v>
      </c>
      <c r="D76" s="1789"/>
      <c r="E76" s="1790"/>
      <c r="F76" s="1790"/>
      <c r="G76" s="1786"/>
      <c r="H76" s="1788">
        <v>0.5</v>
      </c>
      <c r="I76" s="1788">
        <v>0.5</v>
      </c>
      <c r="J76" s="1788">
        <v>1</v>
      </c>
      <c r="K76" s="1784"/>
      <c r="L76" s="1789"/>
      <c r="M76" s="1790"/>
      <c r="N76" s="1790"/>
      <c r="O76" s="1787"/>
      <c r="P76" s="1781">
        <f>+D76*L76+E76*M76+F76*N76</f>
        <v>0</v>
      </c>
      <c r="Q76" s="1774"/>
    </row>
    <row r="77" spans="1:17" ht="30" customHeight="1">
      <c r="A77" s="1765" t="s">
        <v>2667</v>
      </c>
      <c r="B77" s="1766" t="s">
        <v>2668</v>
      </c>
      <c r="C77" s="1812" t="s">
        <v>2669</v>
      </c>
      <c r="D77" s="1789"/>
      <c r="E77" s="1790"/>
      <c r="F77" s="1790"/>
      <c r="G77" s="1792"/>
      <c r="H77" s="1783"/>
      <c r="I77" s="1783"/>
      <c r="J77" s="1783"/>
      <c r="K77" s="1784"/>
      <c r="L77" s="1785"/>
      <c r="M77" s="1786"/>
      <c r="N77" s="1786"/>
      <c r="O77" s="1787"/>
      <c r="P77" s="1781">
        <f>+P78+P79+P80+P81</f>
        <v>0</v>
      </c>
      <c r="Q77" s="1774"/>
    </row>
    <row r="78" spans="1:17" ht="30" customHeight="1">
      <c r="A78" s="1765" t="s">
        <v>2670</v>
      </c>
      <c r="B78" s="1801" t="s">
        <v>2671</v>
      </c>
      <c r="C78" s="1816" t="s">
        <v>2672</v>
      </c>
      <c r="D78" s="1789"/>
      <c r="E78" s="1790"/>
      <c r="F78" s="1790"/>
      <c r="G78" s="1786"/>
      <c r="H78" s="1783"/>
      <c r="I78" s="1783"/>
      <c r="J78" s="1783"/>
      <c r="K78" s="1784"/>
      <c r="L78" s="1789"/>
      <c r="M78" s="1790"/>
      <c r="N78" s="1790"/>
      <c r="O78" s="1787"/>
      <c r="P78" s="1781">
        <f>+D78*L78+E78*M78+F78*N78</f>
        <v>0</v>
      </c>
      <c r="Q78" s="1774"/>
    </row>
    <row r="79" spans="1:17" ht="30" customHeight="1">
      <c r="A79" s="1765" t="s">
        <v>2673</v>
      </c>
      <c r="B79" s="1801" t="s">
        <v>2674</v>
      </c>
      <c r="C79" s="1803" t="s">
        <v>2675</v>
      </c>
      <c r="D79" s="1789"/>
      <c r="E79" s="1790"/>
      <c r="F79" s="1790"/>
      <c r="G79" s="1786"/>
      <c r="H79" s="1804">
        <v>0.05</v>
      </c>
      <c r="I79" s="1804">
        <v>0.05</v>
      </c>
      <c r="J79" s="1804">
        <v>0.05</v>
      </c>
      <c r="K79" s="1784"/>
      <c r="L79" s="1789"/>
      <c r="M79" s="1790"/>
      <c r="N79" s="1790"/>
      <c r="O79" s="1787"/>
      <c r="P79" s="1781">
        <f>+D79*L79+E79*M79+F79*N79</f>
        <v>0</v>
      </c>
      <c r="Q79" s="1774"/>
    </row>
    <row r="80" spans="1:17" ht="30" customHeight="1">
      <c r="A80" s="1765" t="s">
        <v>2676</v>
      </c>
      <c r="B80" s="1801" t="s">
        <v>2677</v>
      </c>
      <c r="C80" s="1817" t="s">
        <v>2678</v>
      </c>
      <c r="D80" s="1789"/>
      <c r="E80" s="1790"/>
      <c r="F80" s="1790"/>
      <c r="G80" s="1818"/>
      <c r="H80" s="1819">
        <v>0.05</v>
      </c>
      <c r="I80" s="1820">
        <v>7.4999999999999997E-2</v>
      </c>
      <c r="J80" s="1819">
        <v>0.1</v>
      </c>
      <c r="K80" s="1821"/>
      <c r="L80" s="1789"/>
      <c r="M80" s="1790"/>
      <c r="N80" s="1790"/>
      <c r="O80" s="1822"/>
      <c r="P80" s="1781">
        <f>+D80*L80+E80*M80+F80*N80</f>
        <v>0</v>
      </c>
      <c r="Q80" s="1774"/>
    </row>
    <row r="81" spans="1:17" ht="30" customHeight="1" thickBot="1">
      <c r="A81" s="1823" t="s">
        <v>2679</v>
      </c>
      <c r="B81" s="1824" t="s">
        <v>2680</v>
      </c>
      <c r="C81" s="1825" t="s">
        <v>2681</v>
      </c>
      <c r="D81" s="1826"/>
      <c r="E81" s="1827"/>
      <c r="F81" s="1827"/>
      <c r="G81" s="1828"/>
      <c r="H81" s="1829">
        <v>1</v>
      </c>
      <c r="I81" s="1830">
        <v>1</v>
      </c>
      <c r="J81" s="1829">
        <v>1</v>
      </c>
      <c r="K81" s="1831"/>
      <c r="L81" s="1826"/>
      <c r="M81" s="1827"/>
      <c r="N81" s="1827"/>
      <c r="O81" s="1832"/>
      <c r="P81" s="1833">
        <f>+D81*L81+E81*M81+F81*N81</f>
        <v>0</v>
      </c>
      <c r="Q81" s="1774"/>
    </row>
  </sheetData>
  <mergeCells count="13">
    <mergeCell ref="K9:K10"/>
    <mergeCell ref="L9:N9"/>
    <mergeCell ref="O9:O10"/>
    <mergeCell ref="A6:D6"/>
    <mergeCell ref="A7:P7"/>
    <mergeCell ref="A8:C10"/>
    <mergeCell ref="D8:G8"/>
    <mergeCell ref="H8:K8"/>
    <mergeCell ref="L8:O8"/>
    <mergeCell ref="P8:P10"/>
    <mergeCell ref="D9:F9"/>
    <mergeCell ref="G9:G10"/>
    <mergeCell ref="H9:J9"/>
  </mergeCells>
  <pageMargins left="0" right="0" top="0" bottom="0" header="0" footer="0"/>
  <pageSetup paperSize="9" scale="27" fitToHeight="4" orientation="landscape" cellComments="asDisplayed" r:id="rId1"/>
  <headerFooter>
    <oddFooter>&amp;C&amp;P</oddFooter>
  </headerFooter>
  <colBreaks count="1" manualBreakCount="1">
    <brk id="11" min="5" max="122"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60" zoomScaleNormal="60" workbookViewId="0">
      <pane ySplit="11" topLeftCell="A69" activePane="bottomLeft" state="frozen"/>
      <selection activeCell="C98" sqref="C98"/>
      <selection pane="bottomLeft" activeCell="C98" sqref="C98"/>
    </sheetView>
  </sheetViews>
  <sheetFormatPr defaultColWidth="11.42578125" defaultRowHeight="14.25"/>
  <cols>
    <col min="1" max="1" width="21" style="249" customWidth="1"/>
    <col min="2" max="2" width="16.5703125" style="249" customWidth="1"/>
    <col min="3" max="3" width="83.85546875" style="250" customWidth="1"/>
    <col min="4" max="4" width="20.7109375" style="250" customWidth="1"/>
    <col min="5" max="5" width="18.85546875" style="250" customWidth="1"/>
    <col min="6" max="7" width="20.7109375" style="250" customWidth="1"/>
    <col min="8" max="10" width="20.7109375" style="199" customWidth="1"/>
    <col min="11" max="15" width="20.7109375" style="250" customWidth="1"/>
    <col min="16" max="16" width="19.28515625" style="250" customWidth="1"/>
    <col min="17" max="16384" width="11.42578125" style="250"/>
  </cols>
  <sheetData>
    <row r="1" spans="1:16" ht="15">
      <c r="A1" s="1755" t="s">
        <v>2682</v>
      </c>
      <c r="B1" s="1755" t="s">
        <v>1638</v>
      </c>
    </row>
    <row r="2" spans="1:16" ht="15">
      <c r="A2" s="1755" t="s">
        <v>2524</v>
      </c>
      <c r="B2" s="1835" t="s">
        <v>2683</v>
      </c>
    </row>
    <row r="3" spans="1:16" ht="15">
      <c r="A3" s="1755" t="s">
        <v>6</v>
      </c>
      <c r="B3" s="1755" t="s">
        <v>7</v>
      </c>
    </row>
    <row r="4" spans="1:16" ht="15">
      <c r="A4" s="1755" t="s">
        <v>10</v>
      </c>
      <c r="B4" s="1755" t="s">
        <v>2526</v>
      </c>
    </row>
    <row r="6" spans="1:16" ht="15" thickBot="1"/>
    <row r="7" spans="1:16" ht="30" customHeight="1" thickBot="1">
      <c r="A7" s="2918" t="s">
        <v>2527</v>
      </c>
      <c r="B7" s="2919"/>
      <c r="C7" s="2919"/>
      <c r="D7" s="2919"/>
      <c r="E7" s="2919"/>
      <c r="F7" s="2919"/>
      <c r="G7" s="2919"/>
      <c r="H7" s="2919"/>
      <c r="I7" s="2919"/>
      <c r="J7" s="2919"/>
      <c r="K7" s="2919"/>
      <c r="L7" s="2919"/>
      <c r="M7" s="2919"/>
      <c r="N7" s="2919"/>
      <c r="O7" s="2919"/>
      <c r="P7" s="2920"/>
    </row>
    <row r="8" spans="1:16" ht="30" customHeight="1">
      <c r="A8" s="2921"/>
      <c r="B8" s="2922"/>
      <c r="C8" s="2923"/>
      <c r="D8" s="2916" t="s">
        <v>658</v>
      </c>
      <c r="E8" s="2930"/>
      <c r="F8" s="2930"/>
      <c r="G8" s="2930"/>
      <c r="H8" s="2916" t="s">
        <v>2528</v>
      </c>
      <c r="I8" s="2930"/>
      <c r="J8" s="2930"/>
      <c r="K8" s="2930"/>
      <c r="L8" s="2916" t="s">
        <v>2529</v>
      </c>
      <c r="M8" s="2930"/>
      <c r="N8" s="2930"/>
      <c r="O8" s="2930"/>
      <c r="P8" s="2916" t="s">
        <v>2530</v>
      </c>
    </row>
    <row r="9" spans="1:16" s="251" customFormat="1" ht="30" customHeight="1">
      <c r="A9" s="2924"/>
      <c r="B9" s="2925"/>
      <c r="C9" s="2926"/>
      <c r="D9" s="2916" t="s">
        <v>2531</v>
      </c>
      <c r="E9" s="2915"/>
      <c r="F9" s="2915"/>
      <c r="G9" s="2914" t="s">
        <v>2532</v>
      </c>
      <c r="H9" s="2916" t="s">
        <v>2531</v>
      </c>
      <c r="I9" s="2915"/>
      <c r="J9" s="2915"/>
      <c r="K9" s="2914" t="s">
        <v>2532</v>
      </c>
      <c r="L9" s="2916" t="s">
        <v>2531</v>
      </c>
      <c r="M9" s="2915"/>
      <c r="N9" s="2915"/>
      <c r="O9" s="2914" t="s">
        <v>2532</v>
      </c>
      <c r="P9" s="2925"/>
    </row>
    <row r="10" spans="1:16" ht="30" customHeight="1">
      <c r="A10" s="2924"/>
      <c r="B10" s="2925"/>
      <c r="C10" s="2926"/>
      <c r="D10" s="1478" t="s">
        <v>2533</v>
      </c>
      <c r="E10" s="1478" t="s">
        <v>2534</v>
      </c>
      <c r="F10" s="1478" t="s">
        <v>2535</v>
      </c>
      <c r="G10" s="2915"/>
      <c r="H10" s="1478" t="s">
        <v>2533</v>
      </c>
      <c r="I10" s="1478" t="s">
        <v>2534</v>
      </c>
      <c r="J10" s="1478" t="s">
        <v>2535</v>
      </c>
      <c r="K10" s="2915"/>
      <c r="L10" s="1478" t="s">
        <v>2533</v>
      </c>
      <c r="M10" s="1478" t="s">
        <v>2534</v>
      </c>
      <c r="N10" s="1478" t="s">
        <v>2535</v>
      </c>
      <c r="O10" s="2915"/>
      <c r="P10" s="2925"/>
    </row>
    <row r="11" spans="1:16" s="1764" customFormat="1" ht="30" customHeight="1" thickBot="1">
      <c r="A11" s="1836" t="s">
        <v>1678</v>
      </c>
      <c r="B11" s="1837" t="s">
        <v>2536</v>
      </c>
      <c r="C11" s="1838" t="s">
        <v>657</v>
      </c>
      <c r="D11" s="1763" t="s">
        <v>1865</v>
      </c>
      <c r="E11" s="1763" t="s">
        <v>1867</v>
      </c>
      <c r="F11" s="1763" t="s">
        <v>1869</v>
      </c>
      <c r="G11" s="1763" t="s">
        <v>1871</v>
      </c>
      <c r="H11" s="1763" t="s">
        <v>1873</v>
      </c>
      <c r="I11" s="1763" t="s">
        <v>1875</v>
      </c>
      <c r="J11" s="1763" t="s">
        <v>1877</v>
      </c>
      <c r="K11" s="1763" t="s">
        <v>1879</v>
      </c>
      <c r="L11" s="1763" t="s">
        <v>1881</v>
      </c>
      <c r="M11" s="1763" t="s">
        <v>1500</v>
      </c>
      <c r="N11" s="1763" t="s">
        <v>1501</v>
      </c>
      <c r="O11" s="1763" t="s">
        <v>1502</v>
      </c>
      <c r="P11" s="1839" t="s">
        <v>1503</v>
      </c>
    </row>
    <row r="12" spans="1:16" ht="30" customHeight="1">
      <c r="A12" s="1840" t="s">
        <v>1865</v>
      </c>
      <c r="B12" s="1766" t="s">
        <v>1728</v>
      </c>
      <c r="C12" s="471" t="s">
        <v>2538</v>
      </c>
      <c r="D12" s="1767"/>
      <c r="E12" s="1767"/>
      <c r="F12" s="1767"/>
      <c r="G12" s="1767"/>
      <c r="H12" s="1768"/>
      <c r="I12" s="1768"/>
      <c r="J12" s="1768"/>
      <c r="K12" s="1769"/>
      <c r="L12" s="1770"/>
      <c r="M12" s="1771"/>
      <c r="N12" s="1771"/>
      <c r="O12" s="1772"/>
      <c r="P12" s="1773">
        <f>+P13+P19+P39+P43+P64+P65+P69+P70+P77</f>
        <v>0</v>
      </c>
    </row>
    <row r="13" spans="1:16" ht="30" customHeight="1">
      <c r="A13" s="1840" t="s">
        <v>1867</v>
      </c>
      <c r="B13" s="1766" t="s">
        <v>662</v>
      </c>
      <c r="C13" s="471" t="s">
        <v>2540</v>
      </c>
      <c r="D13" s="1775"/>
      <c r="E13" s="1775"/>
      <c r="F13" s="1775"/>
      <c r="G13" s="1775"/>
      <c r="H13" s="1776"/>
      <c r="I13" s="1776"/>
      <c r="J13" s="1776"/>
      <c r="K13" s="1777"/>
      <c r="L13" s="1778"/>
      <c r="M13" s="1779"/>
      <c r="N13" s="1779"/>
      <c r="O13" s="1780"/>
      <c r="P13" s="1781">
        <f>+P14+P18</f>
        <v>0</v>
      </c>
    </row>
    <row r="14" spans="1:16" ht="30" customHeight="1">
      <c r="A14" s="1840" t="s">
        <v>1869</v>
      </c>
      <c r="B14" s="1782" t="s">
        <v>665</v>
      </c>
      <c r="C14" s="1453" t="s">
        <v>2542</v>
      </c>
      <c r="D14" s="1775"/>
      <c r="E14" s="1775"/>
      <c r="F14" s="1775"/>
      <c r="G14" s="1775"/>
      <c r="H14" s="1783"/>
      <c r="I14" s="1783"/>
      <c r="J14" s="1783"/>
      <c r="K14" s="1784"/>
      <c r="L14" s="1785"/>
      <c r="M14" s="1786"/>
      <c r="N14" s="1786"/>
      <c r="O14" s="1787"/>
      <c r="P14" s="1781">
        <f>+P15+P16+P17</f>
        <v>0</v>
      </c>
    </row>
    <row r="15" spans="1:16" ht="30" customHeight="1">
      <c r="A15" s="1840" t="s">
        <v>1871</v>
      </c>
      <c r="B15" s="1782" t="s">
        <v>668</v>
      </c>
      <c r="C15" s="1316" t="s">
        <v>2544</v>
      </c>
      <c r="D15" s="1775"/>
      <c r="E15" s="1775"/>
      <c r="F15" s="1775"/>
      <c r="G15" s="1775"/>
      <c r="H15" s="1788">
        <v>0</v>
      </c>
      <c r="I15" s="1788">
        <v>0</v>
      </c>
      <c r="J15" s="1788">
        <v>0</v>
      </c>
      <c r="K15" s="1788">
        <v>0</v>
      </c>
      <c r="L15" s="1789"/>
      <c r="M15" s="1790"/>
      <c r="N15" s="1790"/>
      <c r="O15" s="1791"/>
      <c r="P15" s="1781">
        <f>+D15*L15+E15*M15+F15*N15+G15*O15</f>
        <v>0</v>
      </c>
    </row>
    <row r="16" spans="1:16" ht="30" customHeight="1">
      <c r="A16" s="1840" t="s">
        <v>1873</v>
      </c>
      <c r="B16" s="1782" t="s">
        <v>693</v>
      </c>
      <c r="C16" s="1316" t="s">
        <v>2546</v>
      </c>
      <c r="D16" s="1775"/>
      <c r="E16" s="1775"/>
      <c r="F16" s="1775"/>
      <c r="G16" s="1775"/>
      <c r="H16" s="1788">
        <v>0.5</v>
      </c>
      <c r="I16" s="1788">
        <v>0.5</v>
      </c>
      <c r="J16" s="1788">
        <v>0.5</v>
      </c>
      <c r="K16" s="1788">
        <v>0.5</v>
      </c>
      <c r="L16" s="1789"/>
      <c r="M16" s="1790"/>
      <c r="N16" s="1790"/>
      <c r="O16" s="1791"/>
      <c r="P16" s="1781">
        <f>+D16*L16+E16*M16+F16*N16+G16*O16</f>
        <v>0</v>
      </c>
    </row>
    <row r="17" spans="1:16" ht="30" customHeight="1">
      <c r="A17" s="1840" t="s">
        <v>1875</v>
      </c>
      <c r="B17" s="1782" t="s">
        <v>705</v>
      </c>
      <c r="C17" s="1316" t="s">
        <v>2548</v>
      </c>
      <c r="D17" s="1775"/>
      <c r="E17" s="1775"/>
      <c r="F17" s="1775"/>
      <c r="G17" s="1775"/>
      <c r="H17" s="1788">
        <v>1</v>
      </c>
      <c r="I17" s="1788">
        <v>1</v>
      </c>
      <c r="J17" s="1788">
        <v>1</v>
      </c>
      <c r="K17" s="1788">
        <v>1</v>
      </c>
      <c r="L17" s="1789"/>
      <c r="M17" s="1790"/>
      <c r="N17" s="1790"/>
      <c r="O17" s="1791"/>
      <c r="P17" s="1781">
        <f>+D17*L17+E17*M17+F17*N17+G17*O17</f>
        <v>0</v>
      </c>
    </row>
    <row r="18" spans="1:16" ht="30" customHeight="1">
      <c r="A18" s="1840" t="s">
        <v>1877</v>
      </c>
      <c r="B18" s="1782" t="s">
        <v>793</v>
      </c>
      <c r="C18" s="1453" t="s">
        <v>2550</v>
      </c>
      <c r="D18" s="1775"/>
      <c r="E18" s="1775"/>
      <c r="F18" s="1775"/>
      <c r="G18" s="1792"/>
      <c r="H18" s="1788">
        <v>0</v>
      </c>
      <c r="I18" s="1788">
        <v>0.5</v>
      </c>
      <c r="J18" s="1788">
        <v>1</v>
      </c>
      <c r="K18" s="1783"/>
      <c r="L18" s="1789"/>
      <c r="M18" s="1790"/>
      <c r="N18" s="1790"/>
      <c r="O18" s="1787"/>
      <c r="P18" s="1781">
        <f>+D18*L18+E18*M18+F18*N18</f>
        <v>0</v>
      </c>
    </row>
    <row r="19" spans="1:16" ht="30" customHeight="1">
      <c r="A19" s="1840" t="s">
        <v>1879</v>
      </c>
      <c r="B19" s="1766" t="s">
        <v>844</v>
      </c>
      <c r="C19" s="471" t="s">
        <v>2552</v>
      </c>
      <c r="D19" s="1792"/>
      <c r="E19" s="1792"/>
      <c r="F19" s="1792"/>
      <c r="G19" s="1793"/>
      <c r="H19" s="1783"/>
      <c r="I19" s="1783"/>
      <c r="J19" s="1783"/>
      <c r="K19" s="1784"/>
      <c r="L19" s="1785"/>
      <c r="M19" s="1786"/>
      <c r="N19" s="1786"/>
      <c r="O19" s="1787"/>
      <c r="P19" s="1781">
        <f>+P20+P24+P28+P32+P36</f>
        <v>0</v>
      </c>
    </row>
    <row r="20" spans="1:16" ht="30" customHeight="1">
      <c r="A20" s="1840" t="s">
        <v>1881</v>
      </c>
      <c r="B20" s="1794" t="s">
        <v>847</v>
      </c>
      <c r="C20" s="1453" t="s">
        <v>2554</v>
      </c>
      <c r="D20" s="1785"/>
      <c r="E20" s="1786"/>
      <c r="F20" s="1785"/>
      <c r="G20" s="1793"/>
      <c r="H20" s="1783"/>
      <c r="I20" s="1783"/>
      <c r="J20" s="1783"/>
      <c r="K20" s="1784"/>
      <c r="L20" s="1785"/>
      <c r="M20" s="1786"/>
      <c r="N20" s="1786"/>
      <c r="O20" s="1787"/>
      <c r="P20" s="1781">
        <f>+P21+P22+P23</f>
        <v>0</v>
      </c>
    </row>
    <row r="21" spans="1:16" ht="30" customHeight="1">
      <c r="A21" s="1840" t="s">
        <v>1500</v>
      </c>
      <c r="B21" s="1794" t="s">
        <v>850</v>
      </c>
      <c r="C21" s="1316" t="s">
        <v>2544</v>
      </c>
      <c r="D21" s="1785"/>
      <c r="E21" s="1786"/>
      <c r="F21" s="1785"/>
      <c r="G21" s="1793"/>
      <c r="H21" s="1783"/>
      <c r="I21" s="1783"/>
      <c r="J21" s="1783"/>
      <c r="K21" s="1788">
        <v>0</v>
      </c>
      <c r="L21" s="1785"/>
      <c r="M21" s="1786"/>
      <c r="N21" s="1786"/>
      <c r="O21" s="1791"/>
      <c r="P21" s="1781">
        <f>+O21*G21</f>
        <v>0</v>
      </c>
    </row>
    <row r="22" spans="1:16" ht="30" customHeight="1">
      <c r="A22" s="1840" t="s">
        <v>1501</v>
      </c>
      <c r="B22" s="1795" t="s">
        <v>853</v>
      </c>
      <c r="C22" s="1316" t="s">
        <v>2546</v>
      </c>
      <c r="D22" s="1785"/>
      <c r="E22" s="1786"/>
      <c r="F22" s="1785"/>
      <c r="G22" s="1793"/>
      <c r="H22" s="1783"/>
      <c r="I22" s="1783"/>
      <c r="J22" s="1783"/>
      <c r="K22" s="1788">
        <v>0.5</v>
      </c>
      <c r="L22" s="1785"/>
      <c r="M22" s="1786"/>
      <c r="N22" s="1786"/>
      <c r="O22" s="1791"/>
      <c r="P22" s="1781">
        <f>+O22*G22</f>
        <v>0</v>
      </c>
    </row>
    <row r="23" spans="1:16" ht="30" customHeight="1">
      <c r="A23" s="1840" t="s">
        <v>1502</v>
      </c>
      <c r="B23" s="1795" t="s">
        <v>856</v>
      </c>
      <c r="C23" s="1316" t="s">
        <v>2548</v>
      </c>
      <c r="D23" s="1778"/>
      <c r="E23" s="1779"/>
      <c r="F23" s="1778"/>
      <c r="G23" s="1793"/>
      <c r="H23" s="1783"/>
      <c r="I23" s="1783"/>
      <c r="J23" s="1783"/>
      <c r="K23" s="1788">
        <v>1</v>
      </c>
      <c r="L23" s="1785"/>
      <c r="M23" s="1786"/>
      <c r="N23" s="1786"/>
      <c r="O23" s="1791"/>
      <c r="P23" s="1781">
        <f>+O23*G23</f>
        <v>0</v>
      </c>
    </row>
    <row r="24" spans="1:16" ht="30" customHeight="1">
      <c r="A24" s="1840" t="s">
        <v>1503</v>
      </c>
      <c r="B24" s="1794" t="s">
        <v>873</v>
      </c>
      <c r="C24" s="1453" t="s">
        <v>2559</v>
      </c>
      <c r="D24" s="1792"/>
      <c r="E24" s="1792"/>
      <c r="F24" s="1792"/>
      <c r="G24" s="1793"/>
      <c r="H24" s="1783"/>
      <c r="I24" s="1783"/>
      <c r="J24" s="1783"/>
      <c r="K24" s="1783"/>
      <c r="L24" s="1785"/>
      <c r="M24" s="1786"/>
      <c r="N24" s="1786"/>
      <c r="O24" s="1787"/>
      <c r="P24" s="1781">
        <f>+P25+P26+P27</f>
        <v>0</v>
      </c>
    </row>
    <row r="25" spans="1:16" ht="30" customHeight="1">
      <c r="A25" s="1840" t="s">
        <v>1504</v>
      </c>
      <c r="B25" s="1794" t="s">
        <v>2057</v>
      </c>
      <c r="C25" s="1316" t="s">
        <v>2544</v>
      </c>
      <c r="D25" s="1778"/>
      <c r="E25" s="1779"/>
      <c r="F25" s="1778"/>
      <c r="G25" s="1793"/>
      <c r="H25" s="1783"/>
      <c r="I25" s="1783"/>
      <c r="J25" s="1783"/>
      <c r="K25" s="1788">
        <v>0.1</v>
      </c>
      <c r="L25" s="1796"/>
      <c r="M25" s="1797"/>
      <c r="N25" s="1797"/>
      <c r="O25" s="1798"/>
      <c r="P25" s="1781">
        <f>+O25*G25</f>
        <v>0</v>
      </c>
    </row>
    <row r="26" spans="1:16" ht="30" customHeight="1">
      <c r="A26" s="1840" t="s">
        <v>1505</v>
      </c>
      <c r="B26" s="1795" t="s">
        <v>2060</v>
      </c>
      <c r="C26" s="1316" t="s">
        <v>2546</v>
      </c>
      <c r="D26" s="1785"/>
      <c r="E26" s="1786"/>
      <c r="F26" s="1785"/>
      <c r="G26" s="1793"/>
      <c r="H26" s="1783"/>
      <c r="I26" s="1783"/>
      <c r="J26" s="1783"/>
      <c r="K26" s="1788">
        <v>0.5</v>
      </c>
      <c r="L26" s="1785"/>
      <c r="M26" s="1786"/>
      <c r="N26" s="1786"/>
      <c r="O26" s="1791"/>
      <c r="P26" s="1781">
        <f>+O26*G26</f>
        <v>0</v>
      </c>
    </row>
    <row r="27" spans="1:16" ht="30" customHeight="1">
      <c r="A27" s="1840" t="s">
        <v>1506</v>
      </c>
      <c r="B27" s="1795" t="s">
        <v>2253</v>
      </c>
      <c r="C27" s="1316" t="s">
        <v>2548</v>
      </c>
      <c r="D27" s="1785"/>
      <c r="E27" s="1786"/>
      <c r="F27" s="1785"/>
      <c r="G27" s="1793"/>
      <c r="H27" s="1783"/>
      <c r="I27" s="1783"/>
      <c r="J27" s="1783"/>
      <c r="K27" s="1788">
        <v>1</v>
      </c>
      <c r="L27" s="1785"/>
      <c r="M27" s="1786"/>
      <c r="N27" s="1786"/>
      <c r="O27" s="1798"/>
      <c r="P27" s="1781">
        <f>+O27*G27</f>
        <v>0</v>
      </c>
    </row>
    <row r="28" spans="1:16" ht="30" customHeight="1">
      <c r="A28" s="1840" t="s">
        <v>1508</v>
      </c>
      <c r="B28" s="1794" t="s">
        <v>876</v>
      </c>
      <c r="C28" s="1453" t="s">
        <v>2564</v>
      </c>
      <c r="D28" s="1792"/>
      <c r="E28" s="1792"/>
      <c r="F28" s="1792"/>
      <c r="G28" s="1793"/>
      <c r="H28" s="1783"/>
      <c r="I28" s="1783"/>
      <c r="J28" s="1783"/>
      <c r="K28" s="1783"/>
      <c r="L28" s="1785"/>
      <c r="M28" s="1786"/>
      <c r="N28" s="1786"/>
      <c r="O28" s="1787"/>
      <c r="P28" s="1799">
        <f>+P29+P30+P31</f>
        <v>0</v>
      </c>
    </row>
    <row r="29" spans="1:16" ht="30" customHeight="1">
      <c r="A29" s="1840" t="s">
        <v>1509</v>
      </c>
      <c r="B29" s="1794" t="s">
        <v>2684</v>
      </c>
      <c r="C29" s="1316" t="s">
        <v>2544</v>
      </c>
      <c r="D29" s="1778"/>
      <c r="E29" s="1779"/>
      <c r="F29" s="1778"/>
      <c r="G29" s="1793"/>
      <c r="H29" s="1783"/>
      <c r="I29" s="1783"/>
      <c r="J29" s="1783"/>
      <c r="K29" s="1788">
        <v>0.15</v>
      </c>
      <c r="L29" s="1785"/>
      <c r="M29" s="1786"/>
      <c r="N29" s="1786"/>
      <c r="O29" s="1791"/>
      <c r="P29" s="1781">
        <f>+O29*G29</f>
        <v>0</v>
      </c>
    </row>
    <row r="30" spans="1:16" s="1800" customFormat="1" ht="30" customHeight="1">
      <c r="A30" s="1840" t="s">
        <v>1510</v>
      </c>
      <c r="B30" s="1795" t="s">
        <v>2685</v>
      </c>
      <c r="C30" s="1316" t="s">
        <v>2546</v>
      </c>
      <c r="D30" s="1778"/>
      <c r="E30" s="1779"/>
      <c r="F30" s="1778"/>
      <c r="G30" s="1793"/>
      <c r="H30" s="1783"/>
      <c r="I30" s="1783"/>
      <c r="J30" s="1783"/>
      <c r="K30" s="1788">
        <v>0.5</v>
      </c>
      <c r="L30" s="1785"/>
      <c r="M30" s="1786"/>
      <c r="N30" s="1786"/>
      <c r="O30" s="1791"/>
      <c r="P30" s="1781">
        <f>+O30*G30</f>
        <v>0</v>
      </c>
    </row>
    <row r="31" spans="1:16" ht="30" customHeight="1">
      <c r="A31" s="1840" t="s">
        <v>1511</v>
      </c>
      <c r="B31" s="1795" t="s">
        <v>2686</v>
      </c>
      <c r="C31" s="1316" t="s">
        <v>2548</v>
      </c>
      <c r="D31" s="1785"/>
      <c r="E31" s="1786"/>
      <c r="F31" s="1785"/>
      <c r="G31" s="1793"/>
      <c r="H31" s="1783"/>
      <c r="I31" s="1783"/>
      <c r="J31" s="1783"/>
      <c r="K31" s="1788">
        <v>1</v>
      </c>
      <c r="L31" s="1785"/>
      <c r="M31" s="1786"/>
      <c r="N31" s="1786"/>
      <c r="O31" s="1791"/>
      <c r="P31" s="1781">
        <f>+O31*G31</f>
        <v>0</v>
      </c>
    </row>
    <row r="32" spans="1:16" ht="30" customHeight="1">
      <c r="A32" s="1840" t="s">
        <v>1513</v>
      </c>
      <c r="B32" s="1795" t="s">
        <v>879</v>
      </c>
      <c r="C32" s="1453" t="s">
        <v>2569</v>
      </c>
      <c r="D32" s="1792"/>
      <c r="E32" s="1792"/>
      <c r="F32" s="1792"/>
      <c r="G32" s="1793"/>
      <c r="H32" s="1783"/>
      <c r="I32" s="1783"/>
      <c r="J32" s="1783"/>
      <c r="K32" s="1783"/>
      <c r="L32" s="1785"/>
      <c r="M32" s="1786"/>
      <c r="N32" s="1786"/>
      <c r="O32" s="1792"/>
      <c r="P32" s="1781">
        <f>+P33+P34+P35</f>
        <v>0</v>
      </c>
    </row>
    <row r="33" spans="1:16" ht="30" customHeight="1">
      <c r="A33" s="1840" t="s">
        <v>1515</v>
      </c>
      <c r="B33" s="1795" t="s">
        <v>2687</v>
      </c>
      <c r="C33" s="1316" t="s">
        <v>2544</v>
      </c>
      <c r="D33" s="1785"/>
      <c r="E33" s="1786"/>
      <c r="F33" s="1785"/>
      <c r="G33" s="1793"/>
      <c r="H33" s="1783"/>
      <c r="I33" s="1783"/>
      <c r="J33" s="1783"/>
      <c r="K33" s="1788">
        <v>0.15</v>
      </c>
      <c r="L33" s="1785"/>
      <c r="M33" s="1786"/>
      <c r="N33" s="1786"/>
      <c r="O33" s="1791"/>
      <c r="P33" s="1781">
        <f>+O33*G33</f>
        <v>0</v>
      </c>
    </row>
    <row r="34" spans="1:16" ht="30" customHeight="1">
      <c r="A34" s="1840" t="s">
        <v>1516</v>
      </c>
      <c r="B34" s="1795" t="s">
        <v>2688</v>
      </c>
      <c r="C34" s="1316" t="s">
        <v>2546</v>
      </c>
      <c r="D34" s="1785"/>
      <c r="E34" s="1786"/>
      <c r="F34" s="1785"/>
      <c r="G34" s="1793"/>
      <c r="H34" s="1783"/>
      <c r="I34" s="1783"/>
      <c r="J34" s="1783"/>
      <c r="K34" s="1788">
        <v>0.5</v>
      </c>
      <c r="L34" s="1785"/>
      <c r="M34" s="1786"/>
      <c r="N34" s="1786"/>
      <c r="O34" s="1791"/>
      <c r="P34" s="1781">
        <f>+O34*G34</f>
        <v>0</v>
      </c>
    </row>
    <row r="35" spans="1:16" ht="30" customHeight="1">
      <c r="A35" s="1840" t="s">
        <v>1517</v>
      </c>
      <c r="B35" s="1795" t="s">
        <v>2689</v>
      </c>
      <c r="C35" s="1316" t="s">
        <v>2548</v>
      </c>
      <c r="D35" s="1778"/>
      <c r="E35" s="1779"/>
      <c r="F35" s="1778"/>
      <c r="G35" s="1793"/>
      <c r="H35" s="1783"/>
      <c r="I35" s="1783"/>
      <c r="J35" s="1783"/>
      <c r="K35" s="1788">
        <v>1</v>
      </c>
      <c r="L35" s="1785"/>
      <c r="M35" s="1786"/>
      <c r="N35" s="1786"/>
      <c r="O35" s="1791"/>
      <c r="P35" s="1781">
        <f>+O35*G35</f>
        <v>0</v>
      </c>
    </row>
    <row r="36" spans="1:16" ht="30" customHeight="1">
      <c r="A36" s="1840" t="s">
        <v>1518</v>
      </c>
      <c r="B36" s="1795" t="s">
        <v>882</v>
      </c>
      <c r="C36" s="1453" t="s">
        <v>2690</v>
      </c>
      <c r="D36" s="1792"/>
      <c r="E36" s="1792"/>
      <c r="F36" s="1792"/>
      <c r="G36" s="1793"/>
      <c r="H36" s="1783"/>
      <c r="I36" s="1783"/>
      <c r="J36" s="1783"/>
      <c r="K36" s="1783"/>
      <c r="L36" s="1785"/>
      <c r="M36" s="1786"/>
      <c r="N36" s="1786"/>
      <c r="O36" s="1792"/>
      <c r="P36" s="1781">
        <f>+P37+P38</f>
        <v>0</v>
      </c>
    </row>
    <row r="37" spans="1:16" ht="30" customHeight="1">
      <c r="A37" s="1840" t="s">
        <v>1519</v>
      </c>
      <c r="B37" s="1795" t="s">
        <v>2691</v>
      </c>
      <c r="C37" s="1316" t="s">
        <v>2576</v>
      </c>
      <c r="D37" s="1785"/>
      <c r="E37" s="1786"/>
      <c r="F37" s="1785"/>
      <c r="G37" s="1793"/>
      <c r="H37" s="1783"/>
      <c r="I37" s="1783"/>
      <c r="J37" s="1783"/>
      <c r="K37" s="1788">
        <v>0.5</v>
      </c>
      <c r="L37" s="1785"/>
      <c r="M37" s="1786"/>
      <c r="N37" s="1786"/>
      <c r="O37" s="1791"/>
      <c r="P37" s="1781">
        <f>+O37*G37</f>
        <v>0</v>
      </c>
    </row>
    <row r="38" spans="1:16" ht="30" customHeight="1">
      <c r="A38" s="1840" t="s">
        <v>1520</v>
      </c>
      <c r="B38" s="1801" t="s">
        <v>2692</v>
      </c>
      <c r="C38" s="1316" t="s">
        <v>2578</v>
      </c>
      <c r="D38" s="1785"/>
      <c r="E38" s="1786"/>
      <c r="F38" s="1785"/>
      <c r="G38" s="1793"/>
      <c r="H38" s="1783"/>
      <c r="I38" s="1783"/>
      <c r="J38" s="1783"/>
      <c r="K38" s="1788">
        <v>1</v>
      </c>
      <c r="L38" s="1785"/>
      <c r="M38" s="1786"/>
      <c r="N38" s="1786"/>
      <c r="O38" s="1791"/>
      <c r="P38" s="1781">
        <f>+O38*G38</f>
        <v>0</v>
      </c>
    </row>
    <row r="39" spans="1:16" ht="30" customHeight="1">
      <c r="A39" s="1840" t="s">
        <v>1521</v>
      </c>
      <c r="B39" s="1766" t="s">
        <v>902</v>
      </c>
      <c r="C39" s="1802" t="s">
        <v>2580</v>
      </c>
      <c r="D39" s="1793"/>
      <c r="E39" s="1793"/>
      <c r="F39" s="1793"/>
      <c r="G39" s="1792"/>
      <c r="H39" s="1783"/>
      <c r="I39" s="1783"/>
      <c r="J39" s="1783"/>
      <c r="K39" s="1784"/>
      <c r="L39" s="1785"/>
      <c r="M39" s="1786"/>
      <c r="N39" s="1786"/>
      <c r="O39" s="1787"/>
      <c r="P39" s="1781">
        <f>+P40</f>
        <v>0</v>
      </c>
    </row>
    <row r="40" spans="1:16" ht="30" customHeight="1">
      <c r="A40" s="1840" t="s">
        <v>1522</v>
      </c>
      <c r="B40" s="1801" t="s">
        <v>2395</v>
      </c>
      <c r="C40" s="1803" t="s">
        <v>2582</v>
      </c>
      <c r="D40" s="1793"/>
      <c r="E40" s="1793"/>
      <c r="F40" s="1793"/>
      <c r="G40" s="1786"/>
      <c r="H40" s="1783"/>
      <c r="I40" s="1783"/>
      <c r="J40" s="1783"/>
      <c r="K40" s="1784"/>
      <c r="L40" s="1785"/>
      <c r="M40" s="1786"/>
      <c r="N40" s="1786"/>
      <c r="O40" s="1787"/>
      <c r="P40" s="1781">
        <f>+P41+P42</f>
        <v>0</v>
      </c>
    </row>
    <row r="41" spans="1:16" ht="30" customHeight="1">
      <c r="A41" s="1840" t="s">
        <v>1523</v>
      </c>
      <c r="B41" s="1801" t="s">
        <v>2693</v>
      </c>
      <c r="C41" s="1316" t="s">
        <v>2584</v>
      </c>
      <c r="D41" s="1793"/>
      <c r="E41" s="1793"/>
      <c r="F41" s="1793"/>
      <c r="G41" s="1786"/>
      <c r="H41" s="1804">
        <v>0.5</v>
      </c>
      <c r="I41" s="1804">
        <v>0.5</v>
      </c>
      <c r="J41" s="1788">
        <v>0.85</v>
      </c>
      <c r="K41" s="1784"/>
      <c r="L41" s="1789"/>
      <c r="M41" s="1790"/>
      <c r="N41" s="1790"/>
      <c r="O41" s="1787"/>
      <c r="P41" s="1781">
        <f>+L41*D41+M41*E41+N41*F41</f>
        <v>0</v>
      </c>
    </row>
    <row r="42" spans="1:16" ht="30" customHeight="1">
      <c r="A42" s="1840" t="s">
        <v>1524</v>
      </c>
      <c r="B42" s="1801" t="s">
        <v>2694</v>
      </c>
      <c r="C42" s="1316" t="s">
        <v>2548</v>
      </c>
      <c r="D42" s="1793"/>
      <c r="E42" s="1793"/>
      <c r="F42" s="1793"/>
      <c r="G42" s="1786"/>
      <c r="H42" s="1804">
        <v>1</v>
      </c>
      <c r="I42" s="1804">
        <v>1</v>
      </c>
      <c r="J42" s="1788">
        <v>1</v>
      </c>
      <c r="K42" s="1805"/>
      <c r="L42" s="1789"/>
      <c r="M42" s="1790"/>
      <c r="N42" s="1790"/>
      <c r="O42" s="1787"/>
      <c r="P42" s="1781">
        <f>+L42*D42+M42*E42+N42*F42</f>
        <v>0</v>
      </c>
    </row>
    <row r="43" spans="1:16" ht="30" customHeight="1">
      <c r="A43" s="1840" t="s">
        <v>1525</v>
      </c>
      <c r="B43" s="1801" t="s">
        <v>2354</v>
      </c>
      <c r="C43" s="1806" t="s">
        <v>2587</v>
      </c>
      <c r="D43" s="1793"/>
      <c r="E43" s="1793"/>
      <c r="F43" s="1793"/>
      <c r="G43" s="1786"/>
      <c r="H43" s="1783"/>
      <c r="I43" s="1783"/>
      <c r="J43" s="1783"/>
      <c r="K43" s="1784"/>
      <c r="L43" s="1785"/>
      <c r="M43" s="1786"/>
      <c r="N43" s="1786"/>
      <c r="O43" s="1787"/>
      <c r="P43" s="1781">
        <f>+P44+P45+P54+P55+P59+P63</f>
        <v>0</v>
      </c>
    </row>
    <row r="44" spans="1:16" ht="30" customHeight="1">
      <c r="A44" s="1840" t="s">
        <v>1526</v>
      </c>
      <c r="B44" s="1801" t="s">
        <v>2401</v>
      </c>
      <c r="C44" s="1453" t="s">
        <v>2589</v>
      </c>
      <c r="D44" s="1793"/>
      <c r="E44" s="1793"/>
      <c r="F44" s="1793"/>
      <c r="G44" s="1786"/>
      <c r="H44" s="1788">
        <v>0.5</v>
      </c>
      <c r="I44" s="1788">
        <v>0.5</v>
      </c>
      <c r="J44" s="1788">
        <v>1</v>
      </c>
      <c r="K44" s="1784"/>
      <c r="L44" s="1789"/>
      <c r="M44" s="1790"/>
      <c r="N44" s="1790"/>
      <c r="O44" s="1787"/>
      <c r="P44" s="1781">
        <f>+L44*D44+M44*E44+N44*F44</f>
        <v>0</v>
      </c>
    </row>
    <row r="45" spans="1:16" ht="30" customHeight="1">
      <c r="A45" s="1840" t="s">
        <v>1527</v>
      </c>
      <c r="B45" s="1801" t="s">
        <v>2402</v>
      </c>
      <c r="C45" s="1803" t="s">
        <v>2591</v>
      </c>
      <c r="D45" s="1793"/>
      <c r="E45" s="1793"/>
      <c r="F45" s="1793"/>
      <c r="G45" s="1786"/>
      <c r="H45" s="1783"/>
      <c r="I45" s="1783"/>
      <c r="J45" s="1783"/>
      <c r="K45" s="1784"/>
      <c r="L45" s="1785"/>
      <c r="M45" s="1786"/>
      <c r="N45" s="1786"/>
      <c r="O45" s="1787"/>
      <c r="P45" s="1781">
        <f>+P46+P50</f>
        <v>0</v>
      </c>
    </row>
    <row r="46" spans="1:16" ht="30" customHeight="1">
      <c r="A46" s="1840" t="s">
        <v>1528</v>
      </c>
      <c r="B46" s="1801" t="s">
        <v>2695</v>
      </c>
      <c r="C46" s="1316" t="s">
        <v>2593</v>
      </c>
      <c r="D46" s="1793"/>
      <c r="E46" s="1793"/>
      <c r="F46" s="1793"/>
      <c r="G46" s="1786"/>
      <c r="H46" s="1783"/>
      <c r="I46" s="1783"/>
      <c r="J46" s="1783"/>
      <c r="K46" s="1784"/>
      <c r="L46" s="1785"/>
      <c r="M46" s="1786"/>
      <c r="N46" s="1786"/>
      <c r="O46" s="1787"/>
      <c r="P46" s="1781">
        <f>+P47+P48+P49</f>
        <v>0</v>
      </c>
    </row>
    <row r="47" spans="1:16" ht="30" customHeight="1">
      <c r="A47" s="1840" t="s">
        <v>1529</v>
      </c>
      <c r="B47" s="1801" t="s">
        <v>2696</v>
      </c>
      <c r="C47" s="1841" t="s">
        <v>2544</v>
      </c>
      <c r="D47" s="1793"/>
      <c r="E47" s="1793"/>
      <c r="F47" s="1793"/>
      <c r="G47" s="1786"/>
      <c r="H47" s="1788">
        <v>0</v>
      </c>
      <c r="I47" s="1788">
        <v>0.5</v>
      </c>
      <c r="J47" s="1788">
        <v>1</v>
      </c>
      <c r="K47" s="1784"/>
      <c r="L47" s="1789"/>
      <c r="M47" s="1790"/>
      <c r="N47" s="1790"/>
      <c r="O47" s="1787"/>
      <c r="P47" s="1781">
        <f>+L47*D47+M47*E47+N47*F47</f>
        <v>0</v>
      </c>
    </row>
    <row r="48" spans="1:16" ht="30" customHeight="1">
      <c r="A48" s="1840" t="s">
        <v>1530</v>
      </c>
      <c r="B48" s="1801" t="s">
        <v>2697</v>
      </c>
      <c r="C48" s="1841" t="s">
        <v>2546</v>
      </c>
      <c r="D48" s="1793"/>
      <c r="E48" s="1793"/>
      <c r="F48" s="1793"/>
      <c r="G48" s="1786"/>
      <c r="H48" s="1788">
        <v>0.5</v>
      </c>
      <c r="I48" s="1788">
        <v>0.5</v>
      </c>
      <c r="J48" s="1788">
        <v>1</v>
      </c>
      <c r="K48" s="1784"/>
      <c r="L48" s="1789"/>
      <c r="M48" s="1790"/>
      <c r="N48" s="1790"/>
      <c r="O48" s="1787"/>
      <c r="P48" s="1781">
        <f>+L48*D48+M48*E48+N48*F48</f>
        <v>0</v>
      </c>
    </row>
    <row r="49" spans="1:16" ht="30" customHeight="1">
      <c r="A49" s="1840" t="s">
        <v>1531</v>
      </c>
      <c r="B49" s="1801" t="s">
        <v>2698</v>
      </c>
      <c r="C49" s="1841" t="s">
        <v>2548</v>
      </c>
      <c r="D49" s="1793"/>
      <c r="E49" s="1793"/>
      <c r="F49" s="1793"/>
      <c r="G49" s="1786"/>
      <c r="H49" s="1788">
        <v>1</v>
      </c>
      <c r="I49" s="1788">
        <v>1</v>
      </c>
      <c r="J49" s="1788">
        <v>1</v>
      </c>
      <c r="K49" s="1784"/>
      <c r="L49" s="1789"/>
      <c r="M49" s="1790"/>
      <c r="N49" s="1790"/>
      <c r="O49" s="1787"/>
      <c r="P49" s="1781">
        <f>+L49*D49+M49*E49+N49*F49</f>
        <v>0</v>
      </c>
    </row>
    <row r="50" spans="1:16" ht="30" customHeight="1">
      <c r="A50" s="1840" t="s">
        <v>1532</v>
      </c>
      <c r="B50" s="1801" t="s">
        <v>2699</v>
      </c>
      <c r="C50" s="1316" t="s">
        <v>2598</v>
      </c>
      <c r="D50" s="1793"/>
      <c r="E50" s="1793"/>
      <c r="F50" s="1793"/>
      <c r="G50" s="1786"/>
      <c r="H50" s="1783"/>
      <c r="I50" s="1783"/>
      <c r="J50" s="1783"/>
      <c r="K50" s="1784"/>
      <c r="L50" s="1785"/>
      <c r="M50" s="1786"/>
      <c r="N50" s="1786"/>
      <c r="O50" s="1787"/>
      <c r="P50" s="1781">
        <f>+P51+P52+P53</f>
        <v>0</v>
      </c>
    </row>
    <row r="51" spans="1:16" ht="30" customHeight="1">
      <c r="A51" s="1840" t="s">
        <v>2599</v>
      </c>
      <c r="B51" s="1801" t="s">
        <v>2700</v>
      </c>
      <c r="C51" s="1841" t="s">
        <v>2544</v>
      </c>
      <c r="D51" s="1793"/>
      <c r="E51" s="1793"/>
      <c r="F51" s="1793"/>
      <c r="G51" s="1786"/>
      <c r="H51" s="1788">
        <v>0.05</v>
      </c>
      <c r="I51" s="1788">
        <v>0.5</v>
      </c>
      <c r="J51" s="1788">
        <v>1</v>
      </c>
      <c r="K51" s="1784"/>
      <c r="L51" s="1789"/>
      <c r="M51" s="1790"/>
      <c r="N51" s="1790"/>
      <c r="O51" s="1787"/>
      <c r="P51" s="1781">
        <f>+L51*D51+M51*E51+N51*F51</f>
        <v>0</v>
      </c>
    </row>
    <row r="52" spans="1:16" ht="30" customHeight="1">
      <c r="A52" s="1840" t="s">
        <v>2601</v>
      </c>
      <c r="B52" s="1801" t="s">
        <v>2701</v>
      </c>
      <c r="C52" s="1841" t="s">
        <v>2546</v>
      </c>
      <c r="D52" s="1793"/>
      <c r="E52" s="1793"/>
      <c r="F52" s="1793"/>
      <c r="G52" s="1786"/>
      <c r="H52" s="1788">
        <v>0.5</v>
      </c>
      <c r="I52" s="1788">
        <v>0.5</v>
      </c>
      <c r="J52" s="1788">
        <v>1</v>
      </c>
      <c r="K52" s="1784"/>
      <c r="L52" s="1789"/>
      <c r="M52" s="1790"/>
      <c r="N52" s="1790"/>
      <c r="O52" s="1787"/>
      <c r="P52" s="1781">
        <f>+L52*D52+M52*E52+N52*F52</f>
        <v>0</v>
      </c>
    </row>
    <row r="53" spans="1:16" ht="30" customHeight="1">
      <c r="A53" s="1840" t="s">
        <v>2603</v>
      </c>
      <c r="B53" s="1801" t="s">
        <v>2702</v>
      </c>
      <c r="C53" s="1841" t="s">
        <v>2548</v>
      </c>
      <c r="D53" s="1793"/>
      <c r="E53" s="1793"/>
      <c r="F53" s="1793"/>
      <c r="G53" s="1786"/>
      <c r="H53" s="1788">
        <v>1</v>
      </c>
      <c r="I53" s="1788">
        <v>1</v>
      </c>
      <c r="J53" s="1788">
        <v>1</v>
      </c>
      <c r="K53" s="1784"/>
      <c r="L53" s="1789"/>
      <c r="M53" s="1790"/>
      <c r="N53" s="1790"/>
      <c r="O53" s="1787"/>
      <c r="P53" s="1781">
        <f>+L53*D53+M53*E53+N53*F53</f>
        <v>0</v>
      </c>
    </row>
    <row r="54" spans="1:16" ht="30" customHeight="1">
      <c r="A54" s="1840" t="s">
        <v>2605</v>
      </c>
      <c r="B54" s="1801" t="s">
        <v>2403</v>
      </c>
      <c r="C54" s="1803" t="s">
        <v>2607</v>
      </c>
      <c r="D54" s="1793"/>
      <c r="E54" s="1793"/>
      <c r="F54" s="1793"/>
      <c r="G54" s="1786"/>
      <c r="H54" s="1788">
        <v>0.1</v>
      </c>
      <c r="I54" s="1788">
        <v>0.5</v>
      </c>
      <c r="J54" s="1788">
        <v>1</v>
      </c>
      <c r="K54" s="1784"/>
      <c r="L54" s="1789"/>
      <c r="M54" s="1790"/>
      <c r="N54" s="1790"/>
      <c r="O54" s="1787"/>
      <c r="P54" s="1781">
        <f>+L54*D54+M54*E54+N54*F54</f>
        <v>0</v>
      </c>
    </row>
    <row r="55" spans="1:16" ht="30" customHeight="1">
      <c r="A55" s="1840" t="s">
        <v>2608</v>
      </c>
      <c r="B55" s="1801" t="s">
        <v>2404</v>
      </c>
      <c r="C55" s="1803" t="s">
        <v>2610</v>
      </c>
      <c r="D55" s="1793"/>
      <c r="E55" s="1793"/>
      <c r="F55" s="1793"/>
      <c r="G55" s="1792"/>
      <c r="H55" s="1783"/>
      <c r="I55" s="1783"/>
      <c r="J55" s="1783"/>
      <c r="K55" s="1784"/>
      <c r="L55" s="1785"/>
      <c r="M55" s="1786"/>
      <c r="N55" s="1786"/>
      <c r="O55" s="1787"/>
      <c r="P55" s="1781">
        <f>+P56+P57+P58</f>
        <v>0</v>
      </c>
    </row>
    <row r="56" spans="1:16" ht="30" customHeight="1">
      <c r="A56" s="1840" t="s">
        <v>2611</v>
      </c>
      <c r="B56" s="1801" t="s">
        <v>2703</v>
      </c>
      <c r="C56" s="1316" t="s">
        <v>2544</v>
      </c>
      <c r="D56" s="1793"/>
      <c r="E56" s="1793"/>
      <c r="F56" s="1793"/>
      <c r="G56" s="1786"/>
      <c r="H56" s="1788">
        <v>0.5</v>
      </c>
      <c r="I56" s="1788">
        <v>0.5</v>
      </c>
      <c r="J56" s="1788">
        <v>0.65</v>
      </c>
      <c r="K56" s="1784"/>
      <c r="L56" s="1789"/>
      <c r="M56" s="1790"/>
      <c r="N56" s="1790"/>
      <c r="O56" s="1787"/>
      <c r="P56" s="1781">
        <f>+L56*D56+M56*E56+N56*F56</f>
        <v>0</v>
      </c>
    </row>
    <row r="57" spans="1:16" ht="30" customHeight="1">
      <c r="A57" s="1840" t="s">
        <v>2613</v>
      </c>
      <c r="B57" s="1801" t="s">
        <v>2704</v>
      </c>
      <c r="C57" s="1316" t="s">
        <v>2546</v>
      </c>
      <c r="D57" s="1793"/>
      <c r="E57" s="1793"/>
      <c r="F57" s="1793"/>
      <c r="G57" s="1786"/>
      <c r="H57" s="1788">
        <v>0.5</v>
      </c>
      <c r="I57" s="1788">
        <v>0.5</v>
      </c>
      <c r="J57" s="1788">
        <v>0.65</v>
      </c>
      <c r="K57" s="1784"/>
      <c r="L57" s="1789"/>
      <c r="M57" s="1790"/>
      <c r="N57" s="1790"/>
      <c r="O57" s="1787"/>
      <c r="P57" s="1781">
        <f>+L57*D57+M57*E57+N57*F57</f>
        <v>0</v>
      </c>
    </row>
    <row r="58" spans="1:16" ht="30" customHeight="1">
      <c r="A58" s="1840" t="s">
        <v>2615</v>
      </c>
      <c r="B58" s="1801" t="s">
        <v>2705</v>
      </c>
      <c r="C58" s="1316" t="s">
        <v>2548</v>
      </c>
      <c r="D58" s="1793"/>
      <c r="E58" s="1793"/>
      <c r="F58" s="1793"/>
      <c r="G58" s="1786"/>
      <c r="H58" s="1788">
        <v>1</v>
      </c>
      <c r="I58" s="1788">
        <v>1</v>
      </c>
      <c r="J58" s="1788">
        <v>1</v>
      </c>
      <c r="K58" s="1784"/>
      <c r="L58" s="1789"/>
      <c r="M58" s="1790"/>
      <c r="N58" s="1790"/>
      <c r="O58" s="1787"/>
      <c r="P58" s="1781">
        <f>+L58*D58+M58*E58+N58*F58</f>
        <v>0</v>
      </c>
    </row>
    <row r="59" spans="1:16" ht="30" customHeight="1">
      <c r="A59" s="1840" t="s">
        <v>2617</v>
      </c>
      <c r="B59" s="1801" t="s">
        <v>2706</v>
      </c>
      <c r="C59" s="1803" t="s">
        <v>2619</v>
      </c>
      <c r="D59" s="1793"/>
      <c r="E59" s="1793"/>
      <c r="F59" s="1793"/>
      <c r="G59" s="1792"/>
      <c r="H59" s="1783"/>
      <c r="I59" s="1783"/>
      <c r="J59" s="1783"/>
      <c r="K59" s="1784"/>
      <c r="L59" s="1785"/>
      <c r="M59" s="1786"/>
      <c r="N59" s="1786"/>
      <c r="O59" s="1787"/>
      <c r="P59" s="1781">
        <f>+P61+P62</f>
        <v>0</v>
      </c>
    </row>
    <row r="60" spans="1:16" ht="30" customHeight="1">
      <c r="A60" s="1840" t="s">
        <v>2620</v>
      </c>
      <c r="B60" s="1801" t="s">
        <v>2707</v>
      </c>
      <c r="C60" s="1807" t="s">
        <v>2622</v>
      </c>
      <c r="D60" s="1793"/>
      <c r="E60" s="1793"/>
      <c r="F60" s="1793"/>
      <c r="G60" s="1792"/>
      <c r="H60" s="1783"/>
      <c r="I60" s="1783"/>
      <c r="J60" s="1783"/>
      <c r="K60" s="1784"/>
      <c r="L60" s="1785"/>
      <c r="M60" s="1785"/>
      <c r="N60" s="1785"/>
      <c r="O60" s="1787"/>
      <c r="P60" s="1781">
        <f>+L60*D60+M60*E60+N60*F60</f>
        <v>0</v>
      </c>
    </row>
    <row r="61" spans="1:16" ht="30" customHeight="1">
      <c r="A61" s="1840" t="s">
        <v>2623</v>
      </c>
      <c r="B61" s="1801" t="s">
        <v>2708</v>
      </c>
      <c r="C61" s="1316" t="s">
        <v>2584</v>
      </c>
      <c r="D61" s="1793"/>
      <c r="E61" s="1793"/>
      <c r="F61" s="1793"/>
      <c r="G61" s="1786"/>
      <c r="H61" s="1788">
        <v>0.5</v>
      </c>
      <c r="I61" s="1788">
        <v>0.5</v>
      </c>
      <c r="J61" s="1788">
        <v>0.85</v>
      </c>
      <c r="K61" s="1784"/>
      <c r="L61" s="1789"/>
      <c r="M61" s="1790"/>
      <c r="N61" s="1790"/>
      <c r="O61" s="1787"/>
      <c r="P61" s="1781">
        <f>+L61*D61+M61*E61+N61*F61</f>
        <v>0</v>
      </c>
    </row>
    <row r="62" spans="1:16" ht="30" customHeight="1">
      <c r="A62" s="1840" t="s">
        <v>2625</v>
      </c>
      <c r="B62" s="1801" t="s">
        <v>2709</v>
      </c>
      <c r="C62" s="1316" t="s">
        <v>2548</v>
      </c>
      <c r="D62" s="1793"/>
      <c r="E62" s="1793"/>
      <c r="F62" s="1793"/>
      <c r="G62" s="1786"/>
      <c r="H62" s="1788">
        <v>1</v>
      </c>
      <c r="I62" s="1788">
        <v>1</v>
      </c>
      <c r="J62" s="1788">
        <v>1</v>
      </c>
      <c r="K62" s="1784"/>
      <c r="L62" s="1789"/>
      <c r="M62" s="1790"/>
      <c r="N62" s="1790"/>
      <c r="O62" s="1787"/>
      <c r="P62" s="1781">
        <f>+L62*D62+M62*E62+N62*F62</f>
        <v>0</v>
      </c>
    </row>
    <row r="63" spans="1:16" ht="30" customHeight="1">
      <c r="A63" s="1840" t="s">
        <v>2627</v>
      </c>
      <c r="B63" s="1801" t="s">
        <v>2710</v>
      </c>
      <c r="C63" s="1453" t="s">
        <v>2629</v>
      </c>
      <c r="D63" s="1793"/>
      <c r="E63" s="1793"/>
      <c r="F63" s="1793"/>
      <c r="G63" s="1786"/>
      <c r="H63" s="1804">
        <v>0.1</v>
      </c>
      <c r="I63" s="1804">
        <v>0.5</v>
      </c>
      <c r="J63" s="1804">
        <v>0.85</v>
      </c>
      <c r="K63" s="1805"/>
      <c r="L63" s="1789"/>
      <c r="M63" s="1790"/>
      <c r="N63" s="1790"/>
      <c r="O63" s="1787"/>
      <c r="P63" s="1781">
        <f>+L63*D63+M63*E63+N63*F63</f>
        <v>0</v>
      </c>
    </row>
    <row r="64" spans="1:16" ht="30" customHeight="1">
      <c r="A64" s="1840" t="s">
        <v>2630</v>
      </c>
      <c r="B64" s="1766" t="s">
        <v>2711</v>
      </c>
      <c r="C64" s="1842" t="s">
        <v>2632</v>
      </c>
      <c r="D64" s="1793"/>
      <c r="E64" s="1793"/>
      <c r="F64" s="1793"/>
      <c r="G64" s="1786"/>
      <c r="H64" s="1783"/>
      <c r="I64" s="1783"/>
      <c r="J64" s="1783"/>
      <c r="K64" s="1784"/>
      <c r="L64" s="1789"/>
      <c r="M64" s="1790"/>
      <c r="N64" s="1790"/>
      <c r="O64" s="1787"/>
      <c r="P64" s="1781">
        <f t="shared" ref="P64" si="0">+L64*D64+M64*E64+N64*F64</f>
        <v>0</v>
      </c>
    </row>
    <row r="65" spans="1:16" ht="30" customHeight="1">
      <c r="A65" s="1840" t="s">
        <v>2633</v>
      </c>
      <c r="B65" s="1766" t="s">
        <v>2712</v>
      </c>
      <c r="C65" s="1809" t="s">
        <v>2635</v>
      </c>
      <c r="D65" s="1793"/>
      <c r="E65" s="1793"/>
      <c r="F65" s="1793"/>
      <c r="G65" s="1792"/>
      <c r="H65" s="1783"/>
      <c r="I65" s="1783"/>
      <c r="J65" s="1783"/>
      <c r="K65" s="1784"/>
      <c r="L65" s="1789"/>
      <c r="M65" s="1790"/>
      <c r="N65" s="1790"/>
      <c r="O65" s="1787"/>
      <c r="P65" s="1781">
        <f>+P66+P67+P68</f>
        <v>0</v>
      </c>
    </row>
    <row r="66" spans="1:16" ht="30" customHeight="1">
      <c r="A66" s="1840" t="s">
        <v>2636</v>
      </c>
      <c r="B66" s="1801" t="s">
        <v>2713</v>
      </c>
      <c r="C66" s="1803" t="s">
        <v>2638</v>
      </c>
      <c r="D66" s="1793"/>
      <c r="E66" s="1786"/>
      <c r="F66" s="1786"/>
      <c r="G66" s="1786"/>
      <c r="H66" s="1788">
        <v>0.05</v>
      </c>
      <c r="I66" s="1389"/>
      <c r="J66" s="1389"/>
      <c r="K66" s="1810"/>
      <c r="L66" s="1789"/>
      <c r="M66" s="1786"/>
      <c r="N66" s="1786"/>
      <c r="O66" s="1787"/>
      <c r="P66" s="1781">
        <f>+L66*D66</f>
        <v>0</v>
      </c>
    </row>
    <row r="67" spans="1:16" ht="30" customHeight="1">
      <c r="A67" s="1840" t="s">
        <v>2639</v>
      </c>
      <c r="B67" s="1801" t="s">
        <v>2714</v>
      </c>
      <c r="C67" s="1803" t="s">
        <v>2641</v>
      </c>
      <c r="D67" s="1793"/>
      <c r="E67" s="1786"/>
      <c r="F67" s="1786"/>
      <c r="G67" s="1786"/>
      <c r="H67" s="1788">
        <v>1</v>
      </c>
      <c r="I67" s="1389"/>
      <c r="J67" s="1389"/>
      <c r="K67" s="1810"/>
      <c r="L67" s="1789"/>
      <c r="M67" s="1786"/>
      <c r="N67" s="1786"/>
      <c r="O67" s="1787"/>
      <c r="P67" s="1781">
        <f>+L67*D67</f>
        <v>0</v>
      </c>
    </row>
    <row r="68" spans="1:16" ht="30" customHeight="1">
      <c r="A68" s="1840" t="s">
        <v>2642</v>
      </c>
      <c r="B68" s="1801" t="s">
        <v>2715</v>
      </c>
      <c r="C68" s="1803" t="s">
        <v>2644</v>
      </c>
      <c r="D68" s="1793"/>
      <c r="E68" s="1790"/>
      <c r="F68" s="1790"/>
      <c r="G68" s="1790"/>
      <c r="H68" s="1788">
        <v>0.85</v>
      </c>
      <c r="I68" s="1788">
        <v>0.85</v>
      </c>
      <c r="J68" s="1788">
        <v>0.85</v>
      </c>
      <c r="K68" s="1788">
        <v>0.85</v>
      </c>
      <c r="L68" s="1789"/>
      <c r="M68" s="1790"/>
      <c r="N68" s="1790"/>
      <c r="O68" s="1791"/>
      <c r="P68" s="1781">
        <f>+D68*L68+E68*M68+F68*N68+G68*O68</f>
        <v>0</v>
      </c>
    </row>
    <row r="69" spans="1:16" ht="30" customHeight="1">
      <c r="A69" s="1840" t="s">
        <v>2645</v>
      </c>
      <c r="B69" s="1766" t="s">
        <v>2716</v>
      </c>
      <c r="C69" s="1811" t="s">
        <v>2647</v>
      </c>
      <c r="D69" s="1793"/>
      <c r="E69" s="1790"/>
      <c r="F69" s="1790"/>
      <c r="G69" s="1790"/>
      <c r="H69" s="1788">
        <v>0.85</v>
      </c>
      <c r="I69" s="1788">
        <v>0.85</v>
      </c>
      <c r="J69" s="1788">
        <v>0.85</v>
      </c>
      <c r="K69" s="1788">
        <v>0.85</v>
      </c>
      <c r="L69" s="1789"/>
      <c r="M69" s="1790"/>
      <c r="N69" s="1790"/>
      <c r="O69" s="1791"/>
      <c r="P69" s="1781">
        <f>+D69*L69+E69*M69+F69*N69+G69*O69</f>
        <v>0</v>
      </c>
    </row>
    <row r="70" spans="1:16" ht="30" customHeight="1">
      <c r="A70" s="1840" t="s">
        <v>2648</v>
      </c>
      <c r="B70" s="1766" t="s">
        <v>2717</v>
      </c>
      <c r="C70" s="1812" t="s">
        <v>2650</v>
      </c>
      <c r="D70" s="1793"/>
      <c r="E70" s="1790"/>
      <c r="F70" s="1790"/>
      <c r="G70" s="1792"/>
      <c r="H70" s="1783"/>
      <c r="I70" s="1783"/>
      <c r="J70" s="1783"/>
      <c r="K70" s="1784"/>
      <c r="L70" s="1785"/>
      <c r="M70" s="1786"/>
      <c r="N70" s="1786"/>
      <c r="O70" s="1787"/>
      <c r="P70" s="1781">
        <f>+P71+P74+P75+P76</f>
        <v>0</v>
      </c>
    </row>
    <row r="71" spans="1:16" ht="30" customHeight="1">
      <c r="A71" s="1840" t="s">
        <v>2651</v>
      </c>
      <c r="B71" s="1801" t="s">
        <v>2718</v>
      </c>
      <c r="C71" s="1813" t="s">
        <v>2653</v>
      </c>
      <c r="D71" s="1785"/>
      <c r="E71" s="1786"/>
      <c r="F71" s="1790"/>
      <c r="G71" s="1786"/>
      <c r="H71" s="1783"/>
      <c r="I71" s="1783"/>
      <c r="J71" s="1783"/>
      <c r="K71" s="1784"/>
      <c r="L71" s="1785"/>
      <c r="M71" s="1786"/>
      <c r="N71" s="1790"/>
      <c r="O71" s="1787"/>
      <c r="P71" s="1781">
        <f>+P72+P73</f>
        <v>0</v>
      </c>
    </row>
    <row r="72" spans="1:16" ht="30" customHeight="1">
      <c r="A72" s="1840" t="s">
        <v>2654</v>
      </c>
      <c r="B72" s="1801" t="s">
        <v>2719</v>
      </c>
      <c r="C72" s="1316" t="s">
        <v>2584</v>
      </c>
      <c r="D72" s="1785"/>
      <c r="E72" s="1786"/>
      <c r="F72" s="1790"/>
      <c r="G72" s="1786"/>
      <c r="H72" s="1783"/>
      <c r="I72" s="1783"/>
      <c r="J72" s="1788">
        <v>0.85</v>
      </c>
      <c r="K72" s="1784"/>
      <c r="L72" s="1785"/>
      <c r="M72" s="1786"/>
      <c r="N72" s="1790"/>
      <c r="O72" s="1787"/>
      <c r="P72" s="1781">
        <f>+N72*F72</f>
        <v>0</v>
      </c>
    </row>
    <row r="73" spans="1:16" ht="30" customHeight="1">
      <c r="A73" s="1840" t="s">
        <v>2656</v>
      </c>
      <c r="B73" s="1801" t="s">
        <v>2720</v>
      </c>
      <c r="C73" s="1316" t="s">
        <v>2548</v>
      </c>
      <c r="D73" s="1785"/>
      <c r="E73" s="1786"/>
      <c r="F73" s="1790"/>
      <c r="G73" s="1786"/>
      <c r="H73" s="1783"/>
      <c r="I73" s="1783"/>
      <c r="J73" s="1788">
        <v>1</v>
      </c>
      <c r="K73" s="1784"/>
      <c r="L73" s="1785"/>
      <c r="M73" s="1786"/>
      <c r="N73" s="1790"/>
      <c r="O73" s="1787"/>
      <c r="P73" s="1781">
        <f>+N73*F73</f>
        <v>0</v>
      </c>
    </row>
    <row r="74" spans="1:16" ht="30" customHeight="1">
      <c r="A74" s="1840" t="s">
        <v>2658</v>
      </c>
      <c r="B74" s="1801" t="s">
        <v>2721</v>
      </c>
      <c r="C74" s="1803" t="s">
        <v>2660</v>
      </c>
      <c r="D74" s="1789"/>
      <c r="E74" s="1786"/>
      <c r="F74" s="1786"/>
      <c r="G74" s="1786"/>
      <c r="H74" s="1788">
        <v>0</v>
      </c>
      <c r="I74" s="1814"/>
      <c r="J74" s="1814"/>
      <c r="K74" s="1815"/>
      <c r="L74" s="1789"/>
      <c r="M74" s="1786"/>
      <c r="N74" s="1786"/>
      <c r="O74" s="1787"/>
      <c r="P74" s="1781">
        <f>+L74*D74</f>
        <v>0</v>
      </c>
    </row>
    <row r="75" spans="1:16" ht="30" customHeight="1">
      <c r="A75" s="1840" t="s">
        <v>2661</v>
      </c>
      <c r="B75" s="1801" t="s">
        <v>2722</v>
      </c>
      <c r="C75" s="1803" t="s">
        <v>2663</v>
      </c>
      <c r="D75" s="1789"/>
      <c r="E75" s="1790"/>
      <c r="F75" s="1790"/>
      <c r="G75" s="1786"/>
      <c r="H75" s="1788">
        <v>1</v>
      </c>
      <c r="I75" s="1788">
        <v>1</v>
      </c>
      <c r="J75" s="1788">
        <v>1</v>
      </c>
      <c r="K75" s="1815"/>
      <c r="L75" s="1789"/>
      <c r="M75" s="1790"/>
      <c r="N75" s="1790"/>
      <c r="O75" s="1787"/>
      <c r="P75" s="1781">
        <f>+D75*L75+E75*M75+F75*N75</f>
        <v>0</v>
      </c>
    </row>
    <row r="76" spans="1:16" ht="30" customHeight="1">
      <c r="A76" s="1840" t="s">
        <v>2664</v>
      </c>
      <c r="B76" s="1801" t="s">
        <v>2723</v>
      </c>
      <c r="C76" s="1453" t="s">
        <v>2666</v>
      </c>
      <c r="D76" s="1789"/>
      <c r="E76" s="1790"/>
      <c r="F76" s="1790"/>
      <c r="G76" s="1786"/>
      <c r="H76" s="1788">
        <v>0.5</v>
      </c>
      <c r="I76" s="1788">
        <v>0.5</v>
      </c>
      <c r="J76" s="1788">
        <v>1</v>
      </c>
      <c r="K76" s="1784"/>
      <c r="L76" s="1789"/>
      <c r="M76" s="1790"/>
      <c r="N76" s="1790"/>
      <c r="O76" s="1787"/>
      <c r="P76" s="1781">
        <f>+D76*L76+E76*M76+F76*N76</f>
        <v>0</v>
      </c>
    </row>
    <row r="77" spans="1:16" ht="30" customHeight="1">
      <c r="A77" s="1840" t="s">
        <v>2667</v>
      </c>
      <c r="B77" s="1766" t="s">
        <v>2724</v>
      </c>
      <c r="C77" s="1812" t="s">
        <v>2669</v>
      </c>
      <c r="D77" s="1789"/>
      <c r="E77" s="1790"/>
      <c r="F77" s="1790"/>
      <c r="G77" s="1792"/>
      <c r="H77" s="1783"/>
      <c r="I77" s="1783"/>
      <c r="J77" s="1783"/>
      <c r="K77" s="1784"/>
      <c r="L77" s="1785"/>
      <c r="M77" s="1786"/>
      <c r="N77" s="1786"/>
      <c r="O77" s="1787"/>
      <c r="P77" s="1781">
        <f>+P78+P79+P80+P81</f>
        <v>0</v>
      </c>
    </row>
    <row r="78" spans="1:16" ht="30" customHeight="1">
      <c r="A78" s="1840" t="s">
        <v>2670</v>
      </c>
      <c r="B78" s="1801" t="s">
        <v>2725</v>
      </c>
      <c r="C78" s="1816" t="s">
        <v>2672</v>
      </c>
      <c r="D78" s="1789"/>
      <c r="E78" s="1790"/>
      <c r="F78" s="1790"/>
      <c r="G78" s="1786"/>
      <c r="H78" s="1783"/>
      <c r="I78" s="1783"/>
      <c r="J78" s="1783"/>
      <c r="K78" s="1784"/>
      <c r="L78" s="1789"/>
      <c r="M78" s="1790"/>
      <c r="N78" s="1790"/>
      <c r="O78" s="1787"/>
      <c r="P78" s="1781">
        <f>+D78*L78+E78*M78+F78*N78</f>
        <v>0</v>
      </c>
    </row>
    <row r="79" spans="1:16" ht="30" customHeight="1">
      <c r="A79" s="1840" t="s">
        <v>2673</v>
      </c>
      <c r="B79" s="1801" t="s">
        <v>2726</v>
      </c>
      <c r="C79" s="1803" t="s">
        <v>2675</v>
      </c>
      <c r="D79" s="1789"/>
      <c r="E79" s="1790"/>
      <c r="F79" s="1790"/>
      <c r="G79" s="1786"/>
      <c r="H79" s="1804">
        <v>0.05</v>
      </c>
      <c r="I79" s="1804">
        <v>0.05</v>
      </c>
      <c r="J79" s="1804">
        <v>0.05</v>
      </c>
      <c r="K79" s="1784"/>
      <c r="L79" s="1789"/>
      <c r="M79" s="1790"/>
      <c r="N79" s="1790"/>
      <c r="O79" s="1787"/>
      <c r="P79" s="1781">
        <f>+D79*L79+E79*M79+F79*N79</f>
        <v>0</v>
      </c>
    </row>
    <row r="80" spans="1:16" ht="30" customHeight="1">
      <c r="A80" s="1840" t="s">
        <v>2676</v>
      </c>
      <c r="B80" s="1801" t="s">
        <v>2727</v>
      </c>
      <c r="C80" s="1817" t="s">
        <v>2678</v>
      </c>
      <c r="D80" s="1789"/>
      <c r="E80" s="1790"/>
      <c r="F80" s="1790"/>
      <c r="G80" s="1818"/>
      <c r="H80" s="1819">
        <v>0.05</v>
      </c>
      <c r="I80" s="1820">
        <v>7.4999999999999997E-2</v>
      </c>
      <c r="J80" s="1819">
        <v>0.1</v>
      </c>
      <c r="K80" s="1821"/>
      <c r="L80" s="1789"/>
      <c r="M80" s="1790"/>
      <c r="N80" s="1790"/>
      <c r="O80" s="1822"/>
      <c r="P80" s="1781">
        <f>+D80*L80+E80*M80+F80*N80</f>
        <v>0</v>
      </c>
    </row>
    <row r="81" spans="1:16" ht="30" customHeight="1" thickBot="1">
      <c r="A81" s="1840" t="s">
        <v>2679</v>
      </c>
      <c r="B81" s="1801" t="s">
        <v>2728</v>
      </c>
      <c r="C81" s="1803" t="s">
        <v>2681</v>
      </c>
      <c r="D81" s="1826"/>
      <c r="E81" s="1827"/>
      <c r="F81" s="1827"/>
      <c r="G81" s="1828"/>
      <c r="H81" s="1829">
        <v>1</v>
      </c>
      <c r="I81" s="1830">
        <v>1</v>
      </c>
      <c r="J81" s="1829">
        <v>1</v>
      </c>
      <c r="K81" s="1831"/>
      <c r="L81" s="1826"/>
      <c r="M81" s="1827"/>
      <c r="N81" s="1827"/>
      <c r="O81" s="1832"/>
      <c r="P81" s="1833">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60" zoomScaleNormal="60" workbookViewId="0">
      <selection activeCell="C98" sqref="C98"/>
    </sheetView>
  </sheetViews>
  <sheetFormatPr defaultColWidth="11.42578125" defaultRowHeight="14.25"/>
  <cols>
    <col min="1" max="1" width="22.7109375" style="249" customWidth="1"/>
    <col min="2" max="2" width="9.28515625" style="249" customWidth="1"/>
    <col min="3" max="3" width="104.42578125" style="250" customWidth="1"/>
    <col min="4" max="4" width="20.7109375" style="1843" customWidth="1"/>
    <col min="5" max="5" width="18.85546875" style="1843" customWidth="1"/>
    <col min="6" max="7" width="20.7109375" style="1843" customWidth="1"/>
    <col min="8" max="11" width="20.7109375" style="250" customWidth="1"/>
    <col min="12" max="15" width="20.7109375" style="1843" customWidth="1"/>
    <col min="16" max="16" width="19.28515625" style="250" customWidth="1"/>
    <col min="17" max="16384" width="11.42578125" style="250"/>
  </cols>
  <sheetData>
    <row r="1" spans="1:16" ht="15">
      <c r="A1" s="1755" t="s">
        <v>2682</v>
      </c>
      <c r="B1" s="1755" t="s">
        <v>1639</v>
      </c>
    </row>
    <row r="2" spans="1:16" ht="15">
      <c r="A2" s="1755" t="s">
        <v>2524</v>
      </c>
      <c r="B2" s="1835" t="s">
        <v>2729</v>
      </c>
    </row>
    <row r="3" spans="1:16" ht="15">
      <c r="A3" s="1755" t="s">
        <v>6</v>
      </c>
      <c r="B3" s="1755" t="s">
        <v>7</v>
      </c>
    </row>
    <row r="4" spans="1:16" ht="15">
      <c r="A4" s="1755" t="s">
        <v>10</v>
      </c>
      <c r="B4" s="1755" t="s">
        <v>2526</v>
      </c>
    </row>
    <row r="6" spans="1:16" ht="15" thickBot="1"/>
    <row r="7" spans="1:16" ht="30" customHeight="1" thickBot="1">
      <c r="A7" s="2918" t="s">
        <v>2527</v>
      </c>
      <c r="B7" s="2919"/>
      <c r="C7" s="2919"/>
      <c r="D7" s="2919"/>
      <c r="E7" s="2919"/>
      <c r="F7" s="2919"/>
      <c r="G7" s="2919"/>
      <c r="H7" s="2919"/>
      <c r="I7" s="2919"/>
      <c r="J7" s="2919"/>
      <c r="K7" s="2919"/>
      <c r="L7" s="2919"/>
      <c r="M7" s="2919"/>
      <c r="N7" s="2919"/>
      <c r="O7" s="2919"/>
      <c r="P7" s="2920"/>
    </row>
    <row r="8" spans="1:16" ht="30" customHeight="1">
      <c r="A8" s="2921"/>
      <c r="B8" s="2922"/>
      <c r="C8" s="2923"/>
      <c r="D8" s="2916" t="s">
        <v>658</v>
      </c>
      <c r="E8" s="2930"/>
      <c r="F8" s="2930"/>
      <c r="G8" s="2930"/>
      <c r="H8" s="2916" t="s">
        <v>2528</v>
      </c>
      <c r="I8" s="2930"/>
      <c r="J8" s="2930"/>
      <c r="K8" s="2930"/>
      <c r="L8" s="2916" t="s">
        <v>2529</v>
      </c>
      <c r="M8" s="2930"/>
      <c r="N8" s="2930"/>
      <c r="O8" s="2930"/>
      <c r="P8" s="2916" t="s">
        <v>2530</v>
      </c>
    </row>
    <row r="9" spans="1:16" s="251" customFormat="1" ht="30" customHeight="1">
      <c r="A9" s="2924"/>
      <c r="B9" s="2925"/>
      <c r="C9" s="2926"/>
      <c r="D9" s="2916" t="s">
        <v>2531</v>
      </c>
      <c r="E9" s="2915"/>
      <c r="F9" s="2915"/>
      <c r="G9" s="2914" t="s">
        <v>2532</v>
      </c>
      <c r="H9" s="2916" t="s">
        <v>2531</v>
      </c>
      <c r="I9" s="2915"/>
      <c r="J9" s="2915"/>
      <c r="K9" s="2914" t="s">
        <v>2532</v>
      </c>
      <c r="L9" s="2916" t="s">
        <v>2531</v>
      </c>
      <c r="M9" s="2915"/>
      <c r="N9" s="2915"/>
      <c r="O9" s="2914" t="s">
        <v>2532</v>
      </c>
      <c r="P9" s="2925"/>
    </row>
    <row r="10" spans="1:16" ht="30" customHeight="1">
      <c r="A10" s="2924"/>
      <c r="B10" s="2925"/>
      <c r="C10" s="2926"/>
      <c r="D10" s="1478" t="s">
        <v>2533</v>
      </c>
      <c r="E10" s="1478" t="s">
        <v>2534</v>
      </c>
      <c r="F10" s="1478" t="s">
        <v>2535</v>
      </c>
      <c r="G10" s="2915"/>
      <c r="H10" s="1478" t="s">
        <v>2533</v>
      </c>
      <c r="I10" s="1478" t="s">
        <v>2534</v>
      </c>
      <c r="J10" s="1478" t="s">
        <v>2535</v>
      </c>
      <c r="K10" s="2915"/>
      <c r="L10" s="1478" t="s">
        <v>2533</v>
      </c>
      <c r="M10" s="1478" t="s">
        <v>2534</v>
      </c>
      <c r="N10" s="1478" t="s">
        <v>2535</v>
      </c>
      <c r="O10" s="2915"/>
      <c r="P10" s="2925"/>
    </row>
    <row r="11" spans="1:16" s="1764" customFormat="1" ht="30" customHeight="1" thickBot="1">
      <c r="A11" s="1836" t="s">
        <v>1678</v>
      </c>
      <c r="B11" s="1837" t="s">
        <v>2536</v>
      </c>
      <c r="C11" s="1838" t="s">
        <v>657</v>
      </c>
      <c r="D11" s="1763" t="s">
        <v>1865</v>
      </c>
      <c r="E11" s="1763" t="s">
        <v>1867</v>
      </c>
      <c r="F11" s="1763" t="s">
        <v>1869</v>
      </c>
      <c r="G11" s="1763" t="s">
        <v>1871</v>
      </c>
      <c r="H11" s="1763" t="s">
        <v>1873</v>
      </c>
      <c r="I11" s="1763" t="s">
        <v>1875</v>
      </c>
      <c r="J11" s="1763" t="s">
        <v>1877</v>
      </c>
      <c r="K11" s="1763" t="s">
        <v>1879</v>
      </c>
      <c r="L11" s="1763" t="s">
        <v>1881</v>
      </c>
      <c r="M11" s="1763" t="s">
        <v>1500</v>
      </c>
      <c r="N11" s="1763" t="s">
        <v>1501</v>
      </c>
      <c r="O11" s="1763" t="s">
        <v>1502</v>
      </c>
      <c r="P11" s="1839" t="s">
        <v>1503</v>
      </c>
    </row>
    <row r="12" spans="1:16" ht="30" customHeight="1">
      <c r="A12" s="1840" t="s">
        <v>1865</v>
      </c>
      <c r="B12" s="1766" t="s">
        <v>1728</v>
      </c>
      <c r="C12" s="471" t="s">
        <v>2538</v>
      </c>
      <c r="D12" s="1767"/>
      <c r="E12" s="1767"/>
      <c r="F12" s="1767"/>
      <c r="G12" s="1767"/>
      <c r="H12" s="1768"/>
      <c r="I12" s="1768"/>
      <c r="J12" s="1768"/>
      <c r="K12" s="1769"/>
      <c r="L12" s="1770"/>
      <c r="M12" s="1771"/>
      <c r="N12" s="1771"/>
      <c r="O12" s="1772"/>
      <c r="P12" s="1773">
        <f>+P13+P19+P39+P43+P64+P65+P69+P70+P77</f>
        <v>0</v>
      </c>
    </row>
    <row r="13" spans="1:16" ht="30" customHeight="1">
      <c r="A13" s="1840" t="s">
        <v>1867</v>
      </c>
      <c r="B13" s="1766" t="s">
        <v>662</v>
      </c>
      <c r="C13" s="471" t="s">
        <v>2540</v>
      </c>
      <c r="D13" s="1775"/>
      <c r="E13" s="1775"/>
      <c r="F13" s="1775"/>
      <c r="G13" s="1775"/>
      <c r="H13" s="1776"/>
      <c r="I13" s="1776"/>
      <c r="J13" s="1776"/>
      <c r="K13" s="1777"/>
      <c r="L13" s="1778"/>
      <c r="M13" s="1779"/>
      <c r="N13" s="1779"/>
      <c r="O13" s="1780"/>
      <c r="P13" s="1781">
        <f>+P14+P18</f>
        <v>0</v>
      </c>
    </row>
    <row r="14" spans="1:16" ht="30" customHeight="1">
      <c r="A14" s="1840" t="s">
        <v>1869</v>
      </c>
      <c r="B14" s="1782" t="s">
        <v>665</v>
      </c>
      <c r="C14" s="1453" t="s">
        <v>2542</v>
      </c>
      <c r="D14" s="1775"/>
      <c r="E14" s="1775"/>
      <c r="F14" s="1775"/>
      <c r="G14" s="1775"/>
      <c r="H14" s="1783"/>
      <c r="I14" s="1783"/>
      <c r="J14" s="1783"/>
      <c r="K14" s="1784"/>
      <c r="L14" s="1785"/>
      <c r="M14" s="1786"/>
      <c r="N14" s="1786"/>
      <c r="O14" s="1787"/>
      <c r="P14" s="1781">
        <f>+P15+P16+P17</f>
        <v>0</v>
      </c>
    </row>
    <row r="15" spans="1:16" ht="30" customHeight="1">
      <c r="A15" s="1840" t="s">
        <v>1871</v>
      </c>
      <c r="B15" s="1782" t="s">
        <v>668</v>
      </c>
      <c r="C15" s="1316" t="s">
        <v>2544</v>
      </c>
      <c r="D15" s="1775"/>
      <c r="E15" s="1775"/>
      <c r="F15" s="1775"/>
      <c r="G15" s="1775"/>
      <c r="H15" s="1788">
        <v>0</v>
      </c>
      <c r="I15" s="1788">
        <v>0</v>
      </c>
      <c r="J15" s="1788">
        <v>0</v>
      </c>
      <c r="K15" s="1788">
        <v>0</v>
      </c>
      <c r="L15" s="1789"/>
      <c r="M15" s="1790"/>
      <c r="N15" s="1790"/>
      <c r="O15" s="1791"/>
      <c r="P15" s="1781">
        <f>+D15*L15+E15*M15+F15*N15+G15*O15</f>
        <v>0</v>
      </c>
    </row>
    <row r="16" spans="1:16" ht="30" customHeight="1">
      <c r="A16" s="1840" t="s">
        <v>1873</v>
      </c>
      <c r="B16" s="1782" t="s">
        <v>693</v>
      </c>
      <c r="C16" s="1316" t="s">
        <v>2546</v>
      </c>
      <c r="D16" s="1775"/>
      <c r="E16" s="1775"/>
      <c r="F16" s="1775"/>
      <c r="G16" s="1775"/>
      <c r="H16" s="1788">
        <v>0.5</v>
      </c>
      <c r="I16" s="1788">
        <v>0.5</v>
      </c>
      <c r="J16" s="1788">
        <v>0.5</v>
      </c>
      <c r="K16" s="1788">
        <v>0.5</v>
      </c>
      <c r="L16" s="1789"/>
      <c r="M16" s="1790"/>
      <c r="N16" s="1790"/>
      <c r="O16" s="1791"/>
      <c r="P16" s="1781">
        <f>+D16*L16+E16*M16+F16*N16+G16*O16</f>
        <v>0</v>
      </c>
    </row>
    <row r="17" spans="1:16" ht="30" customHeight="1">
      <c r="A17" s="1840" t="s">
        <v>1875</v>
      </c>
      <c r="B17" s="1782" t="s">
        <v>705</v>
      </c>
      <c r="C17" s="1316" t="s">
        <v>2548</v>
      </c>
      <c r="D17" s="1775"/>
      <c r="E17" s="1775"/>
      <c r="F17" s="1775"/>
      <c r="G17" s="1775"/>
      <c r="H17" s="1788">
        <v>1</v>
      </c>
      <c r="I17" s="1788">
        <v>1</v>
      </c>
      <c r="J17" s="1788">
        <v>1</v>
      </c>
      <c r="K17" s="1788">
        <v>1</v>
      </c>
      <c r="L17" s="1789"/>
      <c r="M17" s="1790"/>
      <c r="N17" s="1790"/>
      <c r="O17" s="1791"/>
      <c r="P17" s="1781">
        <f>+D17*L17+E17*M17+F17*N17+G17*O17</f>
        <v>0</v>
      </c>
    </row>
    <row r="18" spans="1:16" ht="30" customHeight="1">
      <c r="A18" s="1840" t="s">
        <v>1877</v>
      </c>
      <c r="B18" s="1782" t="s">
        <v>793</v>
      </c>
      <c r="C18" s="1453" t="s">
        <v>2550</v>
      </c>
      <c r="D18" s="1775"/>
      <c r="E18" s="1775"/>
      <c r="F18" s="1775"/>
      <c r="G18" s="1792"/>
      <c r="H18" s="1788">
        <v>0</v>
      </c>
      <c r="I18" s="1788">
        <v>0.5</v>
      </c>
      <c r="J18" s="1788">
        <v>1</v>
      </c>
      <c r="K18" s="1783"/>
      <c r="L18" s="1789"/>
      <c r="M18" s="1790"/>
      <c r="N18" s="1790"/>
      <c r="O18" s="1787"/>
      <c r="P18" s="1781">
        <f>+D18*L18+E18*M18+F18*N18</f>
        <v>0</v>
      </c>
    </row>
    <row r="19" spans="1:16" ht="30" customHeight="1">
      <c r="A19" s="1840" t="s">
        <v>1879</v>
      </c>
      <c r="B19" s="1766" t="s">
        <v>844</v>
      </c>
      <c r="C19" s="471" t="s">
        <v>2552</v>
      </c>
      <c r="D19" s="1792"/>
      <c r="E19" s="1792"/>
      <c r="F19" s="1792"/>
      <c r="G19" s="1793"/>
      <c r="H19" s="1783"/>
      <c r="I19" s="1783"/>
      <c r="J19" s="1783"/>
      <c r="K19" s="1784"/>
      <c r="L19" s="1785"/>
      <c r="M19" s="1786"/>
      <c r="N19" s="1786"/>
      <c r="O19" s="1787"/>
      <c r="P19" s="1781">
        <f>+P20+P24+P28+P32+P36</f>
        <v>0</v>
      </c>
    </row>
    <row r="20" spans="1:16" ht="30" customHeight="1">
      <c r="A20" s="1840" t="s">
        <v>1881</v>
      </c>
      <c r="B20" s="1794" t="s">
        <v>847</v>
      </c>
      <c r="C20" s="1453" t="s">
        <v>2554</v>
      </c>
      <c r="D20" s="1785"/>
      <c r="E20" s="1786"/>
      <c r="F20" s="1785"/>
      <c r="G20" s="1793"/>
      <c r="H20" s="1783"/>
      <c r="I20" s="1783"/>
      <c r="J20" s="1783"/>
      <c r="K20" s="1784"/>
      <c r="L20" s="1785"/>
      <c r="M20" s="1786"/>
      <c r="N20" s="1786"/>
      <c r="O20" s="1787"/>
      <c r="P20" s="1781">
        <f>+P21+P22+P23</f>
        <v>0</v>
      </c>
    </row>
    <row r="21" spans="1:16" ht="30" customHeight="1">
      <c r="A21" s="1840" t="s">
        <v>1500</v>
      </c>
      <c r="B21" s="1794" t="s">
        <v>850</v>
      </c>
      <c r="C21" s="1316" t="s">
        <v>2544</v>
      </c>
      <c r="D21" s="1785"/>
      <c r="E21" s="1786"/>
      <c r="F21" s="1785"/>
      <c r="G21" s="1793"/>
      <c r="H21" s="1783"/>
      <c r="I21" s="1783"/>
      <c r="J21" s="1783"/>
      <c r="K21" s="1788">
        <v>0</v>
      </c>
      <c r="L21" s="1785"/>
      <c r="M21" s="1786"/>
      <c r="N21" s="1786"/>
      <c r="O21" s="1791"/>
      <c r="P21" s="1781">
        <f>+O21*G21</f>
        <v>0</v>
      </c>
    </row>
    <row r="22" spans="1:16" ht="30" customHeight="1">
      <c r="A22" s="1840" t="s">
        <v>1501</v>
      </c>
      <c r="B22" s="1795" t="s">
        <v>853</v>
      </c>
      <c r="C22" s="1316" t="s">
        <v>2546</v>
      </c>
      <c r="D22" s="1785"/>
      <c r="E22" s="1786"/>
      <c r="F22" s="1785"/>
      <c r="G22" s="1793"/>
      <c r="H22" s="1783"/>
      <c r="I22" s="1783"/>
      <c r="J22" s="1783"/>
      <c r="K22" s="1788">
        <v>0.5</v>
      </c>
      <c r="L22" s="1785"/>
      <c r="M22" s="1786"/>
      <c r="N22" s="1786"/>
      <c r="O22" s="1791"/>
      <c r="P22" s="1781">
        <f>+O22*G22</f>
        <v>0</v>
      </c>
    </row>
    <row r="23" spans="1:16" ht="30" customHeight="1">
      <c r="A23" s="1840" t="s">
        <v>1502</v>
      </c>
      <c r="B23" s="1795" t="s">
        <v>856</v>
      </c>
      <c r="C23" s="1316" t="s">
        <v>2548</v>
      </c>
      <c r="D23" s="1778"/>
      <c r="E23" s="1779"/>
      <c r="F23" s="1778"/>
      <c r="G23" s="1793"/>
      <c r="H23" s="1783"/>
      <c r="I23" s="1783"/>
      <c r="J23" s="1783"/>
      <c r="K23" s="1788">
        <v>1</v>
      </c>
      <c r="L23" s="1785"/>
      <c r="M23" s="1786"/>
      <c r="N23" s="1786"/>
      <c r="O23" s="1791"/>
      <c r="P23" s="1781">
        <f>+O23*G23</f>
        <v>0</v>
      </c>
    </row>
    <row r="24" spans="1:16" ht="30" customHeight="1">
      <c r="A24" s="1840" t="s">
        <v>1503</v>
      </c>
      <c r="B24" s="1794" t="s">
        <v>873</v>
      </c>
      <c r="C24" s="1453" t="s">
        <v>2559</v>
      </c>
      <c r="D24" s="1792"/>
      <c r="E24" s="1792"/>
      <c r="F24" s="1792"/>
      <c r="G24" s="1793"/>
      <c r="H24" s="1783"/>
      <c r="I24" s="1783"/>
      <c r="J24" s="1783"/>
      <c r="K24" s="1783"/>
      <c r="L24" s="1785"/>
      <c r="M24" s="1786"/>
      <c r="N24" s="1786"/>
      <c r="O24" s="1787"/>
      <c r="P24" s="1781">
        <f>+P25+P26+P27</f>
        <v>0</v>
      </c>
    </row>
    <row r="25" spans="1:16" ht="30" customHeight="1">
      <c r="A25" s="1840" t="s">
        <v>1504</v>
      </c>
      <c r="B25" s="1794" t="s">
        <v>2057</v>
      </c>
      <c r="C25" s="1316" t="s">
        <v>2544</v>
      </c>
      <c r="D25" s="1778"/>
      <c r="E25" s="1779"/>
      <c r="F25" s="1778"/>
      <c r="G25" s="1793"/>
      <c r="H25" s="1783"/>
      <c r="I25" s="1783"/>
      <c r="J25" s="1783"/>
      <c r="K25" s="1788">
        <v>0.1</v>
      </c>
      <c r="L25" s="1796"/>
      <c r="M25" s="1797"/>
      <c r="N25" s="1797"/>
      <c r="O25" s="1798"/>
      <c r="P25" s="1781">
        <f>+O25*G25</f>
        <v>0</v>
      </c>
    </row>
    <row r="26" spans="1:16" ht="30" customHeight="1">
      <c r="A26" s="1840" t="s">
        <v>1505</v>
      </c>
      <c r="B26" s="1795" t="s">
        <v>2060</v>
      </c>
      <c r="C26" s="1316" t="s">
        <v>2546</v>
      </c>
      <c r="D26" s="1785"/>
      <c r="E26" s="1786"/>
      <c r="F26" s="1785"/>
      <c r="G26" s="1793"/>
      <c r="H26" s="1783"/>
      <c r="I26" s="1783"/>
      <c r="J26" s="1783"/>
      <c r="K26" s="1788">
        <v>0.5</v>
      </c>
      <c r="L26" s="1785"/>
      <c r="M26" s="1786"/>
      <c r="N26" s="1786"/>
      <c r="O26" s="1791"/>
      <c r="P26" s="1781">
        <f>+O26*G26</f>
        <v>0</v>
      </c>
    </row>
    <row r="27" spans="1:16" ht="30" customHeight="1">
      <c r="A27" s="1840" t="s">
        <v>1506</v>
      </c>
      <c r="B27" s="1795" t="s">
        <v>2253</v>
      </c>
      <c r="C27" s="1316" t="s">
        <v>2548</v>
      </c>
      <c r="D27" s="1785"/>
      <c r="E27" s="1786"/>
      <c r="F27" s="1785"/>
      <c r="G27" s="1793"/>
      <c r="H27" s="1783"/>
      <c r="I27" s="1783"/>
      <c r="J27" s="1783"/>
      <c r="K27" s="1788">
        <v>1</v>
      </c>
      <c r="L27" s="1785"/>
      <c r="M27" s="1786"/>
      <c r="N27" s="1786"/>
      <c r="O27" s="1798"/>
      <c r="P27" s="1781">
        <f>+O27*G27</f>
        <v>0</v>
      </c>
    </row>
    <row r="28" spans="1:16" ht="30" customHeight="1">
      <c r="A28" s="1840" t="s">
        <v>1508</v>
      </c>
      <c r="B28" s="1794" t="s">
        <v>876</v>
      </c>
      <c r="C28" s="1453" t="s">
        <v>2564</v>
      </c>
      <c r="D28" s="1792"/>
      <c r="E28" s="1792"/>
      <c r="F28" s="1792"/>
      <c r="G28" s="1793"/>
      <c r="H28" s="1783"/>
      <c r="I28" s="1783"/>
      <c r="J28" s="1783"/>
      <c r="K28" s="1783"/>
      <c r="L28" s="1785"/>
      <c r="M28" s="1786"/>
      <c r="N28" s="1786"/>
      <c r="O28" s="1787"/>
      <c r="P28" s="1799">
        <f>+P29+P30+P31</f>
        <v>0</v>
      </c>
    </row>
    <row r="29" spans="1:16" ht="30" customHeight="1">
      <c r="A29" s="1840" t="s">
        <v>1509</v>
      </c>
      <c r="B29" s="1794" t="s">
        <v>2684</v>
      </c>
      <c r="C29" s="1316" t="s">
        <v>2544</v>
      </c>
      <c r="D29" s="1778"/>
      <c r="E29" s="1779"/>
      <c r="F29" s="1778"/>
      <c r="G29" s="1793"/>
      <c r="H29" s="1783"/>
      <c r="I29" s="1783"/>
      <c r="J29" s="1783"/>
      <c r="K29" s="1788">
        <v>0.15</v>
      </c>
      <c r="L29" s="1785"/>
      <c r="M29" s="1786"/>
      <c r="N29" s="1786"/>
      <c r="O29" s="1791"/>
      <c r="P29" s="1781">
        <f>+O29*G29</f>
        <v>0</v>
      </c>
    </row>
    <row r="30" spans="1:16" s="1800" customFormat="1" ht="30" customHeight="1">
      <c r="A30" s="1840" t="s">
        <v>1510</v>
      </c>
      <c r="B30" s="1795" t="s">
        <v>2685</v>
      </c>
      <c r="C30" s="1316" t="s">
        <v>2546</v>
      </c>
      <c r="D30" s="1778"/>
      <c r="E30" s="1779"/>
      <c r="F30" s="1778"/>
      <c r="G30" s="1793"/>
      <c r="H30" s="1783"/>
      <c r="I30" s="1783"/>
      <c r="J30" s="1783"/>
      <c r="K30" s="1788">
        <v>0.5</v>
      </c>
      <c r="L30" s="1785"/>
      <c r="M30" s="1786"/>
      <c r="N30" s="1786"/>
      <c r="O30" s="1791"/>
      <c r="P30" s="1781">
        <f>+O30*G30</f>
        <v>0</v>
      </c>
    </row>
    <row r="31" spans="1:16" ht="30" customHeight="1">
      <c r="A31" s="1840" t="s">
        <v>1511</v>
      </c>
      <c r="B31" s="1795" t="s">
        <v>2686</v>
      </c>
      <c r="C31" s="1316" t="s">
        <v>2548</v>
      </c>
      <c r="D31" s="1785"/>
      <c r="E31" s="1786"/>
      <c r="F31" s="1785"/>
      <c r="G31" s="1793"/>
      <c r="H31" s="1783"/>
      <c r="I31" s="1783"/>
      <c r="J31" s="1783"/>
      <c r="K31" s="1788">
        <v>1</v>
      </c>
      <c r="L31" s="1785"/>
      <c r="M31" s="1786"/>
      <c r="N31" s="1786"/>
      <c r="O31" s="1791"/>
      <c r="P31" s="1781">
        <f>+O31*G31</f>
        <v>0</v>
      </c>
    </row>
    <row r="32" spans="1:16" ht="30" customHeight="1">
      <c r="A32" s="1840" t="s">
        <v>1513</v>
      </c>
      <c r="B32" s="1795" t="s">
        <v>879</v>
      </c>
      <c r="C32" s="1453" t="s">
        <v>2569</v>
      </c>
      <c r="D32" s="1792"/>
      <c r="E32" s="1792"/>
      <c r="F32" s="1792"/>
      <c r="G32" s="1793"/>
      <c r="H32" s="1783"/>
      <c r="I32" s="1783"/>
      <c r="J32" s="1783"/>
      <c r="K32" s="1783"/>
      <c r="L32" s="1785"/>
      <c r="M32" s="1786"/>
      <c r="N32" s="1786"/>
      <c r="O32" s="1792"/>
      <c r="P32" s="1781">
        <f>+P33+P34+P35</f>
        <v>0</v>
      </c>
    </row>
    <row r="33" spans="1:16" ht="30" customHeight="1">
      <c r="A33" s="1840" t="s">
        <v>1515</v>
      </c>
      <c r="B33" s="1795" t="s">
        <v>2687</v>
      </c>
      <c r="C33" s="1316" t="s">
        <v>2544</v>
      </c>
      <c r="D33" s="1785"/>
      <c r="E33" s="1786"/>
      <c r="F33" s="1785"/>
      <c r="G33" s="1793"/>
      <c r="H33" s="1783"/>
      <c r="I33" s="1783"/>
      <c r="J33" s="1783"/>
      <c r="K33" s="1788">
        <v>0.15</v>
      </c>
      <c r="L33" s="1785"/>
      <c r="M33" s="1786"/>
      <c r="N33" s="1786"/>
      <c r="O33" s="1791"/>
      <c r="P33" s="1781">
        <f>+O33*G33</f>
        <v>0</v>
      </c>
    </row>
    <row r="34" spans="1:16" ht="30" customHeight="1">
      <c r="A34" s="1840" t="s">
        <v>1516</v>
      </c>
      <c r="B34" s="1795" t="s">
        <v>2688</v>
      </c>
      <c r="C34" s="1316" t="s">
        <v>2546</v>
      </c>
      <c r="D34" s="1785"/>
      <c r="E34" s="1786"/>
      <c r="F34" s="1785"/>
      <c r="G34" s="1793"/>
      <c r="H34" s="1783"/>
      <c r="I34" s="1783"/>
      <c r="J34" s="1783"/>
      <c r="K34" s="1788">
        <v>0.5</v>
      </c>
      <c r="L34" s="1785"/>
      <c r="M34" s="1786"/>
      <c r="N34" s="1786"/>
      <c r="O34" s="1791"/>
      <c r="P34" s="1781">
        <f>+O34*G34</f>
        <v>0</v>
      </c>
    </row>
    <row r="35" spans="1:16" ht="30" customHeight="1">
      <c r="A35" s="1840" t="s">
        <v>1517</v>
      </c>
      <c r="B35" s="1795" t="s">
        <v>2689</v>
      </c>
      <c r="C35" s="1316" t="s">
        <v>2548</v>
      </c>
      <c r="D35" s="1778"/>
      <c r="E35" s="1779"/>
      <c r="F35" s="1778"/>
      <c r="G35" s="1793"/>
      <c r="H35" s="1783"/>
      <c r="I35" s="1783"/>
      <c r="J35" s="1783"/>
      <c r="K35" s="1788">
        <v>1</v>
      </c>
      <c r="L35" s="1785"/>
      <c r="M35" s="1786"/>
      <c r="N35" s="1786"/>
      <c r="O35" s="1791"/>
      <c r="P35" s="1781">
        <f>+O35*G35</f>
        <v>0</v>
      </c>
    </row>
    <row r="36" spans="1:16" ht="30" customHeight="1">
      <c r="A36" s="1840" t="s">
        <v>1518</v>
      </c>
      <c r="B36" s="1795" t="s">
        <v>882</v>
      </c>
      <c r="C36" s="1453" t="s">
        <v>2690</v>
      </c>
      <c r="D36" s="1792"/>
      <c r="E36" s="1792"/>
      <c r="F36" s="1792"/>
      <c r="G36" s="1793"/>
      <c r="H36" s="1783"/>
      <c r="I36" s="1783"/>
      <c r="J36" s="1783"/>
      <c r="K36" s="1783"/>
      <c r="L36" s="1785"/>
      <c r="M36" s="1786"/>
      <c r="N36" s="1786"/>
      <c r="O36" s="1792"/>
      <c r="P36" s="1781">
        <f>+P37+P38</f>
        <v>0</v>
      </c>
    </row>
    <row r="37" spans="1:16" ht="30" customHeight="1">
      <c r="A37" s="1840" t="s">
        <v>1519</v>
      </c>
      <c r="B37" s="1795" t="s">
        <v>2691</v>
      </c>
      <c r="C37" s="1316" t="s">
        <v>2576</v>
      </c>
      <c r="D37" s="1785"/>
      <c r="E37" s="1786"/>
      <c r="F37" s="1785"/>
      <c r="G37" s="1793"/>
      <c r="H37" s="1783"/>
      <c r="I37" s="1783"/>
      <c r="J37" s="1783"/>
      <c r="K37" s="1788">
        <v>0.5</v>
      </c>
      <c r="L37" s="1785"/>
      <c r="M37" s="1786"/>
      <c r="N37" s="1786"/>
      <c r="O37" s="1791"/>
      <c r="P37" s="1781">
        <f>+O37*G37</f>
        <v>0</v>
      </c>
    </row>
    <row r="38" spans="1:16" ht="30" customHeight="1">
      <c r="A38" s="1840" t="s">
        <v>1520</v>
      </c>
      <c r="B38" s="1801" t="s">
        <v>2692</v>
      </c>
      <c r="C38" s="1316" t="s">
        <v>2578</v>
      </c>
      <c r="D38" s="1785"/>
      <c r="E38" s="1786"/>
      <c r="F38" s="1785"/>
      <c r="G38" s="1793"/>
      <c r="H38" s="1783"/>
      <c r="I38" s="1783"/>
      <c r="J38" s="1783"/>
      <c r="K38" s="1788">
        <v>1</v>
      </c>
      <c r="L38" s="1785"/>
      <c r="M38" s="1786"/>
      <c r="N38" s="1786"/>
      <c r="O38" s="1791"/>
      <c r="P38" s="1781">
        <f>+O38*G38</f>
        <v>0</v>
      </c>
    </row>
    <row r="39" spans="1:16" ht="30" customHeight="1">
      <c r="A39" s="1840" t="s">
        <v>1521</v>
      </c>
      <c r="B39" s="1766" t="s">
        <v>902</v>
      </c>
      <c r="C39" s="1802" t="s">
        <v>2580</v>
      </c>
      <c r="D39" s="1793"/>
      <c r="E39" s="1793"/>
      <c r="F39" s="1793"/>
      <c r="G39" s="1792"/>
      <c r="H39" s="1783"/>
      <c r="I39" s="1783"/>
      <c r="J39" s="1783"/>
      <c r="K39" s="1784"/>
      <c r="L39" s="1785"/>
      <c r="M39" s="1786"/>
      <c r="N39" s="1786"/>
      <c r="O39" s="1787"/>
      <c r="P39" s="1781">
        <f>+P40</f>
        <v>0</v>
      </c>
    </row>
    <row r="40" spans="1:16" ht="30" customHeight="1">
      <c r="A40" s="1840" t="s">
        <v>1522</v>
      </c>
      <c r="B40" s="1801" t="s">
        <v>2395</v>
      </c>
      <c r="C40" s="1803" t="s">
        <v>2582</v>
      </c>
      <c r="D40" s="1793"/>
      <c r="E40" s="1793"/>
      <c r="F40" s="1793"/>
      <c r="G40" s="1786"/>
      <c r="H40" s="1783"/>
      <c r="I40" s="1783"/>
      <c r="J40" s="1783"/>
      <c r="K40" s="1784"/>
      <c r="L40" s="1785"/>
      <c r="M40" s="1786"/>
      <c r="N40" s="1786"/>
      <c r="O40" s="1787"/>
      <c r="P40" s="1781">
        <f>+P41+P42</f>
        <v>0</v>
      </c>
    </row>
    <row r="41" spans="1:16" ht="30" customHeight="1">
      <c r="A41" s="1840" t="s">
        <v>1523</v>
      </c>
      <c r="B41" s="1801" t="s">
        <v>2693</v>
      </c>
      <c r="C41" s="1316" t="s">
        <v>2584</v>
      </c>
      <c r="D41" s="1793"/>
      <c r="E41" s="1793"/>
      <c r="F41" s="1793"/>
      <c r="G41" s="1786"/>
      <c r="H41" s="1804">
        <v>0.5</v>
      </c>
      <c r="I41" s="1804">
        <v>0.5</v>
      </c>
      <c r="J41" s="1788">
        <v>0.85</v>
      </c>
      <c r="K41" s="1784"/>
      <c r="L41" s="1789"/>
      <c r="M41" s="1790"/>
      <c r="N41" s="1790"/>
      <c r="O41" s="1787"/>
      <c r="P41" s="1781">
        <f>+L41*D41+M41*E41+N41*F41</f>
        <v>0</v>
      </c>
    </row>
    <row r="42" spans="1:16" ht="30" customHeight="1">
      <c r="A42" s="1840" t="s">
        <v>1524</v>
      </c>
      <c r="B42" s="1801" t="s">
        <v>2694</v>
      </c>
      <c r="C42" s="1316" t="s">
        <v>2548</v>
      </c>
      <c r="D42" s="1793"/>
      <c r="E42" s="1793"/>
      <c r="F42" s="1793"/>
      <c r="G42" s="1786"/>
      <c r="H42" s="1804">
        <v>1</v>
      </c>
      <c r="I42" s="1804">
        <v>1</v>
      </c>
      <c r="J42" s="1788">
        <v>1</v>
      </c>
      <c r="K42" s="1805"/>
      <c r="L42" s="1789"/>
      <c r="M42" s="1790"/>
      <c r="N42" s="1790"/>
      <c r="O42" s="1787"/>
      <c r="P42" s="1781">
        <f>+L42*D42+M42*E42+N42*F42</f>
        <v>0</v>
      </c>
    </row>
    <row r="43" spans="1:16" ht="30" customHeight="1">
      <c r="A43" s="1840" t="s">
        <v>1525</v>
      </c>
      <c r="B43" s="1801" t="s">
        <v>2354</v>
      </c>
      <c r="C43" s="1806" t="s">
        <v>2587</v>
      </c>
      <c r="D43" s="1793"/>
      <c r="E43" s="1793"/>
      <c r="F43" s="1793"/>
      <c r="G43" s="1786"/>
      <c r="H43" s="1783"/>
      <c r="I43" s="1783"/>
      <c r="J43" s="1783"/>
      <c r="K43" s="1784"/>
      <c r="L43" s="1785"/>
      <c r="M43" s="1786"/>
      <c r="N43" s="1786"/>
      <c r="O43" s="1787"/>
      <c r="P43" s="1781">
        <f>+P44+P45+P54+P55+P59+P63</f>
        <v>0</v>
      </c>
    </row>
    <row r="44" spans="1:16" ht="30" customHeight="1">
      <c r="A44" s="1840" t="s">
        <v>1526</v>
      </c>
      <c r="B44" s="1801" t="s">
        <v>2401</v>
      </c>
      <c r="C44" s="1453" t="s">
        <v>2589</v>
      </c>
      <c r="D44" s="1793"/>
      <c r="E44" s="1793"/>
      <c r="F44" s="1793"/>
      <c r="G44" s="1786"/>
      <c r="H44" s="1788">
        <v>0.5</v>
      </c>
      <c r="I44" s="1788">
        <v>0.5</v>
      </c>
      <c r="J44" s="1788">
        <v>1</v>
      </c>
      <c r="K44" s="1784"/>
      <c r="L44" s="1789"/>
      <c r="M44" s="1790"/>
      <c r="N44" s="1790"/>
      <c r="O44" s="1787"/>
      <c r="P44" s="1781">
        <f>+L44*D44+M44*E44+N44*F44</f>
        <v>0</v>
      </c>
    </row>
    <row r="45" spans="1:16" ht="30" customHeight="1">
      <c r="A45" s="1840" t="s">
        <v>1527</v>
      </c>
      <c r="B45" s="1801" t="s">
        <v>2402</v>
      </c>
      <c r="C45" s="1803" t="s">
        <v>2591</v>
      </c>
      <c r="D45" s="1793"/>
      <c r="E45" s="1793"/>
      <c r="F45" s="1793"/>
      <c r="G45" s="1786"/>
      <c r="H45" s="1783"/>
      <c r="I45" s="1783"/>
      <c r="J45" s="1783"/>
      <c r="K45" s="1784"/>
      <c r="L45" s="1785"/>
      <c r="M45" s="1786"/>
      <c r="N45" s="1786"/>
      <c r="O45" s="1787"/>
      <c r="P45" s="1781">
        <f>+P46+P50</f>
        <v>0</v>
      </c>
    </row>
    <row r="46" spans="1:16" ht="30" customHeight="1">
      <c r="A46" s="1840" t="s">
        <v>1528</v>
      </c>
      <c r="B46" s="1801" t="s">
        <v>2695</v>
      </c>
      <c r="C46" s="1316" t="s">
        <v>2593</v>
      </c>
      <c r="D46" s="1793"/>
      <c r="E46" s="1793"/>
      <c r="F46" s="1793"/>
      <c r="G46" s="1786"/>
      <c r="H46" s="1783"/>
      <c r="I46" s="1783"/>
      <c r="J46" s="1783"/>
      <c r="K46" s="1784"/>
      <c r="L46" s="1785"/>
      <c r="M46" s="1786"/>
      <c r="N46" s="1786"/>
      <c r="O46" s="1787"/>
      <c r="P46" s="1781">
        <f>+P47+P48+P49</f>
        <v>0</v>
      </c>
    </row>
    <row r="47" spans="1:16" ht="30" customHeight="1">
      <c r="A47" s="1840" t="s">
        <v>1529</v>
      </c>
      <c r="B47" s="1801" t="s">
        <v>2696</v>
      </c>
      <c r="C47" s="1841" t="s">
        <v>2544</v>
      </c>
      <c r="D47" s="1793"/>
      <c r="E47" s="1793"/>
      <c r="F47" s="1793"/>
      <c r="G47" s="1786"/>
      <c r="H47" s="1788">
        <v>0</v>
      </c>
      <c r="I47" s="1788">
        <v>0.5</v>
      </c>
      <c r="J47" s="1788">
        <v>1</v>
      </c>
      <c r="K47" s="1784"/>
      <c r="L47" s="1789"/>
      <c r="M47" s="1790"/>
      <c r="N47" s="1790"/>
      <c r="O47" s="1787"/>
      <c r="P47" s="1781">
        <f>+L47*D47+M47*E47+N47*F47</f>
        <v>0</v>
      </c>
    </row>
    <row r="48" spans="1:16" ht="30" customHeight="1">
      <c r="A48" s="1840" t="s">
        <v>1530</v>
      </c>
      <c r="B48" s="1801" t="s">
        <v>2697</v>
      </c>
      <c r="C48" s="1841" t="s">
        <v>2546</v>
      </c>
      <c r="D48" s="1793"/>
      <c r="E48" s="1793"/>
      <c r="F48" s="1793"/>
      <c r="G48" s="1786"/>
      <c r="H48" s="1788">
        <v>0.5</v>
      </c>
      <c r="I48" s="1788">
        <v>0.5</v>
      </c>
      <c r="J48" s="1788">
        <v>1</v>
      </c>
      <c r="K48" s="1784"/>
      <c r="L48" s="1789"/>
      <c r="M48" s="1790"/>
      <c r="N48" s="1790"/>
      <c r="O48" s="1787"/>
      <c r="P48" s="1781">
        <f>+L48*D48+M48*E48+N48*F48</f>
        <v>0</v>
      </c>
    </row>
    <row r="49" spans="1:16" ht="30" customHeight="1">
      <c r="A49" s="1840" t="s">
        <v>1531</v>
      </c>
      <c r="B49" s="1801" t="s">
        <v>2698</v>
      </c>
      <c r="C49" s="1841" t="s">
        <v>2548</v>
      </c>
      <c r="D49" s="1793"/>
      <c r="E49" s="1793"/>
      <c r="F49" s="1793"/>
      <c r="G49" s="1786"/>
      <c r="H49" s="1788">
        <v>1</v>
      </c>
      <c r="I49" s="1788">
        <v>1</v>
      </c>
      <c r="J49" s="1788">
        <v>1</v>
      </c>
      <c r="K49" s="1784"/>
      <c r="L49" s="1789"/>
      <c r="M49" s="1790"/>
      <c r="N49" s="1790"/>
      <c r="O49" s="1787"/>
      <c r="P49" s="1781">
        <f>+L49*D49+M49*E49+N49*F49</f>
        <v>0</v>
      </c>
    </row>
    <row r="50" spans="1:16" ht="30" customHeight="1">
      <c r="A50" s="1840" t="s">
        <v>1532</v>
      </c>
      <c r="B50" s="1801" t="s">
        <v>2699</v>
      </c>
      <c r="C50" s="1316" t="s">
        <v>2598</v>
      </c>
      <c r="D50" s="1793"/>
      <c r="E50" s="1793"/>
      <c r="F50" s="1793"/>
      <c r="G50" s="1786"/>
      <c r="H50" s="1783"/>
      <c r="I50" s="1783"/>
      <c r="J50" s="1783"/>
      <c r="K50" s="1784"/>
      <c r="L50" s="1785"/>
      <c r="M50" s="1786"/>
      <c r="N50" s="1786"/>
      <c r="O50" s="1787"/>
      <c r="P50" s="1781">
        <f>+P51+P52+P53</f>
        <v>0</v>
      </c>
    </row>
    <row r="51" spans="1:16" ht="30" customHeight="1">
      <c r="A51" s="1840" t="s">
        <v>2599</v>
      </c>
      <c r="B51" s="1801" t="s">
        <v>2700</v>
      </c>
      <c r="C51" s="1841" t="s">
        <v>2544</v>
      </c>
      <c r="D51" s="1793"/>
      <c r="E51" s="1793"/>
      <c r="F51" s="1793"/>
      <c r="G51" s="1786"/>
      <c r="H51" s="1788">
        <v>0.05</v>
      </c>
      <c r="I51" s="1788">
        <v>0.5</v>
      </c>
      <c r="J51" s="1788">
        <v>1</v>
      </c>
      <c r="K51" s="1784"/>
      <c r="L51" s="1789"/>
      <c r="M51" s="1790"/>
      <c r="N51" s="1790"/>
      <c r="O51" s="1787"/>
      <c r="P51" s="1781">
        <f>+L51*D51+M51*E51+N51*F51</f>
        <v>0</v>
      </c>
    </row>
    <row r="52" spans="1:16" ht="30" customHeight="1">
      <c r="A52" s="1840" t="s">
        <v>2601</v>
      </c>
      <c r="B52" s="1801" t="s">
        <v>2701</v>
      </c>
      <c r="C52" s="1841" t="s">
        <v>2546</v>
      </c>
      <c r="D52" s="1793"/>
      <c r="E52" s="1793"/>
      <c r="F52" s="1793"/>
      <c r="G52" s="1786"/>
      <c r="H52" s="1788">
        <v>0.5</v>
      </c>
      <c r="I52" s="1788">
        <v>0.5</v>
      </c>
      <c r="J52" s="1788">
        <v>1</v>
      </c>
      <c r="K52" s="1784"/>
      <c r="L52" s="1789"/>
      <c r="M52" s="1790"/>
      <c r="N52" s="1790"/>
      <c r="O52" s="1787"/>
      <c r="P52" s="1781">
        <f>+L52*D52+M52*E52+N52*F52</f>
        <v>0</v>
      </c>
    </row>
    <row r="53" spans="1:16" ht="30" customHeight="1">
      <c r="A53" s="1840" t="s">
        <v>2603</v>
      </c>
      <c r="B53" s="1801" t="s">
        <v>2702</v>
      </c>
      <c r="C53" s="1841" t="s">
        <v>2548</v>
      </c>
      <c r="D53" s="1793"/>
      <c r="E53" s="1793"/>
      <c r="F53" s="1793"/>
      <c r="G53" s="1786"/>
      <c r="H53" s="1788">
        <v>1</v>
      </c>
      <c r="I53" s="1788">
        <v>1</v>
      </c>
      <c r="J53" s="1788">
        <v>1</v>
      </c>
      <c r="K53" s="1784"/>
      <c r="L53" s="1789"/>
      <c r="M53" s="1790"/>
      <c r="N53" s="1790"/>
      <c r="O53" s="1787"/>
      <c r="P53" s="1781">
        <f>+L53*D53+M53*E53+N53*F53</f>
        <v>0</v>
      </c>
    </row>
    <row r="54" spans="1:16" ht="30" customHeight="1">
      <c r="A54" s="1840" t="s">
        <v>2605</v>
      </c>
      <c r="B54" s="1801" t="s">
        <v>2403</v>
      </c>
      <c r="C54" s="1803" t="s">
        <v>2607</v>
      </c>
      <c r="D54" s="1793"/>
      <c r="E54" s="1793"/>
      <c r="F54" s="1793"/>
      <c r="G54" s="1786"/>
      <c r="H54" s="1788">
        <v>0.1</v>
      </c>
      <c r="I54" s="1788">
        <v>0.5</v>
      </c>
      <c r="J54" s="1788">
        <v>1</v>
      </c>
      <c r="K54" s="1784"/>
      <c r="L54" s="1789"/>
      <c r="M54" s="1790"/>
      <c r="N54" s="1790"/>
      <c r="O54" s="1787"/>
      <c r="P54" s="1781">
        <f>+L54*D54+M54*E54+N54*F54</f>
        <v>0</v>
      </c>
    </row>
    <row r="55" spans="1:16" ht="30" customHeight="1">
      <c r="A55" s="1840" t="s">
        <v>2608</v>
      </c>
      <c r="B55" s="1801" t="s">
        <v>2404</v>
      </c>
      <c r="C55" s="1803" t="s">
        <v>2610</v>
      </c>
      <c r="D55" s="1793"/>
      <c r="E55" s="1793"/>
      <c r="F55" s="1793"/>
      <c r="G55" s="1792"/>
      <c r="H55" s="1783"/>
      <c r="I55" s="1783"/>
      <c r="J55" s="1783"/>
      <c r="K55" s="1784"/>
      <c r="L55" s="1785"/>
      <c r="M55" s="1786"/>
      <c r="N55" s="1786"/>
      <c r="O55" s="1787"/>
      <c r="P55" s="1781">
        <f>+P56+P57+P58</f>
        <v>0</v>
      </c>
    </row>
    <row r="56" spans="1:16" ht="30" customHeight="1">
      <c r="A56" s="1840" t="s">
        <v>2611</v>
      </c>
      <c r="B56" s="1801" t="s">
        <v>2703</v>
      </c>
      <c r="C56" s="1316" t="s">
        <v>2544</v>
      </c>
      <c r="D56" s="1793"/>
      <c r="E56" s="1793"/>
      <c r="F56" s="1793"/>
      <c r="G56" s="1786"/>
      <c r="H56" s="1788">
        <v>0.5</v>
      </c>
      <c r="I56" s="1788">
        <v>0.5</v>
      </c>
      <c r="J56" s="1788">
        <v>0.65</v>
      </c>
      <c r="K56" s="1784"/>
      <c r="L56" s="1789"/>
      <c r="M56" s="1790"/>
      <c r="N56" s="1790"/>
      <c r="O56" s="1787"/>
      <c r="P56" s="1781">
        <f>+L56*D56+M56*E56+N56*F56</f>
        <v>0</v>
      </c>
    </row>
    <row r="57" spans="1:16" ht="30" customHeight="1">
      <c r="A57" s="1840" t="s">
        <v>2613</v>
      </c>
      <c r="B57" s="1801" t="s">
        <v>2704</v>
      </c>
      <c r="C57" s="1316" t="s">
        <v>2546</v>
      </c>
      <c r="D57" s="1793"/>
      <c r="E57" s="1793"/>
      <c r="F57" s="1793"/>
      <c r="G57" s="1786"/>
      <c r="H57" s="1788">
        <v>0.5</v>
      </c>
      <c r="I57" s="1788">
        <v>0.5</v>
      </c>
      <c r="J57" s="1788">
        <v>0.65</v>
      </c>
      <c r="K57" s="1784"/>
      <c r="L57" s="1789"/>
      <c r="M57" s="1790"/>
      <c r="N57" s="1790"/>
      <c r="O57" s="1787"/>
      <c r="P57" s="1781">
        <f>+L57*D57+M57*E57+N57*F57</f>
        <v>0</v>
      </c>
    </row>
    <row r="58" spans="1:16" ht="30" customHeight="1">
      <c r="A58" s="1840" t="s">
        <v>2615</v>
      </c>
      <c r="B58" s="1801" t="s">
        <v>2705</v>
      </c>
      <c r="C58" s="1316" t="s">
        <v>2548</v>
      </c>
      <c r="D58" s="1793"/>
      <c r="E58" s="1793"/>
      <c r="F58" s="1793"/>
      <c r="G58" s="1786"/>
      <c r="H58" s="1788">
        <v>1</v>
      </c>
      <c r="I58" s="1788">
        <v>1</v>
      </c>
      <c r="J58" s="1788">
        <v>1</v>
      </c>
      <c r="K58" s="1784"/>
      <c r="L58" s="1789"/>
      <c r="M58" s="1790"/>
      <c r="N58" s="1790"/>
      <c r="O58" s="1787"/>
      <c r="P58" s="1781">
        <f>+L58*D58+M58*E58+N58*F58</f>
        <v>0</v>
      </c>
    </row>
    <row r="59" spans="1:16" ht="30" customHeight="1">
      <c r="A59" s="1840" t="s">
        <v>2617</v>
      </c>
      <c r="B59" s="1801" t="s">
        <v>2706</v>
      </c>
      <c r="C59" s="1803" t="s">
        <v>2619</v>
      </c>
      <c r="D59" s="1793"/>
      <c r="E59" s="1793"/>
      <c r="F59" s="1793"/>
      <c r="G59" s="1792"/>
      <c r="H59" s="1783"/>
      <c r="I59" s="1783"/>
      <c r="J59" s="1783"/>
      <c r="K59" s="1784"/>
      <c r="L59" s="1785"/>
      <c r="M59" s="1786"/>
      <c r="N59" s="1786"/>
      <c r="O59" s="1787"/>
      <c r="P59" s="1781">
        <f>+P61+P62</f>
        <v>0</v>
      </c>
    </row>
    <row r="60" spans="1:16" ht="30" customHeight="1">
      <c r="A60" s="1840" t="s">
        <v>2620</v>
      </c>
      <c r="B60" s="1801" t="s">
        <v>2707</v>
      </c>
      <c r="C60" s="1807" t="s">
        <v>2622</v>
      </c>
      <c r="D60" s="1793"/>
      <c r="E60" s="1793"/>
      <c r="F60" s="1793"/>
      <c r="G60" s="1792"/>
      <c r="H60" s="1783"/>
      <c r="I60" s="1783"/>
      <c r="J60" s="1783"/>
      <c r="K60" s="1784"/>
      <c r="L60" s="1785"/>
      <c r="M60" s="1785"/>
      <c r="N60" s="1785"/>
      <c r="O60" s="1787"/>
      <c r="P60" s="1781">
        <f>+L60*D60+M60*E60+N60*F60</f>
        <v>0</v>
      </c>
    </row>
    <row r="61" spans="1:16" ht="30" customHeight="1">
      <c r="A61" s="1840" t="s">
        <v>2623</v>
      </c>
      <c r="B61" s="1801" t="s">
        <v>2708</v>
      </c>
      <c r="C61" s="1316" t="s">
        <v>2584</v>
      </c>
      <c r="D61" s="1793"/>
      <c r="E61" s="1793"/>
      <c r="F61" s="1793"/>
      <c r="G61" s="1786"/>
      <c r="H61" s="1788">
        <v>0.5</v>
      </c>
      <c r="I61" s="1788">
        <v>0.5</v>
      </c>
      <c r="J61" s="1788">
        <v>0.85</v>
      </c>
      <c r="K61" s="1784"/>
      <c r="L61" s="1789"/>
      <c r="M61" s="1790"/>
      <c r="N61" s="1790"/>
      <c r="O61" s="1787"/>
      <c r="P61" s="1781">
        <f>+L61*D61+M61*E61+N61*F61</f>
        <v>0</v>
      </c>
    </row>
    <row r="62" spans="1:16" ht="30" customHeight="1">
      <c r="A62" s="1840" t="s">
        <v>2625</v>
      </c>
      <c r="B62" s="1801" t="s">
        <v>2709</v>
      </c>
      <c r="C62" s="1316" t="s">
        <v>2548</v>
      </c>
      <c r="D62" s="1793"/>
      <c r="E62" s="1793"/>
      <c r="F62" s="1793"/>
      <c r="G62" s="1786"/>
      <c r="H62" s="1788">
        <v>1</v>
      </c>
      <c r="I62" s="1788">
        <v>1</v>
      </c>
      <c r="J62" s="1788">
        <v>1</v>
      </c>
      <c r="K62" s="1784"/>
      <c r="L62" s="1789"/>
      <c r="M62" s="1790"/>
      <c r="N62" s="1790"/>
      <c r="O62" s="1787"/>
      <c r="P62" s="1781">
        <f>+L62*D62+M62*E62+N62*F62</f>
        <v>0</v>
      </c>
    </row>
    <row r="63" spans="1:16" ht="30" customHeight="1">
      <c r="A63" s="1840" t="s">
        <v>2627</v>
      </c>
      <c r="B63" s="1801" t="s">
        <v>2710</v>
      </c>
      <c r="C63" s="1453" t="s">
        <v>2629</v>
      </c>
      <c r="D63" s="1793"/>
      <c r="E63" s="1793"/>
      <c r="F63" s="1793"/>
      <c r="G63" s="1786"/>
      <c r="H63" s="1804">
        <v>0.1</v>
      </c>
      <c r="I63" s="1804">
        <v>0.5</v>
      </c>
      <c r="J63" s="1804">
        <v>0.85</v>
      </c>
      <c r="K63" s="1805"/>
      <c r="L63" s="1789"/>
      <c r="M63" s="1790"/>
      <c r="N63" s="1790"/>
      <c r="O63" s="1787"/>
      <c r="P63" s="1781">
        <f>+L63*D63+M63*E63+N63*F63</f>
        <v>0</v>
      </c>
    </row>
    <row r="64" spans="1:16" ht="30" customHeight="1">
      <c r="A64" s="1840" t="s">
        <v>2630</v>
      </c>
      <c r="B64" s="1766" t="s">
        <v>2711</v>
      </c>
      <c r="C64" s="1842" t="s">
        <v>2632</v>
      </c>
      <c r="D64" s="1793"/>
      <c r="E64" s="1793"/>
      <c r="F64" s="1793"/>
      <c r="G64" s="1786"/>
      <c r="H64" s="1783"/>
      <c r="I64" s="1783"/>
      <c r="J64" s="1783"/>
      <c r="K64" s="1784"/>
      <c r="L64" s="1789"/>
      <c r="M64" s="1790"/>
      <c r="N64" s="1790"/>
      <c r="O64" s="1787"/>
      <c r="P64" s="1781">
        <f t="shared" ref="P64" si="0">+L64*D64+M64*E64+N64*F64</f>
        <v>0</v>
      </c>
    </row>
    <row r="65" spans="1:16" ht="30" customHeight="1">
      <c r="A65" s="1840" t="s">
        <v>2633</v>
      </c>
      <c r="B65" s="1766" t="s">
        <v>2712</v>
      </c>
      <c r="C65" s="1809" t="s">
        <v>2635</v>
      </c>
      <c r="D65" s="1793"/>
      <c r="E65" s="1793"/>
      <c r="F65" s="1793"/>
      <c r="G65" s="1792"/>
      <c r="H65" s="1783"/>
      <c r="I65" s="1783"/>
      <c r="J65" s="1783"/>
      <c r="K65" s="1784"/>
      <c r="L65" s="1789"/>
      <c r="M65" s="1790"/>
      <c r="N65" s="1790"/>
      <c r="O65" s="1787"/>
      <c r="P65" s="1781">
        <f>+P66+P67+P68</f>
        <v>0</v>
      </c>
    </row>
    <row r="66" spans="1:16" ht="30" customHeight="1">
      <c r="A66" s="1840" t="s">
        <v>2636</v>
      </c>
      <c r="B66" s="1801" t="s">
        <v>2713</v>
      </c>
      <c r="C66" s="1803" t="s">
        <v>2638</v>
      </c>
      <c r="D66" s="1793"/>
      <c r="E66" s="1786"/>
      <c r="F66" s="1786"/>
      <c r="G66" s="1786"/>
      <c r="H66" s="1788">
        <v>0.05</v>
      </c>
      <c r="I66" s="1389"/>
      <c r="J66" s="1389"/>
      <c r="K66" s="1810"/>
      <c r="L66" s="1789"/>
      <c r="M66" s="1786"/>
      <c r="N66" s="1786"/>
      <c r="O66" s="1787"/>
      <c r="P66" s="1781">
        <f>+L66*D66</f>
        <v>0</v>
      </c>
    </row>
    <row r="67" spans="1:16" ht="30" customHeight="1">
      <c r="A67" s="1840" t="s">
        <v>2639</v>
      </c>
      <c r="B67" s="1801" t="s">
        <v>2714</v>
      </c>
      <c r="C67" s="1803" t="s">
        <v>2641</v>
      </c>
      <c r="D67" s="1793"/>
      <c r="E67" s="1786"/>
      <c r="F67" s="1786"/>
      <c r="G67" s="1786"/>
      <c r="H67" s="1788">
        <v>1</v>
      </c>
      <c r="I67" s="1389"/>
      <c r="J67" s="1389"/>
      <c r="K67" s="1810"/>
      <c r="L67" s="1789"/>
      <c r="M67" s="1786"/>
      <c r="N67" s="1786"/>
      <c r="O67" s="1787"/>
      <c r="P67" s="1781">
        <f>+L67*D67</f>
        <v>0</v>
      </c>
    </row>
    <row r="68" spans="1:16" ht="30" customHeight="1">
      <c r="A68" s="1840" t="s">
        <v>2642</v>
      </c>
      <c r="B68" s="1801" t="s">
        <v>2715</v>
      </c>
      <c r="C68" s="1803" t="s">
        <v>2644</v>
      </c>
      <c r="D68" s="1793"/>
      <c r="E68" s="1790"/>
      <c r="F68" s="1790"/>
      <c r="G68" s="1790"/>
      <c r="H68" s="1788">
        <v>0.85</v>
      </c>
      <c r="I68" s="1788">
        <v>0.85</v>
      </c>
      <c r="J68" s="1788">
        <v>0.85</v>
      </c>
      <c r="K68" s="1788">
        <v>0.85</v>
      </c>
      <c r="L68" s="1789"/>
      <c r="M68" s="1790"/>
      <c r="N68" s="1790"/>
      <c r="O68" s="1791"/>
      <c r="P68" s="1781">
        <f>+D68*L68+E68*M68+F68*N68+G68*O68</f>
        <v>0</v>
      </c>
    </row>
    <row r="69" spans="1:16" ht="30" customHeight="1">
      <c r="A69" s="1840" t="s">
        <v>2645</v>
      </c>
      <c r="B69" s="1766" t="s">
        <v>2716</v>
      </c>
      <c r="C69" s="1811" t="s">
        <v>2647</v>
      </c>
      <c r="D69" s="1793"/>
      <c r="E69" s="1790"/>
      <c r="F69" s="1790"/>
      <c r="G69" s="1790"/>
      <c r="H69" s="1788">
        <v>0.85</v>
      </c>
      <c r="I69" s="1788">
        <v>0.85</v>
      </c>
      <c r="J69" s="1788">
        <v>0.85</v>
      </c>
      <c r="K69" s="1788">
        <v>0.85</v>
      </c>
      <c r="L69" s="1789"/>
      <c r="M69" s="1790"/>
      <c r="N69" s="1790"/>
      <c r="O69" s="1791"/>
      <c r="P69" s="1781">
        <f>+D69*L69+E69*M69+F69*N69+G69*O69</f>
        <v>0</v>
      </c>
    </row>
    <row r="70" spans="1:16" ht="30" customHeight="1">
      <c r="A70" s="1840" t="s">
        <v>2648</v>
      </c>
      <c r="B70" s="1766" t="s">
        <v>2717</v>
      </c>
      <c r="C70" s="1812" t="s">
        <v>2650</v>
      </c>
      <c r="D70" s="1793"/>
      <c r="E70" s="1790"/>
      <c r="F70" s="1790"/>
      <c r="G70" s="1792"/>
      <c r="H70" s="1783"/>
      <c r="I70" s="1783"/>
      <c r="J70" s="1783"/>
      <c r="K70" s="1784"/>
      <c r="L70" s="1785"/>
      <c r="M70" s="1786"/>
      <c r="N70" s="1786"/>
      <c r="O70" s="1787"/>
      <c r="P70" s="1781">
        <f>+P71+P74+P75+P76</f>
        <v>0</v>
      </c>
    </row>
    <row r="71" spans="1:16" ht="30" customHeight="1">
      <c r="A71" s="1840" t="s">
        <v>2651</v>
      </c>
      <c r="B71" s="1801" t="s">
        <v>2718</v>
      </c>
      <c r="C71" s="1813" t="s">
        <v>2653</v>
      </c>
      <c r="D71" s="1785"/>
      <c r="E71" s="1786"/>
      <c r="F71" s="1790"/>
      <c r="G71" s="1786"/>
      <c r="H71" s="1783"/>
      <c r="I71" s="1783"/>
      <c r="J71" s="1783"/>
      <c r="K71" s="1784"/>
      <c r="L71" s="1785"/>
      <c r="M71" s="1786"/>
      <c r="N71" s="1790"/>
      <c r="O71" s="1787"/>
      <c r="P71" s="1781">
        <f>+P72+P73</f>
        <v>0</v>
      </c>
    </row>
    <row r="72" spans="1:16" ht="30" customHeight="1">
      <c r="A72" s="1840" t="s">
        <v>2654</v>
      </c>
      <c r="B72" s="1801" t="s">
        <v>2719</v>
      </c>
      <c r="C72" s="1316" t="s">
        <v>2584</v>
      </c>
      <c r="D72" s="1785"/>
      <c r="E72" s="1786"/>
      <c r="F72" s="1790"/>
      <c r="G72" s="1786"/>
      <c r="H72" s="1783"/>
      <c r="I72" s="1783"/>
      <c r="J72" s="1788">
        <v>0.85</v>
      </c>
      <c r="K72" s="1784"/>
      <c r="L72" s="1785"/>
      <c r="M72" s="1786"/>
      <c r="N72" s="1790"/>
      <c r="O72" s="1787"/>
      <c r="P72" s="1781">
        <f>+N72*F72</f>
        <v>0</v>
      </c>
    </row>
    <row r="73" spans="1:16" ht="30" customHeight="1">
      <c r="A73" s="1840" t="s">
        <v>2656</v>
      </c>
      <c r="B73" s="1801" t="s">
        <v>2720</v>
      </c>
      <c r="C73" s="1316" t="s">
        <v>2548</v>
      </c>
      <c r="D73" s="1785"/>
      <c r="E73" s="1786"/>
      <c r="F73" s="1790"/>
      <c r="G73" s="1786"/>
      <c r="H73" s="1783"/>
      <c r="I73" s="1783"/>
      <c r="J73" s="1788">
        <v>1</v>
      </c>
      <c r="K73" s="1784"/>
      <c r="L73" s="1785"/>
      <c r="M73" s="1786"/>
      <c r="N73" s="1790"/>
      <c r="O73" s="1787"/>
      <c r="P73" s="1781">
        <f>+N73*F73</f>
        <v>0</v>
      </c>
    </row>
    <row r="74" spans="1:16" ht="30" customHeight="1">
      <c r="A74" s="1840" t="s">
        <v>2658</v>
      </c>
      <c r="B74" s="1801" t="s">
        <v>2721</v>
      </c>
      <c r="C74" s="1803" t="s">
        <v>2660</v>
      </c>
      <c r="D74" s="1789"/>
      <c r="E74" s="1786"/>
      <c r="F74" s="1786"/>
      <c r="G74" s="1786"/>
      <c r="H74" s="1788">
        <v>0</v>
      </c>
      <c r="I74" s="1814"/>
      <c r="J74" s="1814"/>
      <c r="K74" s="1815"/>
      <c r="L74" s="1789"/>
      <c r="M74" s="1786"/>
      <c r="N74" s="1786"/>
      <c r="O74" s="1787"/>
      <c r="P74" s="1781">
        <f>+L74*D74</f>
        <v>0</v>
      </c>
    </row>
    <row r="75" spans="1:16" ht="30" customHeight="1">
      <c r="A75" s="1840" t="s">
        <v>2661</v>
      </c>
      <c r="B75" s="1801" t="s">
        <v>2722</v>
      </c>
      <c r="C75" s="1803" t="s">
        <v>2663</v>
      </c>
      <c r="D75" s="1789"/>
      <c r="E75" s="1790"/>
      <c r="F75" s="1790"/>
      <c r="G75" s="1786"/>
      <c r="H75" s="1788">
        <v>1</v>
      </c>
      <c r="I75" s="1788">
        <v>1</v>
      </c>
      <c r="J75" s="1788">
        <v>1</v>
      </c>
      <c r="K75" s="1815"/>
      <c r="L75" s="1789"/>
      <c r="M75" s="1790"/>
      <c r="N75" s="1790"/>
      <c r="O75" s="1787"/>
      <c r="P75" s="1781">
        <f>+D75*L75+E75*M75+F75*N75</f>
        <v>0</v>
      </c>
    </row>
    <row r="76" spans="1:16" ht="30" customHeight="1">
      <c r="A76" s="1840" t="s">
        <v>2664</v>
      </c>
      <c r="B76" s="1801" t="s">
        <v>2723</v>
      </c>
      <c r="C76" s="1453" t="s">
        <v>2666</v>
      </c>
      <c r="D76" s="1789"/>
      <c r="E76" s="1790"/>
      <c r="F76" s="1790"/>
      <c r="G76" s="1786"/>
      <c r="H76" s="1788">
        <v>0.5</v>
      </c>
      <c r="I76" s="1788">
        <v>0.5</v>
      </c>
      <c r="J76" s="1788">
        <v>1</v>
      </c>
      <c r="K76" s="1784"/>
      <c r="L76" s="1789"/>
      <c r="M76" s="1790"/>
      <c r="N76" s="1790"/>
      <c r="O76" s="1787"/>
      <c r="P76" s="1781">
        <f>+D76*L76+E76*M76+F76*N76</f>
        <v>0</v>
      </c>
    </row>
    <row r="77" spans="1:16" ht="30" customHeight="1">
      <c r="A77" s="1840" t="s">
        <v>2667</v>
      </c>
      <c r="B77" s="1766" t="s">
        <v>2724</v>
      </c>
      <c r="C77" s="1812" t="s">
        <v>2669</v>
      </c>
      <c r="D77" s="1789"/>
      <c r="E77" s="1790"/>
      <c r="F77" s="1790"/>
      <c r="G77" s="1792"/>
      <c r="H77" s="1783"/>
      <c r="I77" s="1783"/>
      <c r="J77" s="1783"/>
      <c r="K77" s="1784"/>
      <c r="L77" s="1785"/>
      <c r="M77" s="1786"/>
      <c r="N77" s="1786"/>
      <c r="O77" s="1787"/>
      <c r="P77" s="1781">
        <f>+P78+P79+P80+P81</f>
        <v>0</v>
      </c>
    </row>
    <row r="78" spans="1:16" ht="30" customHeight="1">
      <c r="A78" s="1840" t="s">
        <v>2670</v>
      </c>
      <c r="B78" s="1801" t="s">
        <v>2725</v>
      </c>
      <c r="C78" s="1816" t="s">
        <v>2672</v>
      </c>
      <c r="D78" s="1789"/>
      <c r="E78" s="1790"/>
      <c r="F78" s="1790"/>
      <c r="G78" s="1786"/>
      <c r="H78" s="1783"/>
      <c r="I78" s="1783"/>
      <c r="J78" s="1783"/>
      <c r="K78" s="1784"/>
      <c r="L78" s="1789"/>
      <c r="M78" s="1790"/>
      <c r="N78" s="1790"/>
      <c r="O78" s="1787"/>
      <c r="P78" s="1781">
        <f>+D78*L78+E78*M78+F78*N78</f>
        <v>0</v>
      </c>
    </row>
    <row r="79" spans="1:16" ht="30" customHeight="1">
      <c r="A79" s="1840" t="s">
        <v>2673</v>
      </c>
      <c r="B79" s="1801" t="s">
        <v>2726</v>
      </c>
      <c r="C79" s="1803" t="s">
        <v>2675</v>
      </c>
      <c r="D79" s="1789"/>
      <c r="E79" s="1790"/>
      <c r="F79" s="1790"/>
      <c r="G79" s="1786"/>
      <c r="H79" s="1804">
        <v>0.05</v>
      </c>
      <c r="I79" s="1804">
        <v>0.05</v>
      </c>
      <c r="J79" s="1804">
        <v>0.05</v>
      </c>
      <c r="K79" s="1784"/>
      <c r="L79" s="1789"/>
      <c r="M79" s="1790"/>
      <c r="N79" s="1790"/>
      <c r="O79" s="1787"/>
      <c r="P79" s="1781">
        <f>+D79*L79+E79*M79+F79*N79</f>
        <v>0</v>
      </c>
    </row>
    <row r="80" spans="1:16" ht="30" customHeight="1">
      <c r="A80" s="1840" t="s">
        <v>2676</v>
      </c>
      <c r="B80" s="1801" t="s">
        <v>2727</v>
      </c>
      <c r="C80" s="1817" t="s">
        <v>2678</v>
      </c>
      <c r="D80" s="1789"/>
      <c r="E80" s="1790"/>
      <c r="F80" s="1790"/>
      <c r="G80" s="1818"/>
      <c r="H80" s="1819">
        <v>0.05</v>
      </c>
      <c r="I80" s="1820">
        <v>7.4999999999999997E-2</v>
      </c>
      <c r="J80" s="1819">
        <v>0.1</v>
      </c>
      <c r="K80" s="1821"/>
      <c r="L80" s="1789"/>
      <c r="M80" s="1790"/>
      <c r="N80" s="1790"/>
      <c r="O80" s="1822"/>
      <c r="P80" s="1781">
        <f>+D80*L80+E80*M80+F80*N80</f>
        <v>0</v>
      </c>
    </row>
    <row r="81" spans="1:16" ht="30" customHeight="1" thickBot="1">
      <c r="A81" s="1840" t="s">
        <v>2679</v>
      </c>
      <c r="B81" s="1801" t="s">
        <v>2728</v>
      </c>
      <c r="C81" s="1803" t="s">
        <v>2681</v>
      </c>
      <c r="D81" s="1826"/>
      <c r="E81" s="1827"/>
      <c r="F81" s="1827"/>
      <c r="G81" s="1828"/>
      <c r="H81" s="1829">
        <v>1</v>
      </c>
      <c r="I81" s="1830">
        <v>1</v>
      </c>
      <c r="J81" s="1829">
        <v>1</v>
      </c>
      <c r="K81" s="1831"/>
      <c r="L81" s="1826"/>
      <c r="M81" s="1827"/>
      <c r="N81" s="1827"/>
      <c r="O81" s="1832"/>
      <c r="P81" s="1833">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70" zoomScaleNormal="70" workbookViewId="0">
      <selection activeCell="C98" sqref="C98"/>
    </sheetView>
  </sheetViews>
  <sheetFormatPr defaultColWidth="11.42578125" defaultRowHeight="14.25"/>
  <cols>
    <col min="1" max="1" width="25.42578125" style="249" customWidth="1"/>
    <col min="2" max="2" width="22.42578125" style="249" customWidth="1"/>
    <col min="3" max="3" width="62.42578125" style="250" customWidth="1"/>
    <col min="4" max="4" width="14" style="1843" customWidth="1"/>
    <col min="5" max="5" width="18.85546875" style="1843" customWidth="1"/>
    <col min="6" max="7" width="20.7109375" style="1843" customWidth="1"/>
    <col min="8" max="11" width="20.7109375" style="250" customWidth="1"/>
    <col min="12" max="15" width="20.7109375" style="1843" customWidth="1"/>
    <col min="16" max="16" width="19.28515625" style="250" customWidth="1"/>
    <col min="17" max="16384" width="11.42578125" style="250"/>
  </cols>
  <sheetData>
    <row r="1" spans="1:16" ht="15">
      <c r="A1" s="1755" t="s">
        <v>2682</v>
      </c>
      <c r="B1" s="1755" t="s">
        <v>1640</v>
      </c>
    </row>
    <row r="2" spans="1:16" ht="15">
      <c r="A2" s="1755" t="s">
        <v>2524</v>
      </c>
      <c r="B2" s="1835" t="s">
        <v>2730</v>
      </c>
    </row>
    <row r="3" spans="1:16" ht="15">
      <c r="A3" s="1755" t="s">
        <v>6</v>
      </c>
      <c r="B3" s="1755" t="s">
        <v>7</v>
      </c>
    </row>
    <row r="4" spans="1:16" ht="15">
      <c r="A4" s="1755" t="s">
        <v>10</v>
      </c>
      <c r="B4" s="1755" t="s">
        <v>2526</v>
      </c>
    </row>
    <row r="6" spans="1:16" ht="15" thickBot="1"/>
    <row r="7" spans="1:16" ht="30" customHeight="1" thickBot="1">
      <c r="A7" s="2918" t="s">
        <v>2527</v>
      </c>
      <c r="B7" s="2919"/>
      <c r="C7" s="2919"/>
      <c r="D7" s="2919"/>
      <c r="E7" s="2919"/>
      <c r="F7" s="2919"/>
      <c r="G7" s="2919"/>
      <c r="H7" s="2919"/>
      <c r="I7" s="2919"/>
      <c r="J7" s="2919"/>
      <c r="K7" s="2919"/>
      <c r="L7" s="2919"/>
      <c r="M7" s="2919"/>
      <c r="N7" s="2919"/>
      <c r="O7" s="2919"/>
      <c r="P7" s="2920"/>
    </row>
    <row r="8" spans="1:16" ht="30" customHeight="1">
      <c r="A8" s="2921"/>
      <c r="B8" s="2922"/>
      <c r="C8" s="2923"/>
      <c r="D8" s="2916" t="s">
        <v>658</v>
      </c>
      <c r="E8" s="2930"/>
      <c r="F8" s="2930"/>
      <c r="G8" s="2930"/>
      <c r="H8" s="2916" t="s">
        <v>2528</v>
      </c>
      <c r="I8" s="2930"/>
      <c r="J8" s="2930"/>
      <c r="K8" s="2930"/>
      <c r="L8" s="2916" t="s">
        <v>2529</v>
      </c>
      <c r="M8" s="2930"/>
      <c r="N8" s="2930"/>
      <c r="O8" s="2930"/>
      <c r="P8" s="2916" t="s">
        <v>2530</v>
      </c>
    </row>
    <row r="9" spans="1:16" s="251" customFormat="1" ht="30" customHeight="1">
      <c r="A9" s="2924"/>
      <c r="B9" s="2925"/>
      <c r="C9" s="2926"/>
      <c r="D9" s="2916" t="s">
        <v>2531</v>
      </c>
      <c r="E9" s="2915"/>
      <c r="F9" s="2915"/>
      <c r="G9" s="2914" t="s">
        <v>2532</v>
      </c>
      <c r="H9" s="2916" t="s">
        <v>2531</v>
      </c>
      <c r="I9" s="2915"/>
      <c r="J9" s="2915"/>
      <c r="K9" s="2914" t="s">
        <v>2532</v>
      </c>
      <c r="L9" s="2916" t="s">
        <v>2531</v>
      </c>
      <c r="M9" s="2915"/>
      <c r="N9" s="2915"/>
      <c r="O9" s="2914" t="s">
        <v>2532</v>
      </c>
      <c r="P9" s="2925"/>
    </row>
    <row r="10" spans="1:16" ht="30" customHeight="1">
      <c r="A10" s="2924"/>
      <c r="B10" s="2925"/>
      <c r="C10" s="2926"/>
      <c r="D10" s="1478" t="s">
        <v>2533</v>
      </c>
      <c r="E10" s="1478" t="s">
        <v>2534</v>
      </c>
      <c r="F10" s="1478" t="s">
        <v>2535</v>
      </c>
      <c r="G10" s="2915"/>
      <c r="H10" s="1478" t="s">
        <v>2533</v>
      </c>
      <c r="I10" s="1478" t="s">
        <v>2534</v>
      </c>
      <c r="J10" s="1478" t="s">
        <v>2535</v>
      </c>
      <c r="K10" s="2915"/>
      <c r="L10" s="1478" t="s">
        <v>2533</v>
      </c>
      <c r="M10" s="1478" t="s">
        <v>2534</v>
      </c>
      <c r="N10" s="1478" t="s">
        <v>2535</v>
      </c>
      <c r="O10" s="2915"/>
      <c r="P10" s="2925"/>
    </row>
    <row r="11" spans="1:16" s="1764" customFormat="1" ht="30" customHeight="1" thickBot="1">
      <c r="A11" s="1836" t="s">
        <v>1678</v>
      </c>
      <c r="B11" s="1837" t="s">
        <v>2536</v>
      </c>
      <c r="C11" s="1838" t="s">
        <v>657</v>
      </c>
      <c r="D11" s="1763" t="s">
        <v>1865</v>
      </c>
      <c r="E11" s="1763" t="s">
        <v>1867</v>
      </c>
      <c r="F11" s="1763" t="s">
        <v>1869</v>
      </c>
      <c r="G11" s="1763" t="s">
        <v>1871</v>
      </c>
      <c r="H11" s="1763" t="s">
        <v>1873</v>
      </c>
      <c r="I11" s="1763" t="s">
        <v>1875</v>
      </c>
      <c r="J11" s="1763" t="s">
        <v>1877</v>
      </c>
      <c r="K11" s="1763" t="s">
        <v>1879</v>
      </c>
      <c r="L11" s="1763" t="s">
        <v>1881</v>
      </c>
      <c r="M11" s="1763" t="s">
        <v>1500</v>
      </c>
      <c r="N11" s="1763" t="s">
        <v>1501</v>
      </c>
      <c r="O11" s="1763" t="s">
        <v>1502</v>
      </c>
      <c r="P11" s="1839" t="s">
        <v>1503</v>
      </c>
    </row>
    <row r="12" spans="1:16" ht="30" customHeight="1">
      <c r="A12" s="1840" t="s">
        <v>1865</v>
      </c>
      <c r="B12" s="1766" t="s">
        <v>1728</v>
      </c>
      <c r="C12" s="471" t="s">
        <v>2538</v>
      </c>
      <c r="D12" s="1767"/>
      <c r="E12" s="1767"/>
      <c r="F12" s="1767"/>
      <c r="G12" s="1767"/>
      <c r="H12" s="1768"/>
      <c r="I12" s="1768"/>
      <c r="J12" s="1768"/>
      <c r="K12" s="1769"/>
      <c r="L12" s="1770"/>
      <c r="M12" s="1771"/>
      <c r="N12" s="1771"/>
      <c r="O12" s="1772"/>
      <c r="P12" s="1773">
        <f>+P13+P19+P39+P43+P64+P65+P69+P70+P77</f>
        <v>0</v>
      </c>
    </row>
    <row r="13" spans="1:16" ht="30" customHeight="1">
      <c r="A13" s="1840" t="s">
        <v>1867</v>
      </c>
      <c r="B13" s="1766" t="s">
        <v>662</v>
      </c>
      <c r="C13" s="471" t="s">
        <v>2540</v>
      </c>
      <c r="D13" s="1775"/>
      <c r="E13" s="1775"/>
      <c r="F13" s="1775"/>
      <c r="G13" s="1775"/>
      <c r="H13" s="1776"/>
      <c r="I13" s="1776"/>
      <c r="J13" s="1776"/>
      <c r="K13" s="1777"/>
      <c r="L13" s="1778"/>
      <c r="M13" s="1779"/>
      <c r="N13" s="1779"/>
      <c r="O13" s="1780"/>
      <c r="P13" s="1781">
        <f>+P14+P18</f>
        <v>0</v>
      </c>
    </row>
    <row r="14" spans="1:16" ht="30" customHeight="1">
      <c r="A14" s="1840" t="s">
        <v>1869</v>
      </c>
      <c r="B14" s="1782" t="s">
        <v>665</v>
      </c>
      <c r="C14" s="1453" t="s">
        <v>2542</v>
      </c>
      <c r="D14" s="1775"/>
      <c r="E14" s="1775"/>
      <c r="F14" s="1775"/>
      <c r="G14" s="1775"/>
      <c r="H14" s="1783"/>
      <c r="I14" s="1783"/>
      <c r="J14" s="1783"/>
      <c r="K14" s="1784"/>
      <c r="L14" s="1785"/>
      <c r="M14" s="1786"/>
      <c r="N14" s="1786"/>
      <c r="O14" s="1787"/>
      <c r="P14" s="1781">
        <f>+P15+P16+P17</f>
        <v>0</v>
      </c>
    </row>
    <row r="15" spans="1:16" ht="30" customHeight="1">
      <c r="A15" s="1840" t="s">
        <v>1871</v>
      </c>
      <c r="B15" s="1782" t="s">
        <v>668</v>
      </c>
      <c r="C15" s="1316" t="s">
        <v>2544</v>
      </c>
      <c r="D15" s="1775"/>
      <c r="E15" s="1775"/>
      <c r="F15" s="1775"/>
      <c r="G15" s="1775"/>
      <c r="H15" s="1788">
        <v>0</v>
      </c>
      <c r="I15" s="1788">
        <v>0</v>
      </c>
      <c r="J15" s="1788">
        <v>0</v>
      </c>
      <c r="K15" s="1788">
        <v>0</v>
      </c>
      <c r="L15" s="1789"/>
      <c r="M15" s="1790"/>
      <c r="N15" s="1790"/>
      <c r="O15" s="1791"/>
      <c r="P15" s="1781">
        <f>+D15*L15+E15*M15+F15*N15+G15*O15</f>
        <v>0</v>
      </c>
    </row>
    <row r="16" spans="1:16" ht="30" customHeight="1">
      <c r="A16" s="1840" t="s">
        <v>1873</v>
      </c>
      <c r="B16" s="1782" t="s">
        <v>693</v>
      </c>
      <c r="C16" s="1316" t="s">
        <v>2546</v>
      </c>
      <c r="D16" s="1775"/>
      <c r="E16" s="1775"/>
      <c r="F16" s="1775"/>
      <c r="G16" s="1775"/>
      <c r="H16" s="1788">
        <v>0.5</v>
      </c>
      <c r="I16" s="1788">
        <v>0.5</v>
      </c>
      <c r="J16" s="1788">
        <v>0.5</v>
      </c>
      <c r="K16" s="1788">
        <v>0.5</v>
      </c>
      <c r="L16" s="1789"/>
      <c r="M16" s="1790"/>
      <c r="N16" s="1790"/>
      <c r="O16" s="1791"/>
      <c r="P16" s="1781">
        <f>+D16*L16+E16*M16+F16*N16+G16*O16</f>
        <v>0</v>
      </c>
    </row>
    <row r="17" spans="1:16" ht="30" customHeight="1">
      <c r="A17" s="1840" t="s">
        <v>1875</v>
      </c>
      <c r="B17" s="1782" t="s">
        <v>705</v>
      </c>
      <c r="C17" s="1316" t="s">
        <v>2548</v>
      </c>
      <c r="D17" s="1775"/>
      <c r="E17" s="1775"/>
      <c r="F17" s="1775"/>
      <c r="G17" s="1775"/>
      <c r="H17" s="1788">
        <v>1</v>
      </c>
      <c r="I17" s="1788">
        <v>1</v>
      </c>
      <c r="J17" s="1788">
        <v>1</v>
      </c>
      <c r="K17" s="1788">
        <v>1</v>
      </c>
      <c r="L17" s="1789"/>
      <c r="M17" s="1790"/>
      <c r="N17" s="1790"/>
      <c r="O17" s="1791"/>
      <c r="P17" s="1781">
        <f>+D17*L17+E17*M17+F17*N17+G17*O17</f>
        <v>0</v>
      </c>
    </row>
    <row r="18" spans="1:16" ht="30" customHeight="1">
      <c r="A18" s="1840" t="s">
        <v>1877</v>
      </c>
      <c r="B18" s="1782" t="s">
        <v>793</v>
      </c>
      <c r="C18" s="1453" t="s">
        <v>2550</v>
      </c>
      <c r="D18" s="1775"/>
      <c r="E18" s="1775"/>
      <c r="F18" s="1775"/>
      <c r="G18" s="1792"/>
      <c r="H18" s="1788">
        <v>0</v>
      </c>
      <c r="I18" s="1788">
        <v>0.5</v>
      </c>
      <c r="J18" s="1788">
        <v>1</v>
      </c>
      <c r="K18" s="1783"/>
      <c r="L18" s="1789"/>
      <c r="M18" s="1790"/>
      <c r="N18" s="1790"/>
      <c r="O18" s="1787"/>
      <c r="P18" s="1781">
        <f>+D18*L18+E18*M18+F18*N18</f>
        <v>0</v>
      </c>
    </row>
    <row r="19" spans="1:16" ht="30" customHeight="1">
      <c r="A19" s="1840" t="s">
        <v>1879</v>
      </c>
      <c r="B19" s="1766" t="s">
        <v>844</v>
      </c>
      <c r="C19" s="471" t="s">
        <v>2552</v>
      </c>
      <c r="D19" s="1792"/>
      <c r="E19" s="1792"/>
      <c r="F19" s="1792"/>
      <c r="G19" s="1793"/>
      <c r="H19" s="1783"/>
      <c r="I19" s="1783"/>
      <c r="J19" s="1783"/>
      <c r="K19" s="1784"/>
      <c r="L19" s="1785"/>
      <c r="M19" s="1786"/>
      <c r="N19" s="1786"/>
      <c r="O19" s="1787"/>
      <c r="P19" s="1781">
        <f>+P20+P24+P28+P32+P36</f>
        <v>0</v>
      </c>
    </row>
    <row r="20" spans="1:16" ht="30" customHeight="1">
      <c r="A20" s="1840" t="s">
        <v>1881</v>
      </c>
      <c r="B20" s="1794" t="s">
        <v>847</v>
      </c>
      <c r="C20" s="1453" t="s">
        <v>2554</v>
      </c>
      <c r="D20" s="1785"/>
      <c r="E20" s="1786"/>
      <c r="F20" s="1785"/>
      <c r="G20" s="1793"/>
      <c r="H20" s="1783"/>
      <c r="I20" s="1783"/>
      <c r="J20" s="1783"/>
      <c r="K20" s="1784"/>
      <c r="L20" s="1785"/>
      <c r="M20" s="1786"/>
      <c r="N20" s="1786"/>
      <c r="O20" s="1787"/>
      <c r="P20" s="1781">
        <f>+P21+P22+P23</f>
        <v>0</v>
      </c>
    </row>
    <row r="21" spans="1:16" ht="30" customHeight="1">
      <c r="A21" s="1840" t="s">
        <v>1500</v>
      </c>
      <c r="B21" s="1794" t="s">
        <v>850</v>
      </c>
      <c r="C21" s="1316" t="s">
        <v>2544</v>
      </c>
      <c r="D21" s="1785"/>
      <c r="E21" s="1786"/>
      <c r="F21" s="1785"/>
      <c r="G21" s="1793"/>
      <c r="H21" s="1783"/>
      <c r="I21" s="1783"/>
      <c r="J21" s="1783"/>
      <c r="K21" s="1788">
        <v>0</v>
      </c>
      <c r="L21" s="1785"/>
      <c r="M21" s="1786"/>
      <c r="N21" s="1786"/>
      <c r="O21" s="1791"/>
      <c r="P21" s="1781">
        <f>+O21*G21</f>
        <v>0</v>
      </c>
    </row>
    <row r="22" spans="1:16" ht="30" customHeight="1">
      <c r="A22" s="1840" t="s">
        <v>1501</v>
      </c>
      <c r="B22" s="1795" t="s">
        <v>853</v>
      </c>
      <c r="C22" s="1316" t="s">
        <v>2546</v>
      </c>
      <c r="D22" s="1785"/>
      <c r="E22" s="1786"/>
      <c r="F22" s="1785"/>
      <c r="G22" s="1793"/>
      <c r="H22" s="1783"/>
      <c r="I22" s="1783"/>
      <c r="J22" s="1783"/>
      <c r="K22" s="1788">
        <v>0.5</v>
      </c>
      <c r="L22" s="1785"/>
      <c r="M22" s="1786"/>
      <c r="N22" s="1786"/>
      <c r="O22" s="1791"/>
      <c r="P22" s="1781">
        <f>+O22*G22</f>
        <v>0</v>
      </c>
    </row>
    <row r="23" spans="1:16" ht="30" customHeight="1">
      <c r="A23" s="1840" t="s">
        <v>1502</v>
      </c>
      <c r="B23" s="1795" t="s">
        <v>856</v>
      </c>
      <c r="C23" s="1316" t="s">
        <v>2548</v>
      </c>
      <c r="D23" s="1778"/>
      <c r="E23" s="1779"/>
      <c r="F23" s="1778"/>
      <c r="G23" s="1793"/>
      <c r="H23" s="1783"/>
      <c r="I23" s="1783"/>
      <c r="J23" s="1783"/>
      <c r="K23" s="1788">
        <v>1</v>
      </c>
      <c r="L23" s="1785"/>
      <c r="M23" s="1786"/>
      <c r="N23" s="1786"/>
      <c r="O23" s="1791"/>
      <c r="P23" s="1781">
        <f>+O23*G23</f>
        <v>0</v>
      </c>
    </row>
    <row r="24" spans="1:16" ht="30" customHeight="1">
      <c r="A24" s="1840" t="s">
        <v>1503</v>
      </c>
      <c r="B24" s="1794" t="s">
        <v>873</v>
      </c>
      <c r="C24" s="1453" t="s">
        <v>2559</v>
      </c>
      <c r="D24" s="1792"/>
      <c r="E24" s="1792"/>
      <c r="F24" s="1792"/>
      <c r="G24" s="1793"/>
      <c r="H24" s="1783"/>
      <c r="I24" s="1783"/>
      <c r="J24" s="1783"/>
      <c r="K24" s="1783"/>
      <c r="L24" s="1785"/>
      <c r="M24" s="1786"/>
      <c r="N24" s="1786"/>
      <c r="O24" s="1787"/>
      <c r="P24" s="1781">
        <f>+P25+P26+P27</f>
        <v>0</v>
      </c>
    </row>
    <row r="25" spans="1:16" ht="30" customHeight="1">
      <c r="A25" s="1840" t="s">
        <v>1504</v>
      </c>
      <c r="B25" s="1794" t="s">
        <v>2057</v>
      </c>
      <c r="C25" s="1316" t="s">
        <v>2544</v>
      </c>
      <c r="D25" s="1778"/>
      <c r="E25" s="1779"/>
      <c r="F25" s="1778"/>
      <c r="G25" s="1793"/>
      <c r="H25" s="1783"/>
      <c r="I25" s="1783"/>
      <c r="J25" s="1783"/>
      <c r="K25" s="1788">
        <v>0.1</v>
      </c>
      <c r="L25" s="1796"/>
      <c r="M25" s="1797"/>
      <c r="N25" s="1797"/>
      <c r="O25" s="1798"/>
      <c r="P25" s="1781">
        <f>+O25*G25</f>
        <v>0</v>
      </c>
    </row>
    <row r="26" spans="1:16" ht="30" customHeight="1">
      <c r="A26" s="1840" t="s">
        <v>1505</v>
      </c>
      <c r="B26" s="1795" t="s">
        <v>2060</v>
      </c>
      <c r="C26" s="1316" t="s">
        <v>2546</v>
      </c>
      <c r="D26" s="1785"/>
      <c r="E26" s="1786"/>
      <c r="F26" s="1785"/>
      <c r="G26" s="1793"/>
      <c r="H26" s="1783"/>
      <c r="I26" s="1783"/>
      <c r="J26" s="1783"/>
      <c r="K26" s="1788">
        <v>0.5</v>
      </c>
      <c r="L26" s="1785"/>
      <c r="M26" s="1786"/>
      <c r="N26" s="1786"/>
      <c r="O26" s="1791"/>
      <c r="P26" s="1781">
        <f>+O26*G26</f>
        <v>0</v>
      </c>
    </row>
    <row r="27" spans="1:16" ht="30" customHeight="1">
      <c r="A27" s="1840" t="s">
        <v>1506</v>
      </c>
      <c r="B27" s="1795" t="s">
        <v>2253</v>
      </c>
      <c r="C27" s="1316" t="s">
        <v>2548</v>
      </c>
      <c r="D27" s="1785"/>
      <c r="E27" s="1786"/>
      <c r="F27" s="1785"/>
      <c r="G27" s="1793"/>
      <c r="H27" s="1783"/>
      <c r="I27" s="1783"/>
      <c r="J27" s="1783"/>
      <c r="K27" s="1788">
        <v>1</v>
      </c>
      <c r="L27" s="1785"/>
      <c r="M27" s="1786"/>
      <c r="N27" s="1786"/>
      <c r="O27" s="1798"/>
      <c r="P27" s="1781">
        <f>+O27*G27</f>
        <v>0</v>
      </c>
    </row>
    <row r="28" spans="1:16" ht="30" customHeight="1">
      <c r="A28" s="1840" t="s">
        <v>1508</v>
      </c>
      <c r="B28" s="1794" t="s">
        <v>876</v>
      </c>
      <c r="C28" s="1453" t="s">
        <v>2564</v>
      </c>
      <c r="D28" s="1792"/>
      <c r="E28" s="1792"/>
      <c r="F28" s="1792"/>
      <c r="G28" s="1793"/>
      <c r="H28" s="1783"/>
      <c r="I28" s="1783"/>
      <c r="J28" s="1783"/>
      <c r="K28" s="1783"/>
      <c r="L28" s="1785"/>
      <c r="M28" s="1786"/>
      <c r="N28" s="1786"/>
      <c r="O28" s="1787"/>
      <c r="P28" s="1799">
        <f>+P29+P30+P31</f>
        <v>0</v>
      </c>
    </row>
    <row r="29" spans="1:16" ht="30" customHeight="1">
      <c r="A29" s="1840" t="s">
        <v>1509</v>
      </c>
      <c r="B29" s="1794" t="s">
        <v>2684</v>
      </c>
      <c r="C29" s="1316" t="s">
        <v>2544</v>
      </c>
      <c r="D29" s="1778"/>
      <c r="E29" s="1779"/>
      <c r="F29" s="1778"/>
      <c r="G29" s="1793"/>
      <c r="H29" s="1783"/>
      <c r="I29" s="1783"/>
      <c r="J29" s="1783"/>
      <c r="K29" s="1788">
        <v>0.15</v>
      </c>
      <c r="L29" s="1785"/>
      <c r="M29" s="1786"/>
      <c r="N29" s="1786"/>
      <c r="O29" s="1791"/>
      <c r="P29" s="1781">
        <f>+O29*G29</f>
        <v>0</v>
      </c>
    </row>
    <row r="30" spans="1:16" s="1800" customFormat="1" ht="30" customHeight="1">
      <c r="A30" s="1840" t="s">
        <v>1510</v>
      </c>
      <c r="B30" s="1795" t="s">
        <v>2685</v>
      </c>
      <c r="C30" s="1316" t="s">
        <v>2546</v>
      </c>
      <c r="D30" s="1778"/>
      <c r="E30" s="1779"/>
      <c r="F30" s="1778"/>
      <c r="G30" s="1793"/>
      <c r="H30" s="1783"/>
      <c r="I30" s="1783"/>
      <c r="J30" s="1783"/>
      <c r="K30" s="1788">
        <v>0.5</v>
      </c>
      <c r="L30" s="1785"/>
      <c r="M30" s="1786"/>
      <c r="N30" s="1786"/>
      <c r="O30" s="1791"/>
      <c r="P30" s="1781">
        <f>+O30*G30</f>
        <v>0</v>
      </c>
    </row>
    <row r="31" spans="1:16" ht="30" customHeight="1">
      <c r="A31" s="1840" t="s">
        <v>1511</v>
      </c>
      <c r="B31" s="1795" t="s">
        <v>2686</v>
      </c>
      <c r="C31" s="1316" t="s">
        <v>2548</v>
      </c>
      <c r="D31" s="1785"/>
      <c r="E31" s="1786"/>
      <c r="F31" s="1785"/>
      <c r="G31" s="1793"/>
      <c r="H31" s="1783"/>
      <c r="I31" s="1783"/>
      <c r="J31" s="1783"/>
      <c r="K31" s="1788">
        <v>1</v>
      </c>
      <c r="L31" s="1785"/>
      <c r="M31" s="1786"/>
      <c r="N31" s="1786"/>
      <c r="O31" s="1791"/>
      <c r="P31" s="1781">
        <f>+O31*G31</f>
        <v>0</v>
      </c>
    </row>
    <row r="32" spans="1:16" ht="30" customHeight="1">
      <c r="A32" s="1840" t="s">
        <v>1513</v>
      </c>
      <c r="B32" s="1795" t="s">
        <v>879</v>
      </c>
      <c r="C32" s="1453" t="s">
        <v>2569</v>
      </c>
      <c r="D32" s="1792"/>
      <c r="E32" s="1792"/>
      <c r="F32" s="1792"/>
      <c r="G32" s="1793"/>
      <c r="H32" s="1783"/>
      <c r="I32" s="1783"/>
      <c r="J32" s="1783"/>
      <c r="K32" s="1783"/>
      <c r="L32" s="1785"/>
      <c r="M32" s="1786"/>
      <c r="N32" s="1786"/>
      <c r="O32" s="1792"/>
      <c r="P32" s="1781">
        <f>+P33+P34+P35</f>
        <v>0</v>
      </c>
    </row>
    <row r="33" spans="1:16" ht="30" customHeight="1">
      <c r="A33" s="1840" t="s">
        <v>1515</v>
      </c>
      <c r="B33" s="1795" t="s">
        <v>2687</v>
      </c>
      <c r="C33" s="1316" t="s">
        <v>2544</v>
      </c>
      <c r="D33" s="1785"/>
      <c r="E33" s="1786"/>
      <c r="F33" s="1785"/>
      <c r="G33" s="1793"/>
      <c r="H33" s="1783"/>
      <c r="I33" s="1783"/>
      <c r="J33" s="1783"/>
      <c r="K33" s="1788">
        <v>0.15</v>
      </c>
      <c r="L33" s="1785"/>
      <c r="M33" s="1786"/>
      <c r="N33" s="1786"/>
      <c r="O33" s="1791"/>
      <c r="P33" s="1781">
        <f>+O33*G33</f>
        <v>0</v>
      </c>
    </row>
    <row r="34" spans="1:16" ht="30" customHeight="1">
      <c r="A34" s="1840" t="s">
        <v>1516</v>
      </c>
      <c r="B34" s="1795" t="s">
        <v>2688</v>
      </c>
      <c r="C34" s="1316" t="s">
        <v>2546</v>
      </c>
      <c r="D34" s="1785"/>
      <c r="E34" s="1786"/>
      <c r="F34" s="1785"/>
      <c r="G34" s="1793"/>
      <c r="H34" s="1783"/>
      <c r="I34" s="1783"/>
      <c r="J34" s="1783"/>
      <c r="K34" s="1788">
        <v>0.5</v>
      </c>
      <c r="L34" s="1785"/>
      <c r="M34" s="1786"/>
      <c r="N34" s="1786"/>
      <c r="O34" s="1791"/>
      <c r="P34" s="1781">
        <f>+O34*G34</f>
        <v>0</v>
      </c>
    </row>
    <row r="35" spans="1:16" ht="30" customHeight="1">
      <c r="A35" s="1840" t="s">
        <v>1517</v>
      </c>
      <c r="B35" s="1795" t="s">
        <v>2689</v>
      </c>
      <c r="C35" s="1316" t="s">
        <v>2548</v>
      </c>
      <c r="D35" s="1778"/>
      <c r="E35" s="1779"/>
      <c r="F35" s="1778"/>
      <c r="G35" s="1793"/>
      <c r="H35" s="1783"/>
      <c r="I35" s="1783"/>
      <c r="J35" s="1783"/>
      <c r="K35" s="1788">
        <v>1</v>
      </c>
      <c r="L35" s="1785"/>
      <c r="M35" s="1786"/>
      <c r="N35" s="1786"/>
      <c r="O35" s="1791"/>
      <c r="P35" s="1781">
        <f>+O35*G35</f>
        <v>0</v>
      </c>
    </row>
    <row r="36" spans="1:16" ht="30" customHeight="1">
      <c r="A36" s="1840" t="s">
        <v>1518</v>
      </c>
      <c r="B36" s="1795" t="s">
        <v>882</v>
      </c>
      <c r="C36" s="1453" t="s">
        <v>2690</v>
      </c>
      <c r="D36" s="1792"/>
      <c r="E36" s="1792"/>
      <c r="F36" s="1792"/>
      <c r="G36" s="1793"/>
      <c r="H36" s="1783"/>
      <c r="I36" s="1783"/>
      <c r="J36" s="1783"/>
      <c r="K36" s="1783"/>
      <c r="L36" s="1785"/>
      <c r="M36" s="1786"/>
      <c r="N36" s="1786"/>
      <c r="O36" s="1792"/>
      <c r="P36" s="1781">
        <f>+P37+P38</f>
        <v>0</v>
      </c>
    </row>
    <row r="37" spans="1:16" ht="30" customHeight="1">
      <c r="A37" s="1840" t="s">
        <v>1519</v>
      </c>
      <c r="B37" s="1795" t="s">
        <v>2691</v>
      </c>
      <c r="C37" s="1316" t="s">
        <v>2576</v>
      </c>
      <c r="D37" s="1785"/>
      <c r="E37" s="1786"/>
      <c r="F37" s="1785"/>
      <c r="G37" s="1793"/>
      <c r="H37" s="1783"/>
      <c r="I37" s="1783"/>
      <c r="J37" s="1783"/>
      <c r="K37" s="1788">
        <v>0.5</v>
      </c>
      <c r="L37" s="1785"/>
      <c r="M37" s="1786"/>
      <c r="N37" s="1786"/>
      <c r="O37" s="1791"/>
      <c r="P37" s="1781">
        <f>+O37*G37</f>
        <v>0</v>
      </c>
    </row>
    <row r="38" spans="1:16" ht="30" customHeight="1">
      <c r="A38" s="1840" t="s">
        <v>1520</v>
      </c>
      <c r="B38" s="1801" t="s">
        <v>2692</v>
      </c>
      <c r="C38" s="1316" t="s">
        <v>2578</v>
      </c>
      <c r="D38" s="1785"/>
      <c r="E38" s="1786"/>
      <c r="F38" s="1785"/>
      <c r="G38" s="1793"/>
      <c r="H38" s="1783"/>
      <c r="I38" s="1783"/>
      <c r="J38" s="1783"/>
      <c r="K38" s="1788">
        <v>1</v>
      </c>
      <c r="L38" s="1785"/>
      <c r="M38" s="1786"/>
      <c r="N38" s="1786"/>
      <c r="O38" s="1791"/>
      <c r="P38" s="1781">
        <f>+O38*G38</f>
        <v>0</v>
      </c>
    </row>
    <row r="39" spans="1:16" ht="30" customHeight="1">
      <c r="A39" s="1840" t="s">
        <v>1521</v>
      </c>
      <c r="B39" s="1766" t="s">
        <v>902</v>
      </c>
      <c r="C39" s="1802" t="s">
        <v>2580</v>
      </c>
      <c r="D39" s="1793"/>
      <c r="E39" s="1793"/>
      <c r="F39" s="1793"/>
      <c r="G39" s="1792"/>
      <c r="H39" s="1783"/>
      <c r="I39" s="1783"/>
      <c r="J39" s="1783"/>
      <c r="K39" s="1784"/>
      <c r="L39" s="1785"/>
      <c r="M39" s="1786"/>
      <c r="N39" s="1786"/>
      <c r="O39" s="1787"/>
      <c r="P39" s="1781">
        <f>+P40</f>
        <v>0</v>
      </c>
    </row>
    <row r="40" spans="1:16" ht="30" customHeight="1">
      <c r="A40" s="1840" t="s">
        <v>1522</v>
      </c>
      <c r="B40" s="1801" t="s">
        <v>2395</v>
      </c>
      <c r="C40" s="1803" t="s">
        <v>2582</v>
      </c>
      <c r="D40" s="1793"/>
      <c r="E40" s="1793"/>
      <c r="F40" s="1793"/>
      <c r="G40" s="1786"/>
      <c r="H40" s="1783"/>
      <c r="I40" s="1783"/>
      <c r="J40" s="1783"/>
      <c r="K40" s="1784"/>
      <c r="L40" s="1785"/>
      <c r="M40" s="1786"/>
      <c r="N40" s="1786"/>
      <c r="O40" s="1787"/>
      <c r="P40" s="1781">
        <f>+P41+P42</f>
        <v>0</v>
      </c>
    </row>
    <row r="41" spans="1:16" ht="30" customHeight="1">
      <c r="A41" s="1840" t="s">
        <v>1523</v>
      </c>
      <c r="B41" s="1801" t="s">
        <v>2693</v>
      </c>
      <c r="C41" s="1316" t="s">
        <v>2584</v>
      </c>
      <c r="D41" s="1793"/>
      <c r="E41" s="1793"/>
      <c r="F41" s="1793"/>
      <c r="G41" s="1786"/>
      <c r="H41" s="1804">
        <v>0.5</v>
      </c>
      <c r="I41" s="1804">
        <v>0.5</v>
      </c>
      <c r="J41" s="1788">
        <v>0.85</v>
      </c>
      <c r="K41" s="1784"/>
      <c r="L41" s="1789"/>
      <c r="M41" s="1790"/>
      <c r="N41" s="1790"/>
      <c r="O41" s="1787"/>
      <c r="P41" s="1781">
        <f>+L41*D41+M41*E41+N41*F41</f>
        <v>0</v>
      </c>
    </row>
    <row r="42" spans="1:16" ht="30" customHeight="1">
      <c r="A42" s="1840" t="s">
        <v>1524</v>
      </c>
      <c r="B42" s="1801" t="s">
        <v>2694</v>
      </c>
      <c r="C42" s="1316" t="s">
        <v>2548</v>
      </c>
      <c r="D42" s="1793"/>
      <c r="E42" s="1793"/>
      <c r="F42" s="1793"/>
      <c r="G42" s="1786"/>
      <c r="H42" s="1804">
        <v>1</v>
      </c>
      <c r="I42" s="1804">
        <v>1</v>
      </c>
      <c r="J42" s="1788">
        <v>1</v>
      </c>
      <c r="K42" s="1805"/>
      <c r="L42" s="1789"/>
      <c r="M42" s="1790"/>
      <c r="N42" s="1790"/>
      <c r="O42" s="1787"/>
      <c r="P42" s="1781">
        <f>+L42*D42+M42*E42+N42*F42</f>
        <v>0</v>
      </c>
    </row>
    <row r="43" spans="1:16" ht="30" customHeight="1">
      <c r="A43" s="1840" t="s">
        <v>1525</v>
      </c>
      <c r="B43" s="1801" t="s">
        <v>2354</v>
      </c>
      <c r="C43" s="1806" t="s">
        <v>2587</v>
      </c>
      <c r="D43" s="1793"/>
      <c r="E43" s="1793"/>
      <c r="F43" s="1793"/>
      <c r="G43" s="1786"/>
      <c r="H43" s="1783"/>
      <c r="I43" s="1783"/>
      <c r="J43" s="1783"/>
      <c r="K43" s="1784"/>
      <c r="L43" s="1785"/>
      <c r="M43" s="1786"/>
      <c r="N43" s="1786"/>
      <c r="O43" s="1787"/>
      <c r="P43" s="1781">
        <f>+P44+P45+P54+P55+P59+P63</f>
        <v>0</v>
      </c>
    </row>
    <row r="44" spans="1:16" ht="30" customHeight="1">
      <c r="A44" s="1840" t="s">
        <v>1526</v>
      </c>
      <c r="B44" s="1801" t="s">
        <v>2401</v>
      </c>
      <c r="C44" s="1453" t="s">
        <v>2589</v>
      </c>
      <c r="D44" s="1793"/>
      <c r="E44" s="1793"/>
      <c r="F44" s="1793"/>
      <c r="G44" s="1786"/>
      <c r="H44" s="1788">
        <v>0.5</v>
      </c>
      <c r="I44" s="1788">
        <v>0.5</v>
      </c>
      <c r="J44" s="1788">
        <v>1</v>
      </c>
      <c r="K44" s="1784"/>
      <c r="L44" s="1789"/>
      <c r="M44" s="1790"/>
      <c r="N44" s="1790"/>
      <c r="O44" s="1787"/>
      <c r="P44" s="1781">
        <f>+L44*D44+M44*E44+N44*F44</f>
        <v>0</v>
      </c>
    </row>
    <row r="45" spans="1:16" ht="30" customHeight="1">
      <c r="A45" s="1840" t="s">
        <v>1527</v>
      </c>
      <c r="B45" s="1801" t="s">
        <v>2402</v>
      </c>
      <c r="C45" s="1803" t="s">
        <v>2591</v>
      </c>
      <c r="D45" s="1793"/>
      <c r="E45" s="1793"/>
      <c r="F45" s="1793"/>
      <c r="G45" s="1786"/>
      <c r="H45" s="1783"/>
      <c r="I45" s="1783"/>
      <c r="J45" s="1783"/>
      <c r="K45" s="1784"/>
      <c r="L45" s="1785"/>
      <c r="M45" s="1786"/>
      <c r="N45" s="1786"/>
      <c r="O45" s="1787"/>
      <c r="P45" s="1781">
        <f>+P46+P50</f>
        <v>0</v>
      </c>
    </row>
    <row r="46" spans="1:16" ht="30" customHeight="1">
      <c r="A46" s="1840" t="s">
        <v>1528</v>
      </c>
      <c r="B46" s="1801" t="s">
        <v>2695</v>
      </c>
      <c r="C46" s="1316" t="s">
        <v>2593</v>
      </c>
      <c r="D46" s="1793"/>
      <c r="E46" s="1793"/>
      <c r="F46" s="1793"/>
      <c r="G46" s="1786"/>
      <c r="H46" s="1783"/>
      <c r="I46" s="1783"/>
      <c r="J46" s="1783"/>
      <c r="K46" s="1784"/>
      <c r="L46" s="1785"/>
      <c r="M46" s="1786"/>
      <c r="N46" s="1786"/>
      <c r="O46" s="1787"/>
      <c r="P46" s="1781">
        <f>+P47+P48+P49</f>
        <v>0</v>
      </c>
    </row>
    <row r="47" spans="1:16" ht="30" customHeight="1">
      <c r="A47" s="1840" t="s">
        <v>1529</v>
      </c>
      <c r="B47" s="1801" t="s">
        <v>2696</v>
      </c>
      <c r="C47" s="1841" t="s">
        <v>2544</v>
      </c>
      <c r="D47" s="1793"/>
      <c r="E47" s="1793"/>
      <c r="F47" s="1793"/>
      <c r="G47" s="1786"/>
      <c r="H47" s="1788">
        <v>0</v>
      </c>
      <c r="I47" s="1788">
        <v>0.5</v>
      </c>
      <c r="J47" s="1788">
        <v>1</v>
      </c>
      <c r="K47" s="1784"/>
      <c r="L47" s="1789"/>
      <c r="M47" s="1790"/>
      <c r="N47" s="1790"/>
      <c r="O47" s="1787"/>
      <c r="P47" s="1781">
        <f>+L47*D47+M47*E47+N47*F47</f>
        <v>0</v>
      </c>
    </row>
    <row r="48" spans="1:16" ht="30" customHeight="1">
      <c r="A48" s="1840" t="s">
        <v>1530</v>
      </c>
      <c r="B48" s="1801" t="s">
        <v>2697</v>
      </c>
      <c r="C48" s="1841" t="s">
        <v>2546</v>
      </c>
      <c r="D48" s="1793"/>
      <c r="E48" s="1793"/>
      <c r="F48" s="1793"/>
      <c r="G48" s="1786"/>
      <c r="H48" s="1788">
        <v>0.5</v>
      </c>
      <c r="I48" s="1788">
        <v>0.5</v>
      </c>
      <c r="J48" s="1788">
        <v>1</v>
      </c>
      <c r="K48" s="1784"/>
      <c r="L48" s="1789"/>
      <c r="M48" s="1790"/>
      <c r="N48" s="1790"/>
      <c r="O48" s="1787"/>
      <c r="P48" s="1781">
        <f>+L48*D48+M48*E48+N48*F48</f>
        <v>0</v>
      </c>
    </row>
    <row r="49" spans="1:16" ht="30" customHeight="1">
      <c r="A49" s="1840" t="s">
        <v>1531</v>
      </c>
      <c r="B49" s="1801" t="s">
        <v>2698</v>
      </c>
      <c r="C49" s="1841" t="s">
        <v>2548</v>
      </c>
      <c r="D49" s="1793"/>
      <c r="E49" s="1793"/>
      <c r="F49" s="1793"/>
      <c r="G49" s="1786"/>
      <c r="H49" s="1788">
        <v>1</v>
      </c>
      <c r="I49" s="1788">
        <v>1</v>
      </c>
      <c r="J49" s="1788">
        <v>1</v>
      </c>
      <c r="K49" s="1784"/>
      <c r="L49" s="1789"/>
      <c r="M49" s="1790"/>
      <c r="N49" s="1790"/>
      <c r="O49" s="1787"/>
      <c r="P49" s="1781">
        <f>+L49*D49+M49*E49+N49*F49</f>
        <v>0</v>
      </c>
    </row>
    <row r="50" spans="1:16" ht="30" customHeight="1">
      <c r="A50" s="1840" t="s">
        <v>1532</v>
      </c>
      <c r="B50" s="1801" t="s">
        <v>2699</v>
      </c>
      <c r="C50" s="1316" t="s">
        <v>2598</v>
      </c>
      <c r="D50" s="1793"/>
      <c r="E50" s="1793"/>
      <c r="F50" s="1793"/>
      <c r="G50" s="1786"/>
      <c r="H50" s="1783"/>
      <c r="I50" s="1783"/>
      <c r="J50" s="1783"/>
      <c r="K50" s="1784"/>
      <c r="L50" s="1785"/>
      <c r="M50" s="1786"/>
      <c r="N50" s="1786"/>
      <c r="O50" s="1787"/>
      <c r="P50" s="1781">
        <f>+P51+P52+P53</f>
        <v>0</v>
      </c>
    </row>
    <row r="51" spans="1:16" ht="30" customHeight="1">
      <c r="A51" s="1840" t="s">
        <v>2599</v>
      </c>
      <c r="B51" s="1801" t="s">
        <v>2700</v>
      </c>
      <c r="C51" s="1841" t="s">
        <v>2544</v>
      </c>
      <c r="D51" s="1793"/>
      <c r="E51" s="1793"/>
      <c r="F51" s="1793"/>
      <c r="G51" s="1786"/>
      <c r="H51" s="1788">
        <v>0.05</v>
      </c>
      <c r="I51" s="1788">
        <v>0.5</v>
      </c>
      <c r="J51" s="1788">
        <v>1</v>
      </c>
      <c r="K51" s="1784"/>
      <c r="L51" s="1789"/>
      <c r="M51" s="1790"/>
      <c r="N51" s="1790"/>
      <c r="O51" s="1787"/>
      <c r="P51" s="1781">
        <f>+L51*D51+M51*E51+N51*F51</f>
        <v>0</v>
      </c>
    </row>
    <row r="52" spans="1:16" ht="30" customHeight="1">
      <c r="A52" s="1840" t="s">
        <v>2601</v>
      </c>
      <c r="B52" s="1801" t="s">
        <v>2701</v>
      </c>
      <c r="C52" s="1841" t="s">
        <v>2546</v>
      </c>
      <c r="D52" s="1793"/>
      <c r="E52" s="1793"/>
      <c r="F52" s="1793"/>
      <c r="G52" s="1786"/>
      <c r="H52" s="1788">
        <v>0.5</v>
      </c>
      <c r="I52" s="1788">
        <v>0.5</v>
      </c>
      <c r="J52" s="1788">
        <v>1</v>
      </c>
      <c r="K52" s="1784"/>
      <c r="L52" s="1789"/>
      <c r="M52" s="1790"/>
      <c r="N52" s="1790"/>
      <c r="O52" s="1787"/>
      <c r="P52" s="1781">
        <f>+L52*D52+M52*E52+N52*F52</f>
        <v>0</v>
      </c>
    </row>
    <row r="53" spans="1:16" ht="30" customHeight="1">
      <c r="A53" s="1840" t="s">
        <v>2603</v>
      </c>
      <c r="B53" s="1801" t="s">
        <v>2702</v>
      </c>
      <c r="C53" s="1841" t="s">
        <v>2548</v>
      </c>
      <c r="D53" s="1793"/>
      <c r="E53" s="1793"/>
      <c r="F53" s="1793"/>
      <c r="G53" s="1786"/>
      <c r="H53" s="1788">
        <v>1</v>
      </c>
      <c r="I53" s="1788">
        <v>1</v>
      </c>
      <c r="J53" s="1788">
        <v>1</v>
      </c>
      <c r="K53" s="1784"/>
      <c r="L53" s="1789"/>
      <c r="M53" s="1790"/>
      <c r="N53" s="1790"/>
      <c r="O53" s="1787"/>
      <c r="P53" s="1781">
        <f>+L53*D53+M53*E53+N53*F53</f>
        <v>0</v>
      </c>
    </row>
    <row r="54" spans="1:16" ht="30" customHeight="1">
      <c r="A54" s="1840" t="s">
        <v>2605</v>
      </c>
      <c r="B54" s="1801" t="s">
        <v>2403</v>
      </c>
      <c r="C54" s="1803" t="s">
        <v>2607</v>
      </c>
      <c r="D54" s="1793"/>
      <c r="E54" s="1793"/>
      <c r="F54" s="1793"/>
      <c r="G54" s="1786"/>
      <c r="H54" s="1788">
        <v>0.1</v>
      </c>
      <c r="I54" s="1788">
        <v>0.5</v>
      </c>
      <c r="J54" s="1788">
        <v>1</v>
      </c>
      <c r="K54" s="1784"/>
      <c r="L54" s="1789"/>
      <c r="M54" s="1790"/>
      <c r="N54" s="1790"/>
      <c r="O54" s="1787"/>
      <c r="P54" s="1781">
        <f>+L54*D54+M54*E54+N54*F54</f>
        <v>0</v>
      </c>
    </row>
    <row r="55" spans="1:16" ht="30" customHeight="1">
      <c r="A55" s="1840" t="s">
        <v>2608</v>
      </c>
      <c r="B55" s="1801" t="s">
        <v>2404</v>
      </c>
      <c r="C55" s="1803" t="s">
        <v>2610</v>
      </c>
      <c r="D55" s="1793"/>
      <c r="E55" s="1793"/>
      <c r="F55" s="1793"/>
      <c r="G55" s="1792"/>
      <c r="H55" s="1783"/>
      <c r="I55" s="1783"/>
      <c r="J55" s="1783"/>
      <c r="K55" s="1784"/>
      <c r="L55" s="1785"/>
      <c r="M55" s="1786"/>
      <c r="N55" s="1786"/>
      <c r="O55" s="1787"/>
      <c r="P55" s="1781">
        <f>+P56+P57+P58</f>
        <v>0</v>
      </c>
    </row>
    <row r="56" spans="1:16" ht="30" customHeight="1">
      <c r="A56" s="1840" t="s">
        <v>2611</v>
      </c>
      <c r="B56" s="1801" t="s">
        <v>2703</v>
      </c>
      <c r="C56" s="1316" t="s">
        <v>2544</v>
      </c>
      <c r="D56" s="1793"/>
      <c r="E56" s="1793"/>
      <c r="F56" s="1793"/>
      <c r="G56" s="1786"/>
      <c r="H56" s="1788">
        <v>0.5</v>
      </c>
      <c r="I56" s="1788">
        <v>0.5</v>
      </c>
      <c r="J56" s="1788">
        <v>0.65</v>
      </c>
      <c r="K56" s="1784"/>
      <c r="L56" s="1789"/>
      <c r="M56" s="1790"/>
      <c r="N56" s="1790"/>
      <c r="O56" s="1787"/>
      <c r="P56" s="1781">
        <f>+L56*D56+M56*E56+N56*F56</f>
        <v>0</v>
      </c>
    </row>
    <row r="57" spans="1:16" ht="30" customHeight="1">
      <c r="A57" s="1840" t="s">
        <v>2613</v>
      </c>
      <c r="B57" s="1801" t="s">
        <v>2704</v>
      </c>
      <c r="C57" s="1316" t="s">
        <v>2546</v>
      </c>
      <c r="D57" s="1793"/>
      <c r="E57" s="1793"/>
      <c r="F57" s="1793"/>
      <c r="G57" s="1786"/>
      <c r="H57" s="1788">
        <v>0.5</v>
      </c>
      <c r="I57" s="1788">
        <v>0.5</v>
      </c>
      <c r="J57" s="1788">
        <v>0.65</v>
      </c>
      <c r="K57" s="1784"/>
      <c r="L57" s="1789"/>
      <c r="M57" s="1790"/>
      <c r="N57" s="1790"/>
      <c r="O57" s="1787"/>
      <c r="P57" s="1781">
        <f>+L57*D57+M57*E57+N57*F57</f>
        <v>0</v>
      </c>
    </row>
    <row r="58" spans="1:16" ht="30" customHeight="1">
      <c r="A58" s="1840" t="s">
        <v>2615</v>
      </c>
      <c r="B58" s="1801" t="s">
        <v>2705</v>
      </c>
      <c r="C58" s="1316" t="s">
        <v>2548</v>
      </c>
      <c r="D58" s="1793"/>
      <c r="E58" s="1793"/>
      <c r="F58" s="1793"/>
      <c r="G58" s="1786"/>
      <c r="H58" s="1788">
        <v>1</v>
      </c>
      <c r="I58" s="1788">
        <v>1</v>
      </c>
      <c r="J58" s="1788">
        <v>1</v>
      </c>
      <c r="K58" s="1784"/>
      <c r="L58" s="1789"/>
      <c r="M58" s="1790"/>
      <c r="N58" s="1790"/>
      <c r="O58" s="1787"/>
      <c r="P58" s="1781">
        <f>+L58*D58+M58*E58+N58*F58</f>
        <v>0</v>
      </c>
    </row>
    <row r="59" spans="1:16" ht="30" customHeight="1">
      <c r="A59" s="1840" t="s">
        <v>2617</v>
      </c>
      <c r="B59" s="1801" t="s">
        <v>2706</v>
      </c>
      <c r="C59" s="1803" t="s">
        <v>2619</v>
      </c>
      <c r="D59" s="1793"/>
      <c r="E59" s="1793"/>
      <c r="F59" s="1793"/>
      <c r="G59" s="1792"/>
      <c r="H59" s="1783"/>
      <c r="I59" s="1783"/>
      <c r="J59" s="1783"/>
      <c r="K59" s="1784"/>
      <c r="L59" s="1785"/>
      <c r="M59" s="1786"/>
      <c r="N59" s="1786"/>
      <c r="O59" s="1787"/>
      <c r="P59" s="1781">
        <f>+P61+P62</f>
        <v>0</v>
      </c>
    </row>
    <row r="60" spans="1:16" ht="30" customHeight="1">
      <c r="A60" s="1840" t="s">
        <v>2620</v>
      </c>
      <c r="B60" s="1801" t="s">
        <v>2707</v>
      </c>
      <c r="C60" s="1807" t="s">
        <v>2622</v>
      </c>
      <c r="D60" s="1793"/>
      <c r="E60" s="1793"/>
      <c r="F60" s="1793"/>
      <c r="G60" s="1792"/>
      <c r="H60" s="1783"/>
      <c r="I60" s="1783"/>
      <c r="J60" s="1783"/>
      <c r="K60" s="1784"/>
      <c r="L60" s="1785"/>
      <c r="M60" s="1785"/>
      <c r="N60" s="1785"/>
      <c r="O60" s="1787"/>
      <c r="P60" s="1781">
        <f>+L60*D60+M60*E60+N60*F60</f>
        <v>0</v>
      </c>
    </row>
    <row r="61" spans="1:16" ht="30" customHeight="1">
      <c r="A61" s="1840" t="s">
        <v>2623</v>
      </c>
      <c r="B61" s="1801" t="s">
        <v>2708</v>
      </c>
      <c r="C61" s="1316" t="s">
        <v>2584</v>
      </c>
      <c r="D61" s="1793"/>
      <c r="E61" s="1793"/>
      <c r="F61" s="1793"/>
      <c r="G61" s="1786"/>
      <c r="H61" s="1788">
        <v>0.5</v>
      </c>
      <c r="I61" s="1788">
        <v>0.5</v>
      </c>
      <c r="J61" s="1788">
        <v>0.85</v>
      </c>
      <c r="K61" s="1784"/>
      <c r="L61" s="1789"/>
      <c r="M61" s="1790"/>
      <c r="N61" s="1790"/>
      <c r="O61" s="1787"/>
      <c r="P61" s="1781">
        <f>+L61*D61+M61*E61+N61*F61</f>
        <v>0</v>
      </c>
    </row>
    <row r="62" spans="1:16" ht="30" customHeight="1">
      <c r="A62" s="1840" t="s">
        <v>2625</v>
      </c>
      <c r="B62" s="1801" t="s">
        <v>2709</v>
      </c>
      <c r="C62" s="1316" t="s">
        <v>2548</v>
      </c>
      <c r="D62" s="1793"/>
      <c r="E62" s="1793"/>
      <c r="F62" s="1793"/>
      <c r="G62" s="1786"/>
      <c r="H62" s="1788">
        <v>1</v>
      </c>
      <c r="I62" s="1788">
        <v>1</v>
      </c>
      <c r="J62" s="1788">
        <v>1</v>
      </c>
      <c r="K62" s="1784"/>
      <c r="L62" s="1789"/>
      <c r="M62" s="1790"/>
      <c r="N62" s="1790"/>
      <c r="O62" s="1787"/>
      <c r="P62" s="1781">
        <f>+L62*D62+M62*E62+N62*F62</f>
        <v>0</v>
      </c>
    </row>
    <row r="63" spans="1:16" ht="30" customHeight="1">
      <c r="A63" s="1840" t="s">
        <v>2627</v>
      </c>
      <c r="B63" s="1801" t="s">
        <v>2710</v>
      </c>
      <c r="C63" s="1453" t="s">
        <v>2629</v>
      </c>
      <c r="D63" s="1793"/>
      <c r="E63" s="1793"/>
      <c r="F63" s="1793"/>
      <c r="G63" s="1786"/>
      <c r="H63" s="1804">
        <v>0.1</v>
      </c>
      <c r="I63" s="1804">
        <v>0.5</v>
      </c>
      <c r="J63" s="1804">
        <v>0.85</v>
      </c>
      <c r="K63" s="1805"/>
      <c r="L63" s="1789"/>
      <c r="M63" s="1790"/>
      <c r="N63" s="1790"/>
      <c r="O63" s="1787"/>
      <c r="P63" s="1781">
        <f>+L63*D63+M63*E63+N63*F63</f>
        <v>0</v>
      </c>
    </row>
    <row r="64" spans="1:16" ht="30" customHeight="1">
      <c r="A64" s="1840" t="s">
        <v>2630</v>
      </c>
      <c r="B64" s="1766" t="s">
        <v>2711</v>
      </c>
      <c r="C64" s="1842" t="s">
        <v>2632</v>
      </c>
      <c r="D64" s="1793"/>
      <c r="E64" s="1793"/>
      <c r="F64" s="1793"/>
      <c r="G64" s="1786"/>
      <c r="H64" s="1783"/>
      <c r="I64" s="1783"/>
      <c r="J64" s="1783"/>
      <c r="K64" s="1784"/>
      <c r="L64" s="1789"/>
      <c r="M64" s="1790"/>
      <c r="N64" s="1790"/>
      <c r="O64" s="1787"/>
      <c r="P64" s="1781">
        <f t="shared" ref="P64" si="0">+L64*D64+M64*E64+N64*F64</f>
        <v>0</v>
      </c>
    </row>
    <row r="65" spans="1:16" ht="30" customHeight="1">
      <c r="A65" s="1840" t="s">
        <v>2633</v>
      </c>
      <c r="B65" s="1766" t="s">
        <v>2712</v>
      </c>
      <c r="C65" s="1809" t="s">
        <v>2635</v>
      </c>
      <c r="D65" s="1793"/>
      <c r="E65" s="1793"/>
      <c r="F65" s="1793"/>
      <c r="G65" s="1792"/>
      <c r="H65" s="1783"/>
      <c r="I65" s="1783"/>
      <c r="J65" s="1783"/>
      <c r="K65" s="1784"/>
      <c r="L65" s="1789"/>
      <c r="M65" s="1790"/>
      <c r="N65" s="1790"/>
      <c r="O65" s="1787"/>
      <c r="P65" s="1781">
        <f>+P66+P67+P68</f>
        <v>0</v>
      </c>
    </row>
    <row r="66" spans="1:16" ht="30" customHeight="1">
      <c r="A66" s="1840" t="s">
        <v>2636</v>
      </c>
      <c r="B66" s="1801" t="s">
        <v>2713</v>
      </c>
      <c r="C66" s="1803" t="s">
        <v>2638</v>
      </c>
      <c r="D66" s="1793"/>
      <c r="E66" s="1786"/>
      <c r="F66" s="1786"/>
      <c r="G66" s="1786"/>
      <c r="H66" s="1788">
        <v>0.05</v>
      </c>
      <c r="I66" s="1389"/>
      <c r="J66" s="1389"/>
      <c r="K66" s="1810"/>
      <c r="L66" s="1789"/>
      <c r="M66" s="1786"/>
      <c r="N66" s="1786"/>
      <c r="O66" s="1787"/>
      <c r="P66" s="1781">
        <f>+L66*D66</f>
        <v>0</v>
      </c>
    </row>
    <row r="67" spans="1:16" ht="30" customHeight="1">
      <c r="A67" s="1840" t="s">
        <v>2639</v>
      </c>
      <c r="B67" s="1801" t="s">
        <v>2714</v>
      </c>
      <c r="C67" s="1803" t="s">
        <v>2641</v>
      </c>
      <c r="D67" s="1793"/>
      <c r="E67" s="1786"/>
      <c r="F67" s="1786"/>
      <c r="G67" s="1786"/>
      <c r="H67" s="1788">
        <v>1</v>
      </c>
      <c r="I67" s="1389"/>
      <c r="J67" s="1389"/>
      <c r="K67" s="1810"/>
      <c r="L67" s="1789"/>
      <c r="M67" s="1786"/>
      <c r="N67" s="1786"/>
      <c r="O67" s="1787"/>
      <c r="P67" s="1781">
        <f>+L67*D67</f>
        <v>0</v>
      </c>
    </row>
    <row r="68" spans="1:16" ht="30" customHeight="1">
      <c r="A68" s="1840" t="s">
        <v>2642</v>
      </c>
      <c r="B68" s="1801" t="s">
        <v>2715</v>
      </c>
      <c r="C68" s="1803" t="s">
        <v>2644</v>
      </c>
      <c r="D68" s="1793"/>
      <c r="E68" s="1790"/>
      <c r="F68" s="1790"/>
      <c r="G68" s="1790"/>
      <c r="H68" s="1788">
        <v>0.85</v>
      </c>
      <c r="I68" s="1788">
        <v>0.85</v>
      </c>
      <c r="J68" s="1788">
        <v>0.85</v>
      </c>
      <c r="K68" s="1788">
        <v>0.85</v>
      </c>
      <c r="L68" s="1789"/>
      <c r="M68" s="1790"/>
      <c r="N68" s="1790"/>
      <c r="O68" s="1791"/>
      <c r="P68" s="1781">
        <f>+D68*L68+E68*M68+F68*N68+G68*O68</f>
        <v>0</v>
      </c>
    </row>
    <row r="69" spans="1:16" ht="30" customHeight="1">
      <c r="A69" s="1840" t="s">
        <v>2645</v>
      </c>
      <c r="B69" s="1766" t="s">
        <v>2716</v>
      </c>
      <c r="C69" s="1811" t="s">
        <v>2647</v>
      </c>
      <c r="D69" s="1793"/>
      <c r="E69" s="1790"/>
      <c r="F69" s="1790"/>
      <c r="G69" s="1790"/>
      <c r="H69" s="1788">
        <v>0.85</v>
      </c>
      <c r="I69" s="1788">
        <v>0.85</v>
      </c>
      <c r="J69" s="1788">
        <v>0.85</v>
      </c>
      <c r="K69" s="1788">
        <v>0.85</v>
      </c>
      <c r="L69" s="1789"/>
      <c r="M69" s="1790"/>
      <c r="N69" s="1790"/>
      <c r="O69" s="1791"/>
      <c r="P69" s="1781">
        <f>+D69*L69+E69*M69+F69*N69+G69*O69</f>
        <v>0</v>
      </c>
    </row>
    <row r="70" spans="1:16" ht="30" customHeight="1">
      <c r="A70" s="1840" t="s">
        <v>2648</v>
      </c>
      <c r="B70" s="1766" t="s">
        <v>2717</v>
      </c>
      <c r="C70" s="1812" t="s">
        <v>2650</v>
      </c>
      <c r="D70" s="1793"/>
      <c r="E70" s="1790"/>
      <c r="F70" s="1790"/>
      <c r="G70" s="1792"/>
      <c r="H70" s="1783"/>
      <c r="I70" s="1783"/>
      <c r="J70" s="1783"/>
      <c r="K70" s="1784"/>
      <c r="L70" s="1785"/>
      <c r="M70" s="1786"/>
      <c r="N70" s="1786"/>
      <c r="O70" s="1787"/>
      <c r="P70" s="1781">
        <f>+P71+P74+P75+P76</f>
        <v>0</v>
      </c>
    </row>
    <row r="71" spans="1:16" ht="30" customHeight="1">
      <c r="A71" s="1840" t="s">
        <v>2651</v>
      </c>
      <c r="B71" s="1801" t="s">
        <v>2718</v>
      </c>
      <c r="C71" s="1813" t="s">
        <v>2653</v>
      </c>
      <c r="D71" s="1785"/>
      <c r="E71" s="1786"/>
      <c r="F71" s="1790"/>
      <c r="G71" s="1786"/>
      <c r="H71" s="1783"/>
      <c r="I71" s="1783"/>
      <c r="J71" s="1783"/>
      <c r="K71" s="1784"/>
      <c r="L71" s="1785"/>
      <c r="M71" s="1786"/>
      <c r="N71" s="1790"/>
      <c r="O71" s="1787"/>
      <c r="P71" s="1781">
        <f>+P72+P73</f>
        <v>0</v>
      </c>
    </row>
    <row r="72" spans="1:16" ht="30" customHeight="1">
      <c r="A72" s="1840" t="s">
        <v>2654</v>
      </c>
      <c r="B72" s="1801" t="s">
        <v>2719</v>
      </c>
      <c r="C72" s="1316" t="s">
        <v>2584</v>
      </c>
      <c r="D72" s="1785"/>
      <c r="E72" s="1786"/>
      <c r="F72" s="1790"/>
      <c r="G72" s="1786"/>
      <c r="H72" s="1783"/>
      <c r="I72" s="1783"/>
      <c r="J72" s="1788">
        <v>0.85</v>
      </c>
      <c r="K72" s="1784"/>
      <c r="L72" s="1785"/>
      <c r="M72" s="1786"/>
      <c r="N72" s="1790"/>
      <c r="O72" s="1787"/>
      <c r="P72" s="1781">
        <f>+N72*F72</f>
        <v>0</v>
      </c>
    </row>
    <row r="73" spans="1:16" ht="30" customHeight="1">
      <c r="A73" s="1840" t="s">
        <v>2656</v>
      </c>
      <c r="B73" s="1801" t="s">
        <v>2720</v>
      </c>
      <c r="C73" s="1316" t="s">
        <v>2548</v>
      </c>
      <c r="D73" s="1785"/>
      <c r="E73" s="1786"/>
      <c r="F73" s="1790"/>
      <c r="G73" s="1786"/>
      <c r="H73" s="1783"/>
      <c r="I73" s="1783"/>
      <c r="J73" s="1788">
        <v>1</v>
      </c>
      <c r="K73" s="1784"/>
      <c r="L73" s="1785"/>
      <c r="M73" s="1786"/>
      <c r="N73" s="1790"/>
      <c r="O73" s="1787"/>
      <c r="P73" s="1781">
        <f>+N73*F73</f>
        <v>0</v>
      </c>
    </row>
    <row r="74" spans="1:16" ht="30" customHeight="1">
      <c r="A74" s="1840" t="s">
        <v>2658</v>
      </c>
      <c r="B74" s="1801" t="s">
        <v>2721</v>
      </c>
      <c r="C74" s="1803" t="s">
        <v>2660</v>
      </c>
      <c r="D74" s="1789"/>
      <c r="E74" s="1786"/>
      <c r="F74" s="1786"/>
      <c r="G74" s="1786"/>
      <c r="H74" s="1788">
        <v>0</v>
      </c>
      <c r="I74" s="1814"/>
      <c r="J74" s="1814"/>
      <c r="K74" s="1815"/>
      <c r="L74" s="1789"/>
      <c r="M74" s="1786"/>
      <c r="N74" s="1786"/>
      <c r="O74" s="1787"/>
      <c r="P74" s="1781">
        <f>+L74*D74</f>
        <v>0</v>
      </c>
    </row>
    <row r="75" spans="1:16" ht="30" customHeight="1">
      <c r="A75" s="1840" t="s">
        <v>2661</v>
      </c>
      <c r="B75" s="1801" t="s">
        <v>2722</v>
      </c>
      <c r="C75" s="1803" t="s">
        <v>2663</v>
      </c>
      <c r="D75" s="1789"/>
      <c r="E75" s="1790"/>
      <c r="F75" s="1790"/>
      <c r="G75" s="1786"/>
      <c r="H75" s="1788">
        <v>1</v>
      </c>
      <c r="I75" s="1788">
        <v>1</v>
      </c>
      <c r="J75" s="1788">
        <v>1</v>
      </c>
      <c r="K75" s="1815"/>
      <c r="L75" s="1789"/>
      <c r="M75" s="1790"/>
      <c r="N75" s="1790"/>
      <c r="O75" s="1787"/>
      <c r="P75" s="1781">
        <f>+D75*L75+E75*M75+F75*N75</f>
        <v>0</v>
      </c>
    </row>
    <row r="76" spans="1:16" ht="30" customHeight="1">
      <c r="A76" s="1840" t="s">
        <v>2664</v>
      </c>
      <c r="B76" s="1801" t="s">
        <v>2723</v>
      </c>
      <c r="C76" s="1453" t="s">
        <v>2666</v>
      </c>
      <c r="D76" s="1789"/>
      <c r="E76" s="1790"/>
      <c r="F76" s="1790"/>
      <c r="G76" s="1786"/>
      <c r="H76" s="1788">
        <v>0.5</v>
      </c>
      <c r="I76" s="1788">
        <v>0.5</v>
      </c>
      <c r="J76" s="1788">
        <v>1</v>
      </c>
      <c r="K76" s="1784"/>
      <c r="L76" s="1789"/>
      <c r="M76" s="1790"/>
      <c r="N76" s="1790"/>
      <c r="O76" s="1787"/>
      <c r="P76" s="1781">
        <f>+D76*L76+E76*M76+F76*N76</f>
        <v>0</v>
      </c>
    </row>
    <row r="77" spans="1:16" ht="30" customHeight="1">
      <c r="A77" s="1840" t="s">
        <v>2667</v>
      </c>
      <c r="B77" s="1766" t="s">
        <v>2724</v>
      </c>
      <c r="C77" s="1812" t="s">
        <v>2669</v>
      </c>
      <c r="D77" s="1789"/>
      <c r="E77" s="1790"/>
      <c r="F77" s="1790"/>
      <c r="G77" s="1792"/>
      <c r="H77" s="1783"/>
      <c r="I77" s="1783"/>
      <c r="J77" s="1783"/>
      <c r="K77" s="1784"/>
      <c r="L77" s="1785"/>
      <c r="M77" s="1786"/>
      <c r="N77" s="1786"/>
      <c r="O77" s="1787"/>
      <c r="P77" s="1781">
        <f>+P78+P79+P80+P81</f>
        <v>0</v>
      </c>
    </row>
    <row r="78" spans="1:16" ht="30" customHeight="1">
      <c r="A78" s="1840" t="s">
        <v>2670</v>
      </c>
      <c r="B78" s="1801" t="s">
        <v>2725</v>
      </c>
      <c r="C78" s="1816" t="s">
        <v>2672</v>
      </c>
      <c r="D78" s="1789"/>
      <c r="E78" s="1790"/>
      <c r="F78" s="1790"/>
      <c r="G78" s="1786"/>
      <c r="H78" s="1783"/>
      <c r="I78" s="1783"/>
      <c r="J78" s="1783"/>
      <c r="K78" s="1784"/>
      <c r="L78" s="1789"/>
      <c r="M78" s="1790"/>
      <c r="N78" s="1790"/>
      <c r="O78" s="1787"/>
      <c r="P78" s="1781">
        <f>+D78*L78+E78*M78+F78*N78</f>
        <v>0</v>
      </c>
    </row>
    <row r="79" spans="1:16" ht="30" customHeight="1">
      <c r="A79" s="1840" t="s">
        <v>2673</v>
      </c>
      <c r="B79" s="1801" t="s">
        <v>2726</v>
      </c>
      <c r="C79" s="1803" t="s">
        <v>2675</v>
      </c>
      <c r="D79" s="1789"/>
      <c r="E79" s="1790"/>
      <c r="F79" s="1790"/>
      <c r="G79" s="1786"/>
      <c r="H79" s="1804">
        <v>0.05</v>
      </c>
      <c r="I79" s="1804">
        <v>0.05</v>
      </c>
      <c r="J79" s="1804">
        <v>0.05</v>
      </c>
      <c r="K79" s="1784"/>
      <c r="L79" s="1789"/>
      <c r="M79" s="1790"/>
      <c r="N79" s="1790"/>
      <c r="O79" s="1787"/>
      <c r="P79" s="1781">
        <f>+D79*L79+E79*M79+F79*N79</f>
        <v>0</v>
      </c>
    </row>
    <row r="80" spans="1:16" ht="30" customHeight="1">
      <c r="A80" s="1840" t="s">
        <v>2676</v>
      </c>
      <c r="B80" s="1801" t="s">
        <v>2727</v>
      </c>
      <c r="C80" s="1817" t="s">
        <v>2678</v>
      </c>
      <c r="D80" s="1789"/>
      <c r="E80" s="1790"/>
      <c r="F80" s="1790"/>
      <c r="G80" s="1818"/>
      <c r="H80" s="1819">
        <v>0.05</v>
      </c>
      <c r="I80" s="1820">
        <v>7.4999999999999997E-2</v>
      </c>
      <c r="J80" s="1819">
        <v>0.1</v>
      </c>
      <c r="K80" s="1821"/>
      <c r="L80" s="1789"/>
      <c r="M80" s="1790"/>
      <c r="N80" s="1790"/>
      <c r="O80" s="1822"/>
      <c r="P80" s="1781">
        <f>+D80*L80+E80*M80+F80*N80</f>
        <v>0</v>
      </c>
    </row>
    <row r="81" spans="1:16" ht="30" customHeight="1" thickBot="1">
      <c r="A81" s="1840" t="s">
        <v>2679</v>
      </c>
      <c r="B81" s="1801" t="s">
        <v>2728</v>
      </c>
      <c r="C81" s="1803" t="s">
        <v>2681</v>
      </c>
      <c r="D81" s="1826"/>
      <c r="E81" s="1827"/>
      <c r="F81" s="1827"/>
      <c r="G81" s="1828"/>
      <c r="H81" s="1829">
        <v>1</v>
      </c>
      <c r="I81" s="1830">
        <v>1</v>
      </c>
      <c r="J81" s="1829">
        <v>1</v>
      </c>
      <c r="K81" s="1831"/>
      <c r="L81" s="1826"/>
      <c r="M81" s="1827"/>
      <c r="N81" s="1827"/>
      <c r="O81" s="1832"/>
      <c r="P81" s="1833">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70" zoomScaleNormal="70" workbookViewId="0">
      <selection activeCell="C98" sqref="C98"/>
    </sheetView>
  </sheetViews>
  <sheetFormatPr defaultColWidth="11.42578125" defaultRowHeight="14.25"/>
  <cols>
    <col min="1" max="1" width="20.7109375" style="249" customWidth="1"/>
    <col min="2" max="2" width="13.28515625" style="249" customWidth="1"/>
    <col min="3" max="3" width="67.7109375" style="250" customWidth="1"/>
    <col min="4" max="4" width="20.7109375" style="1843" customWidth="1"/>
    <col min="5" max="5" width="18.85546875" style="1843" customWidth="1"/>
    <col min="6" max="7" width="20.7109375" style="1843" customWidth="1"/>
    <col min="8" max="11" width="20.7109375" style="250" customWidth="1"/>
    <col min="12" max="15" width="20.7109375" style="1843" customWidth="1"/>
    <col min="16" max="16" width="19.28515625" style="250" customWidth="1"/>
    <col min="17" max="16384" width="11.42578125" style="250"/>
  </cols>
  <sheetData>
    <row r="1" spans="1:16" ht="15">
      <c r="A1" s="1755" t="s">
        <v>2682</v>
      </c>
      <c r="B1" s="1755" t="s">
        <v>1641</v>
      </c>
    </row>
    <row r="2" spans="1:16" ht="15">
      <c r="A2" s="1755" t="s">
        <v>2524</v>
      </c>
      <c r="B2" s="1844" t="s">
        <v>2731</v>
      </c>
    </row>
    <row r="3" spans="1:16" ht="15">
      <c r="A3" s="1755" t="s">
        <v>6</v>
      </c>
      <c r="B3" s="1755" t="s">
        <v>7</v>
      </c>
    </row>
    <row r="4" spans="1:16" ht="15">
      <c r="A4" s="1755" t="s">
        <v>10</v>
      </c>
      <c r="B4" s="1844" t="s">
        <v>2526</v>
      </c>
    </row>
    <row r="6" spans="1:16" ht="15" thickBot="1"/>
    <row r="7" spans="1:16" ht="30" customHeight="1" thickBot="1">
      <c r="A7" s="2918" t="s">
        <v>2527</v>
      </c>
      <c r="B7" s="2919"/>
      <c r="C7" s="2919"/>
      <c r="D7" s="2919"/>
      <c r="E7" s="2919"/>
      <c r="F7" s="2919"/>
      <c r="G7" s="2919"/>
      <c r="H7" s="2919"/>
      <c r="I7" s="2919"/>
      <c r="J7" s="2919"/>
      <c r="K7" s="2919"/>
      <c r="L7" s="2919"/>
      <c r="M7" s="2919"/>
      <c r="N7" s="2919"/>
      <c r="O7" s="2919"/>
      <c r="P7" s="2920"/>
    </row>
    <row r="8" spans="1:16" ht="30" customHeight="1">
      <c r="A8" s="2921"/>
      <c r="B8" s="2922"/>
      <c r="C8" s="2923"/>
      <c r="D8" s="2916" t="s">
        <v>658</v>
      </c>
      <c r="E8" s="2930"/>
      <c r="F8" s="2930"/>
      <c r="G8" s="2930"/>
      <c r="H8" s="2916" t="s">
        <v>2528</v>
      </c>
      <c r="I8" s="2930"/>
      <c r="J8" s="2930"/>
      <c r="K8" s="2930"/>
      <c r="L8" s="2916" t="s">
        <v>2529</v>
      </c>
      <c r="M8" s="2930"/>
      <c r="N8" s="2930"/>
      <c r="O8" s="2930"/>
      <c r="P8" s="2916" t="s">
        <v>2530</v>
      </c>
    </row>
    <row r="9" spans="1:16" s="251" customFormat="1" ht="30" customHeight="1">
      <c r="A9" s="2924"/>
      <c r="B9" s="2925"/>
      <c r="C9" s="2926"/>
      <c r="D9" s="2916" t="s">
        <v>2531</v>
      </c>
      <c r="E9" s="2915"/>
      <c r="F9" s="2915"/>
      <c r="G9" s="2914" t="s">
        <v>2532</v>
      </c>
      <c r="H9" s="2916" t="s">
        <v>2531</v>
      </c>
      <c r="I9" s="2915"/>
      <c r="J9" s="2915"/>
      <c r="K9" s="2914" t="s">
        <v>2532</v>
      </c>
      <c r="L9" s="2916" t="s">
        <v>2531</v>
      </c>
      <c r="M9" s="2915"/>
      <c r="N9" s="2915"/>
      <c r="O9" s="2914" t="s">
        <v>2532</v>
      </c>
      <c r="P9" s="2925"/>
    </row>
    <row r="10" spans="1:16" ht="30" customHeight="1">
      <c r="A10" s="2924"/>
      <c r="B10" s="2925"/>
      <c r="C10" s="2926"/>
      <c r="D10" s="1478" t="s">
        <v>2533</v>
      </c>
      <c r="E10" s="1478" t="s">
        <v>2534</v>
      </c>
      <c r="F10" s="1478" t="s">
        <v>2535</v>
      </c>
      <c r="G10" s="2915"/>
      <c r="H10" s="1478" t="s">
        <v>2533</v>
      </c>
      <c r="I10" s="1478" t="s">
        <v>2534</v>
      </c>
      <c r="J10" s="1478" t="s">
        <v>2535</v>
      </c>
      <c r="K10" s="2915"/>
      <c r="L10" s="1478" t="s">
        <v>2533</v>
      </c>
      <c r="M10" s="1478" t="s">
        <v>2534</v>
      </c>
      <c r="N10" s="1478" t="s">
        <v>2535</v>
      </c>
      <c r="O10" s="2915"/>
      <c r="P10" s="2925"/>
    </row>
    <row r="11" spans="1:16" s="1764" customFormat="1" ht="30" customHeight="1" thickBot="1">
      <c r="A11" s="1836" t="s">
        <v>1678</v>
      </c>
      <c r="B11" s="1837" t="s">
        <v>2536</v>
      </c>
      <c r="C11" s="1838" t="s">
        <v>657</v>
      </c>
      <c r="D11" s="1763" t="s">
        <v>1865</v>
      </c>
      <c r="E11" s="1763" t="s">
        <v>1867</v>
      </c>
      <c r="F11" s="1763" t="s">
        <v>1869</v>
      </c>
      <c r="G11" s="1763" t="s">
        <v>1871</v>
      </c>
      <c r="H11" s="1763" t="s">
        <v>1873</v>
      </c>
      <c r="I11" s="1763" t="s">
        <v>1875</v>
      </c>
      <c r="J11" s="1763" t="s">
        <v>1877</v>
      </c>
      <c r="K11" s="1763" t="s">
        <v>1879</v>
      </c>
      <c r="L11" s="1763" t="s">
        <v>1881</v>
      </c>
      <c r="M11" s="1763" t="s">
        <v>1500</v>
      </c>
      <c r="N11" s="1763" t="s">
        <v>1501</v>
      </c>
      <c r="O11" s="1763" t="s">
        <v>1502</v>
      </c>
      <c r="P11" s="1839" t="s">
        <v>1503</v>
      </c>
    </row>
    <row r="12" spans="1:16" ht="30" customHeight="1">
      <c r="A12" s="1840" t="s">
        <v>1865</v>
      </c>
      <c r="B12" s="1766" t="s">
        <v>1728</v>
      </c>
      <c r="C12" s="471" t="s">
        <v>2538</v>
      </c>
      <c r="D12" s="1767"/>
      <c r="E12" s="1767"/>
      <c r="F12" s="1767"/>
      <c r="G12" s="1767"/>
      <c r="H12" s="1768"/>
      <c r="I12" s="1768"/>
      <c r="J12" s="1768"/>
      <c r="K12" s="1769"/>
      <c r="L12" s="1770"/>
      <c r="M12" s="1771"/>
      <c r="N12" s="1771"/>
      <c r="O12" s="1772"/>
      <c r="P12" s="1773">
        <f>+P13+P19+P39+P43+P64+P65+P69+P70+P77</f>
        <v>0</v>
      </c>
    </row>
    <row r="13" spans="1:16" ht="30" customHeight="1">
      <c r="A13" s="1840" t="s">
        <v>1867</v>
      </c>
      <c r="B13" s="1766" t="s">
        <v>662</v>
      </c>
      <c r="C13" s="471" t="s">
        <v>2540</v>
      </c>
      <c r="D13" s="1775"/>
      <c r="E13" s="1775"/>
      <c r="F13" s="1775"/>
      <c r="G13" s="1775"/>
      <c r="H13" s="1776"/>
      <c r="I13" s="1776"/>
      <c r="J13" s="1776"/>
      <c r="K13" s="1777"/>
      <c r="L13" s="1778"/>
      <c r="M13" s="1779"/>
      <c r="N13" s="1779"/>
      <c r="O13" s="1780"/>
      <c r="P13" s="1781">
        <f>+P14+P18</f>
        <v>0</v>
      </c>
    </row>
    <row r="14" spans="1:16" ht="30" customHeight="1">
      <c r="A14" s="1840" t="s">
        <v>1869</v>
      </c>
      <c r="B14" s="1782" t="s">
        <v>665</v>
      </c>
      <c r="C14" s="1453" t="s">
        <v>2542</v>
      </c>
      <c r="D14" s="1775"/>
      <c r="E14" s="1775"/>
      <c r="F14" s="1775"/>
      <c r="G14" s="1775"/>
      <c r="H14" s="1783"/>
      <c r="I14" s="1783"/>
      <c r="J14" s="1783"/>
      <c r="K14" s="1784"/>
      <c r="L14" s="1785"/>
      <c r="M14" s="1786"/>
      <c r="N14" s="1786"/>
      <c r="O14" s="1787"/>
      <c r="P14" s="1781">
        <f>+P15+P16+P17</f>
        <v>0</v>
      </c>
    </row>
    <row r="15" spans="1:16" ht="30" customHeight="1">
      <c r="A15" s="1840" t="s">
        <v>1871</v>
      </c>
      <c r="B15" s="1782" t="s">
        <v>668</v>
      </c>
      <c r="C15" s="1316" t="s">
        <v>2544</v>
      </c>
      <c r="D15" s="1775"/>
      <c r="E15" s="1775"/>
      <c r="F15" s="1775"/>
      <c r="G15" s="1775"/>
      <c r="H15" s="1788">
        <v>0</v>
      </c>
      <c r="I15" s="1788">
        <v>0</v>
      </c>
      <c r="J15" s="1788">
        <v>0</v>
      </c>
      <c r="K15" s="1788">
        <v>0</v>
      </c>
      <c r="L15" s="1789"/>
      <c r="M15" s="1790"/>
      <c r="N15" s="1790"/>
      <c r="O15" s="1791"/>
      <c r="P15" s="1781">
        <f>+D15*L15+E15*M15+F15*N15+G15*O15</f>
        <v>0</v>
      </c>
    </row>
    <row r="16" spans="1:16" ht="30" customHeight="1">
      <c r="A16" s="1840" t="s">
        <v>1873</v>
      </c>
      <c r="B16" s="1782" t="s">
        <v>693</v>
      </c>
      <c r="C16" s="1316" t="s">
        <v>2546</v>
      </c>
      <c r="D16" s="1775"/>
      <c r="E16" s="1775"/>
      <c r="F16" s="1775"/>
      <c r="G16" s="1775"/>
      <c r="H16" s="1788">
        <v>0.5</v>
      </c>
      <c r="I16" s="1788">
        <v>0.5</v>
      </c>
      <c r="J16" s="1788">
        <v>0.5</v>
      </c>
      <c r="K16" s="1788">
        <v>0.5</v>
      </c>
      <c r="L16" s="1789"/>
      <c r="M16" s="1790"/>
      <c r="N16" s="1790"/>
      <c r="O16" s="1791"/>
      <c r="P16" s="1781">
        <f>+D16*L16+E16*M16+F16*N16+G16*O16</f>
        <v>0</v>
      </c>
    </row>
    <row r="17" spans="1:16" ht="30" customHeight="1">
      <c r="A17" s="1840" t="s">
        <v>1875</v>
      </c>
      <c r="B17" s="1782" t="s">
        <v>705</v>
      </c>
      <c r="C17" s="1316" t="s">
        <v>2548</v>
      </c>
      <c r="D17" s="1775"/>
      <c r="E17" s="1775"/>
      <c r="F17" s="1775"/>
      <c r="G17" s="1775"/>
      <c r="H17" s="1788">
        <v>1</v>
      </c>
      <c r="I17" s="1788">
        <v>1</v>
      </c>
      <c r="J17" s="1788">
        <v>1</v>
      </c>
      <c r="K17" s="1788">
        <v>1</v>
      </c>
      <c r="L17" s="1789"/>
      <c r="M17" s="1790"/>
      <c r="N17" s="1790"/>
      <c r="O17" s="1791"/>
      <c r="P17" s="1781">
        <f>+D17*L17+E17*M17+F17*N17+G17*O17</f>
        <v>0</v>
      </c>
    </row>
    <row r="18" spans="1:16" ht="30" customHeight="1">
      <c r="A18" s="1840" t="s">
        <v>1877</v>
      </c>
      <c r="B18" s="1782" t="s">
        <v>793</v>
      </c>
      <c r="C18" s="1453" t="s">
        <v>2550</v>
      </c>
      <c r="D18" s="1775"/>
      <c r="E18" s="1775"/>
      <c r="F18" s="1775"/>
      <c r="G18" s="1792"/>
      <c r="H18" s="1788">
        <v>0</v>
      </c>
      <c r="I18" s="1788">
        <v>0.5</v>
      </c>
      <c r="J18" s="1788">
        <v>1</v>
      </c>
      <c r="K18" s="1783"/>
      <c r="L18" s="1789"/>
      <c r="M18" s="1790"/>
      <c r="N18" s="1790"/>
      <c r="O18" s="1787"/>
      <c r="P18" s="1781">
        <f>+D18*L18+E18*M18+F18*N18</f>
        <v>0</v>
      </c>
    </row>
    <row r="19" spans="1:16" ht="30" customHeight="1">
      <c r="A19" s="1840" t="s">
        <v>1879</v>
      </c>
      <c r="B19" s="1766" t="s">
        <v>844</v>
      </c>
      <c r="C19" s="471" t="s">
        <v>2552</v>
      </c>
      <c r="D19" s="1792"/>
      <c r="E19" s="1792"/>
      <c r="F19" s="1792"/>
      <c r="G19" s="1793"/>
      <c r="H19" s="1783"/>
      <c r="I19" s="1783"/>
      <c r="J19" s="1783"/>
      <c r="K19" s="1784"/>
      <c r="L19" s="1785"/>
      <c r="M19" s="1786"/>
      <c r="N19" s="1786"/>
      <c r="O19" s="1787"/>
      <c r="P19" s="1781">
        <f>+P20+P24+P28+P32+P36</f>
        <v>0</v>
      </c>
    </row>
    <row r="20" spans="1:16" ht="30" customHeight="1">
      <c r="A20" s="1840" t="s">
        <v>1881</v>
      </c>
      <c r="B20" s="1794" t="s">
        <v>847</v>
      </c>
      <c r="C20" s="1453" t="s">
        <v>2554</v>
      </c>
      <c r="D20" s="1785"/>
      <c r="E20" s="1786"/>
      <c r="F20" s="1785"/>
      <c r="G20" s="1793"/>
      <c r="H20" s="1783"/>
      <c r="I20" s="1783"/>
      <c r="J20" s="1783"/>
      <c r="K20" s="1784"/>
      <c r="L20" s="1785"/>
      <c r="M20" s="1786"/>
      <c r="N20" s="1786"/>
      <c r="O20" s="1787"/>
      <c r="P20" s="1781">
        <f>+P21+P22+P23</f>
        <v>0</v>
      </c>
    </row>
    <row r="21" spans="1:16" ht="30" customHeight="1">
      <c r="A21" s="1840" t="s">
        <v>1500</v>
      </c>
      <c r="B21" s="1794" t="s">
        <v>850</v>
      </c>
      <c r="C21" s="1316" t="s">
        <v>2544</v>
      </c>
      <c r="D21" s="1785"/>
      <c r="E21" s="1786"/>
      <c r="F21" s="1785"/>
      <c r="G21" s="1793"/>
      <c r="H21" s="1783"/>
      <c r="I21" s="1783"/>
      <c r="J21" s="1783"/>
      <c r="K21" s="1788">
        <v>0</v>
      </c>
      <c r="L21" s="1785"/>
      <c r="M21" s="1786"/>
      <c r="N21" s="1786"/>
      <c r="O21" s="1791"/>
      <c r="P21" s="1781">
        <f>+O21*G21</f>
        <v>0</v>
      </c>
    </row>
    <row r="22" spans="1:16" ht="30" customHeight="1">
      <c r="A22" s="1840" t="s">
        <v>1501</v>
      </c>
      <c r="B22" s="1795" t="s">
        <v>853</v>
      </c>
      <c r="C22" s="1316" t="s">
        <v>2546</v>
      </c>
      <c r="D22" s="1785"/>
      <c r="E22" s="1786"/>
      <c r="F22" s="1785"/>
      <c r="G22" s="1793"/>
      <c r="H22" s="1783"/>
      <c r="I22" s="1783"/>
      <c r="J22" s="1783"/>
      <c r="K22" s="1788">
        <v>0.5</v>
      </c>
      <c r="L22" s="1785"/>
      <c r="M22" s="1786"/>
      <c r="N22" s="1786"/>
      <c r="O22" s="1791"/>
      <c r="P22" s="1781">
        <f>+O22*G22</f>
        <v>0</v>
      </c>
    </row>
    <row r="23" spans="1:16" ht="30" customHeight="1">
      <c r="A23" s="1840" t="s">
        <v>1502</v>
      </c>
      <c r="B23" s="1795" t="s">
        <v>856</v>
      </c>
      <c r="C23" s="1316" t="s">
        <v>2548</v>
      </c>
      <c r="D23" s="1778"/>
      <c r="E23" s="1779"/>
      <c r="F23" s="1778"/>
      <c r="G23" s="1793"/>
      <c r="H23" s="1783"/>
      <c r="I23" s="1783"/>
      <c r="J23" s="1783"/>
      <c r="K23" s="1788">
        <v>1</v>
      </c>
      <c r="L23" s="1785"/>
      <c r="M23" s="1786"/>
      <c r="N23" s="1786"/>
      <c r="O23" s="1791"/>
      <c r="P23" s="1781">
        <f>+O23*G23</f>
        <v>0</v>
      </c>
    </row>
    <row r="24" spans="1:16" ht="30" customHeight="1">
      <c r="A24" s="1840" t="s">
        <v>1503</v>
      </c>
      <c r="B24" s="1794" t="s">
        <v>873</v>
      </c>
      <c r="C24" s="1453" t="s">
        <v>2559</v>
      </c>
      <c r="D24" s="1792"/>
      <c r="E24" s="1792"/>
      <c r="F24" s="1792"/>
      <c r="G24" s="1793"/>
      <c r="H24" s="1783"/>
      <c r="I24" s="1783"/>
      <c r="J24" s="1783"/>
      <c r="K24" s="1783"/>
      <c r="L24" s="1785"/>
      <c r="M24" s="1786"/>
      <c r="N24" s="1786"/>
      <c r="O24" s="1787"/>
      <c r="P24" s="1781">
        <f>+P25+P26+P27</f>
        <v>0</v>
      </c>
    </row>
    <row r="25" spans="1:16" ht="30" customHeight="1">
      <c r="A25" s="1840" t="s">
        <v>1504</v>
      </c>
      <c r="B25" s="1794" t="s">
        <v>2057</v>
      </c>
      <c r="C25" s="1316" t="s">
        <v>2544</v>
      </c>
      <c r="D25" s="1778"/>
      <c r="E25" s="1779"/>
      <c r="F25" s="1778"/>
      <c r="G25" s="1793"/>
      <c r="H25" s="1783"/>
      <c r="I25" s="1783"/>
      <c r="J25" s="1783"/>
      <c r="K25" s="1788">
        <v>0.1</v>
      </c>
      <c r="L25" s="1796"/>
      <c r="M25" s="1797"/>
      <c r="N25" s="1797"/>
      <c r="O25" s="1798"/>
      <c r="P25" s="1781">
        <f>+O25*G25</f>
        <v>0</v>
      </c>
    </row>
    <row r="26" spans="1:16" ht="30" customHeight="1">
      <c r="A26" s="1840" t="s">
        <v>1505</v>
      </c>
      <c r="B26" s="1795" t="s">
        <v>2060</v>
      </c>
      <c r="C26" s="1316" t="s">
        <v>2546</v>
      </c>
      <c r="D26" s="1785"/>
      <c r="E26" s="1786"/>
      <c r="F26" s="1785"/>
      <c r="G26" s="1793"/>
      <c r="H26" s="1783"/>
      <c r="I26" s="1783"/>
      <c r="J26" s="1783"/>
      <c r="K26" s="1788">
        <v>0.5</v>
      </c>
      <c r="L26" s="1785"/>
      <c r="M26" s="1786"/>
      <c r="N26" s="1786"/>
      <c r="O26" s="1791"/>
      <c r="P26" s="1781">
        <f>+O26*G26</f>
        <v>0</v>
      </c>
    </row>
    <row r="27" spans="1:16" ht="30" customHeight="1">
      <c r="A27" s="1840" t="s">
        <v>1506</v>
      </c>
      <c r="B27" s="1795" t="s">
        <v>2253</v>
      </c>
      <c r="C27" s="1316" t="s">
        <v>2548</v>
      </c>
      <c r="D27" s="1785"/>
      <c r="E27" s="1786"/>
      <c r="F27" s="1785"/>
      <c r="G27" s="1793"/>
      <c r="H27" s="1783"/>
      <c r="I27" s="1783"/>
      <c r="J27" s="1783"/>
      <c r="K27" s="1788">
        <v>1</v>
      </c>
      <c r="L27" s="1785"/>
      <c r="M27" s="1786"/>
      <c r="N27" s="1786"/>
      <c r="O27" s="1798"/>
      <c r="P27" s="1781">
        <f>+O27*G27</f>
        <v>0</v>
      </c>
    </row>
    <row r="28" spans="1:16" ht="30" customHeight="1">
      <c r="A28" s="1840" t="s">
        <v>1508</v>
      </c>
      <c r="B28" s="1794" t="s">
        <v>876</v>
      </c>
      <c r="C28" s="1453" t="s">
        <v>2564</v>
      </c>
      <c r="D28" s="1792"/>
      <c r="E28" s="1792"/>
      <c r="F28" s="1792"/>
      <c r="G28" s="1793"/>
      <c r="H28" s="1783"/>
      <c r="I28" s="1783"/>
      <c r="J28" s="1783"/>
      <c r="K28" s="1783"/>
      <c r="L28" s="1785"/>
      <c r="M28" s="1786"/>
      <c r="N28" s="1786"/>
      <c r="O28" s="1787"/>
      <c r="P28" s="1799">
        <f>+P29+P30+P31</f>
        <v>0</v>
      </c>
    </row>
    <row r="29" spans="1:16" ht="30" customHeight="1">
      <c r="A29" s="1840" t="s">
        <v>1509</v>
      </c>
      <c r="B29" s="1794" t="s">
        <v>2684</v>
      </c>
      <c r="C29" s="1316" t="s">
        <v>2544</v>
      </c>
      <c r="D29" s="1778"/>
      <c r="E29" s="1779"/>
      <c r="F29" s="1778"/>
      <c r="G29" s="1793"/>
      <c r="H29" s="1783"/>
      <c r="I29" s="1783"/>
      <c r="J29" s="1783"/>
      <c r="K29" s="1788">
        <v>0.15</v>
      </c>
      <c r="L29" s="1785"/>
      <c r="M29" s="1786"/>
      <c r="N29" s="1786"/>
      <c r="O29" s="1791"/>
      <c r="P29" s="1781">
        <f>+O29*G29</f>
        <v>0</v>
      </c>
    </row>
    <row r="30" spans="1:16" s="1800" customFormat="1" ht="30" customHeight="1">
      <c r="A30" s="1840" t="s">
        <v>1510</v>
      </c>
      <c r="B30" s="1795" t="s">
        <v>2685</v>
      </c>
      <c r="C30" s="1316" t="s">
        <v>2546</v>
      </c>
      <c r="D30" s="1778"/>
      <c r="E30" s="1779"/>
      <c r="F30" s="1778"/>
      <c r="G30" s="1793"/>
      <c r="H30" s="1783"/>
      <c r="I30" s="1783"/>
      <c r="J30" s="1783"/>
      <c r="K30" s="1788">
        <v>0.5</v>
      </c>
      <c r="L30" s="1785"/>
      <c r="M30" s="1786"/>
      <c r="N30" s="1786"/>
      <c r="O30" s="1791"/>
      <c r="P30" s="1781">
        <f>+O30*G30</f>
        <v>0</v>
      </c>
    </row>
    <row r="31" spans="1:16" ht="30" customHeight="1">
      <c r="A31" s="1840" t="s">
        <v>1511</v>
      </c>
      <c r="B31" s="1795" t="s">
        <v>2686</v>
      </c>
      <c r="C31" s="1316" t="s">
        <v>2548</v>
      </c>
      <c r="D31" s="1785"/>
      <c r="E31" s="1786"/>
      <c r="F31" s="1785"/>
      <c r="G31" s="1793"/>
      <c r="H31" s="1783"/>
      <c r="I31" s="1783"/>
      <c r="J31" s="1783"/>
      <c r="K31" s="1788">
        <v>1</v>
      </c>
      <c r="L31" s="1785"/>
      <c r="M31" s="1786"/>
      <c r="N31" s="1786"/>
      <c r="O31" s="1791"/>
      <c r="P31" s="1781">
        <f>+O31*G31</f>
        <v>0</v>
      </c>
    </row>
    <row r="32" spans="1:16" ht="30" customHeight="1">
      <c r="A32" s="1840" t="s">
        <v>1513</v>
      </c>
      <c r="B32" s="1795" t="s">
        <v>879</v>
      </c>
      <c r="C32" s="1453" t="s">
        <v>2569</v>
      </c>
      <c r="D32" s="1792"/>
      <c r="E32" s="1792"/>
      <c r="F32" s="1792"/>
      <c r="G32" s="1793"/>
      <c r="H32" s="1783"/>
      <c r="I32" s="1783"/>
      <c r="J32" s="1783"/>
      <c r="K32" s="1783"/>
      <c r="L32" s="1785"/>
      <c r="M32" s="1786"/>
      <c r="N32" s="1786"/>
      <c r="O32" s="1792"/>
      <c r="P32" s="1781">
        <f>+P33+P34+P35</f>
        <v>0</v>
      </c>
    </row>
    <row r="33" spans="1:16" ht="30" customHeight="1">
      <c r="A33" s="1840" t="s">
        <v>1515</v>
      </c>
      <c r="B33" s="1795" t="s">
        <v>2687</v>
      </c>
      <c r="C33" s="1316" t="s">
        <v>2544</v>
      </c>
      <c r="D33" s="1785"/>
      <c r="E33" s="1786"/>
      <c r="F33" s="1785"/>
      <c r="G33" s="1793"/>
      <c r="H33" s="1783"/>
      <c r="I33" s="1783"/>
      <c r="J33" s="1783"/>
      <c r="K33" s="1788">
        <v>0.15</v>
      </c>
      <c r="L33" s="1785"/>
      <c r="M33" s="1786"/>
      <c r="N33" s="1786"/>
      <c r="O33" s="1791"/>
      <c r="P33" s="1781">
        <f>+O33*G33</f>
        <v>0</v>
      </c>
    </row>
    <row r="34" spans="1:16" ht="30" customHeight="1">
      <c r="A34" s="1840" t="s">
        <v>1516</v>
      </c>
      <c r="B34" s="1795" t="s">
        <v>2688</v>
      </c>
      <c r="C34" s="1316" t="s">
        <v>2546</v>
      </c>
      <c r="D34" s="1785"/>
      <c r="E34" s="1786"/>
      <c r="F34" s="1785"/>
      <c r="G34" s="1793"/>
      <c r="H34" s="1783"/>
      <c r="I34" s="1783"/>
      <c r="J34" s="1783"/>
      <c r="K34" s="1788">
        <v>0.5</v>
      </c>
      <c r="L34" s="1785"/>
      <c r="M34" s="1786"/>
      <c r="N34" s="1786"/>
      <c r="O34" s="1791"/>
      <c r="P34" s="1781">
        <f>+O34*G34</f>
        <v>0</v>
      </c>
    </row>
    <row r="35" spans="1:16" ht="30" customHeight="1">
      <c r="A35" s="1840" t="s">
        <v>1517</v>
      </c>
      <c r="B35" s="1795" t="s">
        <v>2689</v>
      </c>
      <c r="C35" s="1316" t="s">
        <v>2548</v>
      </c>
      <c r="D35" s="1778"/>
      <c r="E35" s="1779"/>
      <c r="F35" s="1778"/>
      <c r="G35" s="1793"/>
      <c r="H35" s="1783"/>
      <c r="I35" s="1783"/>
      <c r="J35" s="1783"/>
      <c r="K35" s="1788">
        <v>1</v>
      </c>
      <c r="L35" s="1785"/>
      <c r="M35" s="1786"/>
      <c r="N35" s="1786"/>
      <c r="O35" s="1791"/>
      <c r="P35" s="1781">
        <f>+O35*G35</f>
        <v>0</v>
      </c>
    </row>
    <row r="36" spans="1:16" ht="30" customHeight="1">
      <c r="A36" s="1840" t="s">
        <v>1518</v>
      </c>
      <c r="B36" s="1795" t="s">
        <v>882</v>
      </c>
      <c r="C36" s="1453" t="s">
        <v>2690</v>
      </c>
      <c r="D36" s="1792"/>
      <c r="E36" s="1792"/>
      <c r="F36" s="1792"/>
      <c r="G36" s="1793"/>
      <c r="H36" s="1783"/>
      <c r="I36" s="1783"/>
      <c r="J36" s="1783"/>
      <c r="K36" s="1783"/>
      <c r="L36" s="1785"/>
      <c r="M36" s="1786"/>
      <c r="N36" s="1786"/>
      <c r="O36" s="1792"/>
      <c r="P36" s="1781">
        <f>+P37+P38</f>
        <v>0</v>
      </c>
    </row>
    <row r="37" spans="1:16" ht="30" customHeight="1">
      <c r="A37" s="1840" t="s">
        <v>1519</v>
      </c>
      <c r="B37" s="1795" t="s">
        <v>2691</v>
      </c>
      <c r="C37" s="1316" t="s">
        <v>2576</v>
      </c>
      <c r="D37" s="1785"/>
      <c r="E37" s="1786"/>
      <c r="F37" s="1785"/>
      <c r="G37" s="1793"/>
      <c r="H37" s="1783"/>
      <c r="I37" s="1783"/>
      <c r="J37" s="1783"/>
      <c r="K37" s="1788">
        <v>0.5</v>
      </c>
      <c r="L37" s="1785"/>
      <c r="M37" s="1786"/>
      <c r="N37" s="1786"/>
      <c r="O37" s="1791"/>
      <c r="P37" s="1781">
        <f>+O37*G37</f>
        <v>0</v>
      </c>
    </row>
    <row r="38" spans="1:16" ht="30" customHeight="1">
      <c r="A38" s="1840" t="s">
        <v>1520</v>
      </c>
      <c r="B38" s="1801" t="s">
        <v>2692</v>
      </c>
      <c r="C38" s="1316" t="s">
        <v>2578</v>
      </c>
      <c r="D38" s="1785"/>
      <c r="E38" s="1786"/>
      <c r="F38" s="1785"/>
      <c r="G38" s="1793"/>
      <c r="H38" s="1783"/>
      <c r="I38" s="1783"/>
      <c r="J38" s="1783"/>
      <c r="K38" s="1788">
        <v>1</v>
      </c>
      <c r="L38" s="1785"/>
      <c r="M38" s="1786"/>
      <c r="N38" s="1786"/>
      <c r="O38" s="1791"/>
      <c r="P38" s="1781">
        <f>+O38*G38</f>
        <v>0</v>
      </c>
    </row>
    <row r="39" spans="1:16" ht="30" customHeight="1">
      <c r="A39" s="1840" t="s">
        <v>1521</v>
      </c>
      <c r="B39" s="1766" t="s">
        <v>902</v>
      </c>
      <c r="C39" s="1802" t="s">
        <v>2580</v>
      </c>
      <c r="D39" s="1793"/>
      <c r="E39" s="1793"/>
      <c r="F39" s="1793"/>
      <c r="G39" s="1792"/>
      <c r="H39" s="1783"/>
      <c r="I39" s="1783"/>
      <c r="J39" s="1783"/>
      <c r="K39" s="1784"/>
      <c r="L39" s="1785"/>
      <c r="M39" s="1786"/>
      <c r="N39" s="1786"/>
      <c r="O39" s="1787"/>
      <c r="P39" s="1781">
        <f>+P40</f>
        <v>0</v>
      </c>
    </row>
    <row r="40" spans="1:16" ht="30" customHeight="1">
      <c r="A40" s="1840" t="s">
        <v>1522</v>
      </c>
      <c r="B40" s="1801" t="s">
        <v>2395</v>
      </c>
      <c r="C40" s="1803" t="s">
        <v>2582</v>
      </c>
      <c r="D40" s="1793"/>
      <c r="E40" s="1793"/>
      <c r="F40" s="1793"/>
      <c r="G40" s="1786"/>
      <c r="H40" s="1783"/>
      <c r="I40" s="1783"/>
      <c r="J40" s="1783"/>
      <c r="K40" s="1784"/>
      <c r="L40" s="1785"/>
      <c r="M40" s="1786"/>
      <c r="N40" s="1786"/>
      <c r="O40" s="1787"/>
      <c r="P40" s="1781">
        <f>+P41+P42</f>
        <v>0</v>
      </c>
    </row>
    <row r="41" spans="1:16" ht="30" customHeight="1">
      <c r="A41" s="1840" t="s">
        <v>1523</v>
      </c>
      <c r="B41" s="1801" t="s">
        <v>2693</v>
      </c>
      <c r="C41" s="1316" t="s">
        <v>2584</v>
      </c>
      <c r="D41" s="1793"/>
      <c r="E41" s="1793"/>
      <c r="F41" s="1793"/>
      <c r="G41" s="1786"/>
      <c r="H41" s="1804">
        <v>0.5</v>
      </c>
      <c r="I41" s="1804">
        <v>0.5</v>
      </c>
      <c r="J41" s="1788">
        <v>0.85</v>
      </c>
      <c r="K41" s="1784"/>
      <c r="L41" s="1789"/>
      <c r="M41" s="1790"/>
      <c r="N41" s="1790"/>
      <c r="O41" s="1787"/>
      <c r="P41" s="1781">
        <f>+L41*D41+M41*E41+N41*F41</f>
        <v>0</v>
      </c>
    </row>
    <row r="42" spans="1:16" ht="30" customHeight="1">
      <c r="A42" s="1840" t="s">
        <v>1524</v>
      </c>
      <c r="B42" s="1801" t="s">
        <v>2694</v>
      </c>
      <c r="C42" s="1316" t="s">
        <v>2548</v>
      </c>
      <c r="D42" s="1793"/>
      <c r="E42" s="1793"/>
      <c r="F42" s="1793"/>
      <c r="G42" s="1786"/>
      <c r="H42" s="1804">
        <v>1</v>
      </c>
      <c r="I42" s="1804">
        <v>1</v>
      </c>
      <c r="J42" s="1788">
        <v>1</v>
      </c>
      <c r="K42" s="1805"/>
      <c r="L42" s="1789"/>
      <c r="M42" s="1790"/>
      <c r="N42" s="1790"/>
      <c r="O42" s="1787"/>
      <c r="P42" s="1781">
        <f>+L42*D42+M42*E42+N42*F42</f>
        <v>0</v>
      </c>
    </row>
    <row r="43" spans="1:16" ht="30" customHeight="1">
      <c r="A43" s="1840" t="s">
        <v>1525</v>
      </c>
      <c r="B43" s="1801" t="s">
        <v>2354</v>
      </c>
      <c r="C43" s="1806" t="s">
        <v>2587</v>
      </c>
      <c r="D43" s="1793"/>
      <c r="E43" s="1793"/>
      <c r="F43" s="1793"/>
      <c r="G43" s="1786"/>
      <c r="H43" s="1783"/>
      <c r="I43" s="1783"/>
      <c r="J43" s="1783"/>
      <c r="K43" s="1784"/>
      <c r="L43" s="1785"/>
      <c r="M43" s="1786"/>
      <c r="N43" s="1786"/>
      <c r="O43" s="1787"/>
      <c r="P43" s="1781">
        <f>+P44+P45+P54+P55+P59+P63</f>
        <v>0</v>
      </c>
    </row>
    <row r="44" spans="1:16" ht="30" customHeight="1">
      <c r="A44" s="1840" t="s">
        <v>1526</v>
      </c>
      <c r="B44" s="1801" t="s">
        <v>2401</v>
      </c>
      <c r="C44" s="1453" t="s">
        <v>2589</v>
      </c>
      <c r="D44" s="1793"/>
      <c r="E44" s="1793"/>
      <c r="F44" s="1793"/>
      <c r="G44" s="1786"/>
      <c r="H44" s="1788">
        <v>0.5</v>
      </c>
      <c r="I44" s="1788">
        <v>0.5</v>
      </c>
      <c r="J44" s="1788">
        <v>1</v>
      </c>
      <c r="K44" s="1784"/>
      <c r="L44" s="1789"/>
      <c r="M44" s="1790"/>
      <c r="N44" s="1790"/>
      <c r="O44" s="1787"/>
      <c r="P44" s="1781">
        <f>+L44*D44+M44*E44+N44*F44</f>
        <v>0</v>
      </c>
    </row>
    <row r="45" spans="1:16" ht="30" customHeight="1">
      <c r="A45" s="1840" t="s">
        <v>1527</v>
      </c>
      <c r="B45" s="1801" t="s">
        <v>2402</v>
      </c>
      <c r="C45" s="1803" t="s">
        <v>2591</v>
      </c>
      <c r="D45" s="1793"/>
      <c r="E45" s="1793"/>
      <c r="F45" s="1793"/>
      <c r="G45" s="1786"/>
      <c r="H45" s="1783"/>
      <c r="I45" s="1783"/>
      <c r="J45" s="1783"/>
      <c r="K45" s="1784"/>
      <c r="L45" s="1785"/>
      <c r="M45" s="1786"/>
      <c r="N45" s="1786"/>
      <c r="O45" s="1787"/>
      <c r="P45" s="1781">
        <f>+P46+P50</f>
        <v>0</v>
      </c>
    </row>
    <row r="46" spans="1:16" ht="30" customHeight="1">
      <c r="A46" s="1840" t="s">
        <v>1528</v>
      </c>
      <c r="B46" s="1801" t="s">
        <v>2695</v>
      </c>
      <c r="C46" s="1316" t="s">
        <v>2593</v>
      </c>
      <c r="D46" s="1793"/>
      <c r="E46" s="1793"/>
      <c r="F46" s="1793"/>
      <c r="G46" s="1786"/>
      <c r="H46" s="1783"/>
      <c r="I46" s="1783"/>
      <c r="J46" s="1783"/>
      <c r="K46" s="1784"/>
      <c r="L46" s="1785"/>
      <c r="M46" s="1786"/>
      <c r="N46" s="1786"/>
      <c r="O46" s="1787"/>
      <c r="P46" s="1781">
        <f>+P47+P48+P49</f>
        <v>0</v>
      </c>
    </row>
    <row r="47" spans="1:16" ht="30" customHeight="1">
      <c r="A47" s="1840" t="s">
        <v>1529</v>
      </c>
      <c r="B47" s="1801" t="s">
        <v>2696</v>
      </c>
      <c r="C47" s="1841" t="s">
        <v>2544</v>
      </c>
      <c r="D47" s="1793"/>
      <c r="E47" s="1793"/>
      <c r="F47" s="1793"/>
      <c r="G47" s="1786"/>
      <c r="H47" s="1788">
        <v>0</v>
      </c>
      <c r="I47" s="1788">
        <v>0.5</v>
      </c>
      <c r="J47" s="1788">
        <v>1</v>
      </c>
      <c r="K47" s="1784"/>
      <c r="L47" s="1789"/>
      <c r="M47" s="1790"/>
      <c r="N47" s="1790"/>
      <c r="O47" s="1787"/>
      <c r="P47" s="1781">
        <f>+L47*D47+M47*E47+N47*F47</f>
        <v>0</v>
      </c>
    </row>
    <row r="48" spans="1:16" ht="30" customHeight="1">
      <c r="A48" s="1840" t="s">
        <v>1530</v>
      </c>
      <c r="B48" s="1801" t="s">
        <v>2697</v>
      </c>
      <c r="C48" s="1841" t="s">
        <v>2546</v>
      </c>
      <c r="D48" s="1793"/>
      <c r="E48" s="1793"/>
      <c r="F48" s="1793"/>
      <c r="G48" s="1786"/>
      <c r="H48" s="1788">
        <v>0.5</v>
      </c>
      <c r="I48" s="1788">
        <v>0.5</v>
      </c>
      <c r="J48" s="1788">
        <v>1</v>
      </c>
      <c r="K48" s="1784"/>
      <c r="L48" s="1789"/>
      <c r="M48" s="1790"/>
      <c r="N48" s="1790"/>
      <c r="O48" s="1787"/>
      <c r="P48" s="1781">
        <f>+L48*D48+M48*E48+N48*F48</f>
        <v>0</v>
      </c>
    </row>
    <row r="49" spans="1:16" ht="30" customHeight="1">
      <c r="A49" s="1840" t="s">
        <v>1531</v>
      </c>
      <c r="B49" s="1801" t="s">
        <v>2698</v>
      </c>
      <c r="C49" s="1841" t="s">
        <v>2548</v>
      </c>
      <c r="D49" s="1793"/>
      <c r="E49" s="1793"/>
      <c r="F49" s="1793"/>
      <c r="G49" s="1786"/>
      <c r="H49" s="1788">
        <v>1</v>
      </c>
      <c r="I49" s="1788">
        <v>1</v>
      </c>
      <c r="J49" s="1788">
        <v>1</v>
      </c>
      <c r="K49" s="1784"/>
      <c r="L49" s="1789"/>
      <c r="M49" s="1790"/>
      <c r="N49" s="1790"/>
      <c r="O49" s="1787"/>
      <c r="P49" s="1781">
        <f>+L49*D49+M49*E49+N49*F49</f>
        <v>0</v>
      </c>
    </row>
    <row r="50" spans="1:16" ht="30" customHeight="1">
      <c r="A50" s="1840" t="s">
        <v>1532</v>
      </c>
      <c r="B50" s="1801" t="s">
        <v>2699</v>
      </c>
      <c r="C50" s="1316" t="s">
        <v>2598</v>
      </c>
      <c r="D50" s="1793"/>
      <c r="E50" s="1793"/>
      <c r="F50" s="1793"/>
      <c r="G50" s="1786"/>
      <c r="H50" s="1783"/>
      <c r="I50" s="1783"/>
      <c r="J50" s="1783"/>
      <c r="K50" s="1784"/>
      <c r="L50" s="1785"/>
      <c r="M50" s="1786"/>
      <c r="N50" s="1786"/>
      <c r="O50" s="1787"/>
      <c r="P50" s="1781">
        <f>+P51+P52+P53</f>
        <v>0</v>
      </c>
    </row>
    <row r="51" spans="1:16" ht="30" customHeight="1">
      <c r="A51" s="1840" t="s">
        <v>2599</v>
      </c>
      <c r="B51" s="1801" t="s">
        <v>2700</v>
      </c>
      <c r="C51" s="1841" t="s">
        <v>2544</v>
      </c>
      <c r="D51" s="1793"/>
      <c r="E51" s="1793"/>
      <c r="F51" s="1793"/>
      <c r="G51" s="1786"/>
      <c r="H51" s="1788">
        <v>0.05</v>
      </c>
      <c r="I51" s="1788">
        <v>0.5</v>
      </c>
      <c r="J51" s="1788">
        <v>1</v>
      </c>
      <c r="K51" s="1784"/>
      <c r="L51" s="1789"/>
      <c r="M51" s="1790"/>
      <c r="N51" s="1790"/>
      <c r="O51" s="1787"/>
      <c r="P51" s="1781">
        <f>+L51*D51+M51*E51+N51*F51</f>
        <v>0</v>
      </c>
    </row>
    <row r="52" spans="1:16" ht="30" customHeight="1">
      <c r="A52" s="1840" t="s">
        <v>2601</v>
      </c>
      <c r="B52" s="1801" t="s">
        <v>2701</v>
      </c>
      <c r="C52" s="1841" t="s">
        <v>2546</v>
      </c>
      <c r="D52" s="1793"/>
      <c r="E52" s="1793"/>
      <c r="F52" s="1793"/>
      <c r="G52" s="1786"/>
      <c r="H52" s="1788">
        <v>0.5</v>
      </c>
      <c r="I52" s="1788">
        <v>0.5</v>
      </c>
      <c r="J52" s="1788">
        <v>1</v>
      </c>
      <c r="K52" s="1784"/>
      <c r="L52" s="1789"/>
      <c r="M52" s="1790"/>
      <c r="N52" s="1790"/>
      <c r="O52" s="1787"/>
      <c r="P52" s="1781">
        <f>+L52*D52+M52*E52+N52*F52</f>
        <v>0</v>
      </c>
    </row>
    <row r="53" spans="1:16" ht="30" customHeight="1">
      <c r="A53" s="1840" t="s">
        <v>2603</v>
      </c>
      <c r="B53" s="1801" t="s">
        <v>2702</v>
      </c>
      <c r="C53" s="1841" t="s">
        <v>2548</v>
      </c>
      <c r="D53" s="1793"/>
      <c r="E53" s="1793"/>
      <c r="F53" s="1793"/>
      <c r="G53" s="1786"/>
      <c r="H53" s="1788">
        <v>1</v>
      </c>
      <c r="I53" s="1788">
        <v>1</v>
      </c>
      <c r="J53" s="1788">
        <v>1</v>
      </c>
      <c r="K53" s="1784"/>
      <c r="L53" s="1789"/>
      <c r="M53" s="1790"/>
      <c r="N53" s="1790"/>
      <c r="O53" s="1787"/>
      <c r="P53" s="1781">
        <f>+L53*D53+M53*E53+N53*F53</f>
        <v>0</v>
      </c>
    </row>
    <row r="54" spans="1:16" ht="30" customHeight="1">
      <c r="A54" s="1840" t="s">
        <v>2605</v>
      </c>
      <c r="B54" s="1801" t="s">
        <v>2403</v>
      </c>
      <c r="C54" s="1803" t="s">
        <v>2607</v>
      </c>
      <c r="D54" s="1793"/>
      <c r="E54" s="1793"/>
      <c r="F54" s="1793"/>
      <c r="G54" s="1786"/>
      <c r="H54" s="1788">
        <v>0.1</v>
      </c>
      <c r="I54" s="1788">
        <v>0.5</v>
      </c>
      <c r="J54" s="1788">
        <v>1</v>
      </c>
      <c r="K54" s="1784"/>
      <c r="L54" s="1789"/>
      <c r="M54" s="1790"/>
      <c r="N54" s="1790"/>
      <c r="O54" s="1787"/>
      <c r="P54" s="1781">
        <f>+L54*D54+M54*E54+N54*F54</f>
        <v>0</v>
      </c>
    </row>
    <row r="55" spans="1:16" ht="30" customHeight="1">
      <c r="A55" s="1840" t="s">
        <v>2608</v>
      </c>
      <c r="B55" s="1801" t="s">
        <v>2404</v>
      </c>
      <c r="C55" s="1803" t="s">
        <v>2610</v>
      </c>
      <c r="D55" s="1793"/>
      <c r="E55" s="1793"/>
      <c r="F55" s="1793"/>
      <c r="G55" s="1792"/>
      <c r="H55" s="1783"/>
      <c r="I55" s="1783"/>
      <c r="J55" s="1783"/>
      <c r="K55" s="1784"/>
      <c r="L55" s="1785"/>
      <c r="M55" s="1786"/>
      <c r="N55" s="1786"/>
      <c r="O55" s="1787"/>
      <c r="P55" s="1781">
        <f>+P56+P57+P58</f>
        <v>0</v>
      </c>
    </row>
    <row r="56" spans="1:16" ht="30" customHeight="1">
      <c r="A56" s="1840" t="s">
        <v>2611</v>
      </c>
      <c r="B56" s="1801" t="s">
        <v>2703</v>
      </c>
      <c r="C56" s="1316" t="s">
        <v>2544</v>
      </c>
      <c r="D56" s="1793"/>
      <c r="E56" s="1793"/>
      <c r="F56" s="1793"/>
      <c r="G56" s="1786"/>
      <c r="H56" s="1788">
        <v>0.5</v>
      </c>
      <c r="I56" s="1788">
        <v>0.5</v>
      </c>
      <c r="J56" s="1788">
        <v>0.65</v>
      </c>
      <c r="K56" s="1784"/>
      <c r="L56" s="1789"/>
      <c r="M56" s="1790"/>
      <c r="N56" s="1790"/>
      <c r="O56" s="1787"/>
      <c r="P56" s="1781">
        <f>+L56*D56+M56*E56+N56*F56</f>
        <v>0</v>
      </c>
    </row>
    <row r="57" spans="1:16" ht="30" customHeight="1">
      <c r="A57" s="1840" t="s">
        <v>2613</v>
      </c>
      <c r="B57" s="1801" t="s">
        <v>2704</v>
      </c>
      <c r="C57" s="1316" t="s">
        <v>2546</v>
      </c>
      <c r="D57" s="1793"/>
      <c r="E57" s="1793"/>
      <c r="F57" s="1793"/>
      <c r="G57" s="1786"/>
      <c r="H57" s="1788">
        <v>0.5</v>
      </c>
      <c r="I57" s="1788">
        <v>0.5</v>
      </c>
      <c r="J57" s="1788">
        <v>0.65</v>
      </c>
      <c r="K57" s="1784"/>
      <c r="L57" s="1789"/>
      <c r="M57" s="1790"/>
      <c r="N57" s="1790"/>
      <c r="O57" s="1787"/>
      <c r="P57" s="1781">
        <f>+L57*D57+M57*E57+N57*F57</f>
        <v>0</v>
      </c>
    </row>
    <row r="58" spans="1:16" ht="30" customHeight="1">
      <c r="A58" s="1840" t="s">
        <v>2615</v>
      </c>
      <c r="B58" s="1801" t="s">
        <v>2705</v>
      </c>
      <c r="C58" s="1316" t="s">
        <v>2548</v>
      </c>
      <c r="D58" s="1793"/>
      <c r="E58" s="1793"/>
      <c r="F58" s="1793"/>
      <c r="G58" s="1786"/>
      <c r="H58" s="1788">
        <v>1</v>
      </c>
      <c r="I58" s="1788">
        <v>1</v>
      </c>
      <c r="J58" s="1788">
        <v>1</v>
      </c>
      <c r="K58" s="1784"/>
      <c r="L58" s="1789"/>
      <c r="M58" s="1790"/>
      <c r="N58" s="1790"/>
      <c r="O58" s="1787"/>
      <c r="P58" s="1781">
        <f>+L58*D58+M58*E58+N58*F58</f>
        <v>0</v>
      </c>
    </row>
    <row r="59" spans="1:16" ht="30" customHeight="1">
      <c r="A59" s="1840" t="s">
        <v>2617</v>
      </c>
      <c r="B59" s="1801" t="s">
        <v>2706</v>
      </c>
      <c r="C59" s="1803" t="s">
        <v>2619</v>
      </c>
      <c r="D59" s="1793"/>
      <c r="E59" s="1793"/>
      <c r="F59" s="1793"/>
      <c r="G59" s="1792"/>
      <c r="H59" s="1783"/>
      <c r="I59" s="1783"/>
      <c r="J59" s="1783"/>
      <c r="K59" s="1784"/>
      <c r="L59" s="1785"/>
      <c r="M59" s="1786"/>
      <c r="N59" s="1786"/>
      <c r="O59" s="1787"/>
      <c r="P59" s="1781">
        <f>+P61+P62</f>
        <v>0</v>
      </c>
    </row>
    <row r="60" spans="1:16" ht="30" customHeight="1">
      <c r="A60" s="1840" t="s">
        <v>2620</v>
      </c>
      <c r="B60" s="1801" t="s">
        <v>2707</v>
      </c>
      <c r="C60" s="1807" t="s">
        <v>2622</v>
      </c>
      <c r="D60" s="1793"/>
      <c r="E60" s="1793"/>
      <c r="F60" s="1793"/>
      <c r="G60" s="1792"/>
      <c r="H60" s="1783"/>
      <c r="I60" s="1783"/>
      <c r="J60" s="1783"/>
      <c r="K60" s="1784"/>
      <c r="L60" s="1785"/>
      <c r="M60" s="1785"/>
      <c r="N60" s="1785"/>
      <c r="O60" s="1787"/>
      <c r="P60" s="1781">
        <f>+L60*D60+M60*E60+N60*F60</f>
        <v>0</v>
      </c>
    </row>
    <row r="61" spans="1:16" ht="30" customHeight="1">
      <c r="A61" s="1840" t="s">
        <v>2623</v>
      </c>
      <c r="B61" s="1801" t="s">
        <v>2708</v>
      </c>
      <c r="C61" s="1316" t="s">
        <v>2584</v>
      </c>
      <c r="D61" s="1793"/>
      <c r="E61" s="1793"/>
      <c r="F61" s="1793"/>
      <c r="G61" s="1786"/>
      <c r="H61" s="1788">
        <v>0.5</v>
      </c>
      <c r="I61" s="1788">
        <v>0.5</v>
      </c>
      <c r="J61" s="1788">
        <v>0.85</v>
      </c>
      <c r="K61" s="1784"/>
      <c r="L61" s="1789"/>
      <c r="M61" s="1790"/>
      <c r="N61" s="1790"/>
      <c r="O61" s="1787"/>
      <c r="P61" s="1781">
        <f>+L61*D61+M61*E61+N61*F61</f>
        <v>0</v>
      </c>
    </row>
    <row r="62" spans="1:16" ht="30" customHeight="1">
      <c r="A62" s="1840" t="s">
        <v>2625</v>
      </c>
      <c r="B62" s="1801" t="s">
        <v>2709</v>
      </c>
      <c r="C62" s="1316" t="s">
        <v>2548</v>
      </c>
      <c r="D62" s="1793"/>
      <c r="E62" s="1793"/>
      <c r="F62" s="1793"/>
      <c r="G62" s="1786"/>
      <c r="H62" s="1788">
        <v>1</v>
      </c>
      <c r="I62" s="1788">
        <v>1</v>
      </c>
      <c r="J62" s="1788">
        <v>1</v>
      </c>
      <c r="K62" s="1784"/>
      <c r="L62" s="1789"/>
      <c r="M62" s="1790"/>
      <c r="N62" s="1790"/>
      <c r="O62" s="1787"/>
      <c r="P62" s="1781">
        <f>+L62*D62+M62*E62+N62*F62</f>
        <v>0</v>
      </c>
    </row>
    <row r="63" spans="1:16" ht="30" customHeight="1">
      <c r="A63" s="1840" t="s">
        <v>2627</v>
      </c>
      <c r="B63" s="1801" t="s">
        <v>2710</v>
      </c>
      <c r="C63" s="1453" t="s">
        <v>2629</v>
      </c>
      <c r="D63" s="1793"/>
      <c r="E63" s="1793"/>
      <c r="F63" s="1793"/>
      <c r="G63" s="1786"/>
      <c r="H63" s="1804">
        <v>0.1</v>
      </c>
      <c r="I63" s="1804">
        <v>0.5</v>
      </c>
      <c r="J63" s="1804">
        <v>0.85</v>
      </c>
      <c r="K63" s="1805"/>
      <c r="L63" s="1789"/>
      <c r="M63" s="1790"/>
      <c r="N63" s="1790"/>
      <c r="O63" s="1787"/>
      <c r="P63" s="1781">
        <f>+L63*D63+M63*E63+N63*F63</f>
        <v>0</v>
      </c>
    </row>
    <row r="64" spans="1:16" ht="30" customHeight="1">
      <c r="A64" s="1840" t="s">
        <v>2630</v>
      </c>
      <c r="B64" s="1766" t="s">
        <v>2711</v>
      </c>
      <c r="C64" s="1842" t="s">
        <v>2632</v>
      </c>
      <c r="D64" s="1793"/>
      <c r="E64" s="1793"/>
      <c r="F64" s="1793"/>
      <c r="G64" s="1786"/>
      <c r="H64" s="1783"/>
      <c r="I64" s="1783"/>
      <c r="J64" s="1783"/>
      <c r="K64" s="1784"/>
      <c r="L64" s="1789"/>
      <c r="M64" s="1790"/>
      <c r="N64" s="1790"/>
      <c r="O64" s="1787"/>
      <c r="P64" s="1781">
        <f t="shared" ref="P64" si="0">+L64*D64+M64*E64+N64*F64</f>
        <v>0</v>
      </c>
    </row>
    <row r="65" spans="1:16" ht="30" customHeight="1">
      <c r="A65" s="1840" t="s">
        <v>2633</v>
      </c>
      <c r="B65" s="1766" t="s">
        <v>2712</v>
      </c>
      <c r="C65" s="1809" t="s">
        <v>2635</v>
      </c>
      <c r="D65" s="1793"/>
      <c r="E65" s="1793"/>
      <c r="F65" s="1793"/>
      <c r="G65" s="1792"/>
      <c r="H65" s="1783"/>
      <c r="I65" s="1783"/>
      <c r="J65" s="1783"/>
      <c r="K65" s="1784"/>
      <c r="L65" s="1789"/>
      <c r="M65" s="1790"/>
      <c r="N65" s="1790"/>
      <c r="O65" s="1787"/>
      <c r="P65" s="1781">
        <f>+P66+P67+P68</f>
        <v>0</v>
      </c>
    </row>
    <row r="66" spans="1:16" ht="30" customHeight="1">
      <c r="A66" s="1840" t="s">
        <v>2636</v>
      </c>
      <c r="B66" s="1801" t="s">
        <v>2713</v>
      </c>
      <c r="C66" s="1803" t="s">
        <v>2638</v>
      </c>
      <c r="D66" s="1793"/>
      <c r="E66" s="1786"/>
      <c r="F66" s="1786"/>
      <c r="G66" s="1786"/>
      <c r="H66" s="1788">
        <v>0.05</v>
      </c>
      <c r="I66" s="1389"/>
      <c r="J66" s="1389"/>
      <c r="K66" s="1810"/>
      <c r="L66" s="1789"/>
      <c r="M66" s="1786"/>
      <c r="N66" s="1786"/>
      <c r="O66" s="1787"/>
      <c r="P66" s="1781">
        <f>+L66*D66</f>
        <v>0</v>
      </c>
    </row>
    <row r="67" spans="1:16" ht="30" customHeight="1">
      <c r="A67" s="1840" t="s">
        <v>2639</v>
      </c>
      <c r="B67" s="1801" t="s">
        <v>2714</v>
      </c>
      <c r="C67" s="1803" t="s">
        <v>2641</v>
      </c>
      <c r="D67" s="1793"/>
      <c r="E67" s="1786"/>
      <c r="F67" s="1786"/>
      <c r="G67" s="1786"/>
      <c r="H67" s="1788">
        <v>1</v>
      </c>
      <c r="I67" s="1389"/>
      <c r="J67" s="1389"/>
      <c r="K67" s="1810"/>
      <c r="L67" s="1789"/>
      <c r="M67" s="1786"/>
      <c r="N67" s="1786"/>
      <c r="O67" s="1787"/>
      <c r="P67" s="1781">
        <f>+L67*D67</f>
        <v>0</v>
      </c>
    </row>
    <row r="68" spans="1:16" ht="30" customHeight="1">
      <c r="A68" s="1840" t="s">
        <v>2642</v>
      </c>
      <c r="B68" s="1801" t="s">
        <v>2715</v>
      </c>
      <c r="C68" s="1803" t="s">
        <v>2644</v>
      </c>
      <c r="D68" s="1793"/>
      <c r="E68" s="1790"/>
      <c r="F68" s="1790"/>
      <c r="G68" s="1790"/>
      <c r="H68" s="1788">
        <v>0.85</v>
      </c>
      <c r="I68" s="1788">
        <v>0.85</v>
      </c>
      <c r="J68" s="1788">
        <v>0.85</v>
      </c>
      <c r="K68" s="1788">
        <v>0.85</v>
      </c>
      <c r="L68" s="1789"/>
      <c r="M68" s="1790"/>
      <c r="N68" s="1790"/>
      <c r="O68" s="1791"/>
      <c r="P68" s="1781">
        <f>+D68*L68+E68*M68+F68*N68+G68*O68</f>
        <v>0</v>
      </c>
    </row>
    <row r="69" spans="1:16" ht="30" customHeight="1">
      <c r="A69" s="1840" t="s">
        <v>2645</v>
      </c>
      <c r="B69" s="1766" t="s">
        <v>2716</v>
      </c>
      <c r="C69" s="1811" t="s">
        <v>2647</v>
      </c>
      <c r="D69" s="1793"/>
      <c r="E69" s="1790"/>
      <c r="F69" s="1790"/>
      <c r="G69" s="1790"/>
      <c r="H69" s="1788">
        <v>0.85</v>
      </c>
      <c r="I69" s="1788">
        <v>0.85</v>
      </c>
      <c r="J69" s="1788">
        <v>0.85</v>
      </c>
      <c r="K69" s="1788">
        <v>0.85</v>
      </c>
      <c r="L69" s="1789"/>
      <c r="M69" s="1790"/>
      <c r="N69" s="1790"/>
      <c r="O69" s="1791"/>
      <c r="P69" s="1781">
        <f>+D69*L69+E69*M69+F69*N69+G69*O69</f>
        <v>0</v>
      </c>
    </row>
    <row r="70" spans="1:16" ht="30" customHeight="1">
      <c r="A70" s="1840" t="s">
        <v>2648</v>
      </c>
      <c r="B70" s="1766" t="s">
        <v>2717</v>
      </c>
      <c r="C70" s="1812" t="s">
        <v>2650</v>
      </c>
      <c r="D70" s="1793"/>
      <c r="E70" s="1790"/>
      <c r="F70" s="1790"/>
      <c r="G70" s="1792"/>
      <c r="H70" s="1783"/>
      <c r="I70" s="1783"/>
      <c r="J70" s="1783"/>
      <c r="K70" s="1784"/>
      <c r="L70" s="1785"/>
      <c r="M70" s="1786"/>
      <c r="N70" s="1786"/>
      <c r="O70" s="1787"/>
      <c r="P70" s="1781">
        <f>+P71+P74+P75+P76</f>
        <v>0</v>
      </c>
    </row>
    <row r="71" spans="1:16" ht="30" customHeight="1">
      <c r="A71" s="1840" t="s">
        <v>2651</v>
      </c>
      <c r="B71" s="1801" t="s">
        <v>2718</v>
      </c>
      <c r="C71" s="1813" t="s">
        <v>2653</v>
      </c>
      <c r="D71" s="1785"/>
      <c r="E71" s="1786"/>
      <c r="F71" s="1790"/>
      <c r="G71" s="1786"/>
      <c r="H71" s="1783"/>
      <c r="I71" s="1783"/>
      <c r="J71" s="1783"/>
      <c r="K71" s="1784"/>
      <c r="L71" s="1785"/>
      <c r="M71" s="1786"/>
      <c r="N71" s="1790"/>
      <c r="O71" s="1787"/>
      <c r="P71" s="1781">
        <f>+P72+P73</f>
        <v>0</v>
      </c>
    </row>
    <row r="72" spans="1:16" ht="30" customHeight="1">
      <c r="A72" s="1840" t="s">
        <v>2654</v>
      </c>
      <c r="B72" s="1801" t="s">
        <v>2719</v>
      </c>
      <c r="C72" s="1316" t="s">
        <v>2584</v>
      </c>
      <c r="D72" s="1785"/>
      <c r="E72" s="1786"/>
      <c r="F72" s="1790"/>
      <c r="G72" s="1786"/>
      <c r="H72" s="1783"/>
      <c r="I72" s="1783"/>
      <c r="J72" s="1788">
        <v>0.85</v>
      </c>
      <c r="K72" s="1784"/>
      <c r="L72" s="1785"/>
      <c r="M72" s="1786"/>
      <c r="N72" s="1790"/>
      <c r="O72" s="1787"/>
      <c r="P72" s="1781">
        <f>+N72*F72</f>
        <v>0</v>
      </c>
    </row>
    <row r="73" spans="1:16" ht="30" customHeight="1">
      <c r="A73" s="1840" t="s">
        <v>2656</v>
      </c>
      <c r="B73" s="1801" t="s">
        <v>2720</v>
      </c>
      <c r="C73" s="1316" t="s">
        <v>2548</v>
      </c>
      <c r="D73" s="1785"/>
      <c r="E73" s="1786"/>
      <c r="F73" s="1790"/>
      <c r="G73" s="1786"/>
      <c r="H73" s="1783"/>
      <c r="I73" s="1783"/>
      <c r="J73" s="1788">
        <v>1</v>
      </c>
      <c r="K73" s="1784"/>
      <c r="L73" s="1785"/>
      <c r="M73" s="1786"/>
      <c r="N73" s="1790"/>
      <c r="O73" s="1787"/>
      <c r="P73" s="1781">
        <f>+N73*F73</f>
        <v>0</v>
      </c>
    </row>
    <row r="74" spans="1:16" ht="30" customHeight="1">
      <c r="A74" s="1840" t="s">
        <v>2658</v>
      </c>
      <c r="B74" s="1801" t="s">
        <v>2721</v>
      </c>
      <c r="C74" s="1803" t="s">
        <v>2660</v>
      </c>
      <c r="D74" s="1789"/>
      <c r="E74" s="1786"/>
      <c r="F74" s="1786"/>
      <c r="G74" s="1786"/>
      <c r="H74" s="1788">
        <v>0</v>
      </c>
      <c r="I74" s="1814"/>
      <c r="J74" s="1814"/>
      <c r="K74" s="1815"/>
      <c r="L74" s="1789"/>
      <c r="M74" s="1786"/>
      <c r="N74" s="1786"/>
      <c r="O74" s="1787"/>
      <c r="P74" s="1781">
        <f>+L74*D74</f>
        <v>0</v>
      </c>
    </row>
    <row r="75" spans="1:16" ht="30" customHeight="1">
      <c r="A75" s="1840" t="s">
        <v>2661</v>
      </c>
      <c r="B75" s="1801" t="s">
        <v>2722</v>
      </c>
      <c r="C75" s="1803" t="s">
        <v>2663</v>
      </c>
      <c r="D75" s="1789"/>
      <c r="E75" s="1790"/>
      <c r="F75" s="1790"/>
      <c r="G75" s="1786"/>
      <c r="H75" s="1788">
        <v>1</v>
      </c>
      <c r="I75" s="1788">
        <v>1</v>
      </c>
      <c r="J75" s="1788">
        <v>1</v>
      </c>
      <c r="K75" s="1815"/>
      <c r="L75" s="1789"/>
      <c r="M75" s="1790"/>
      <c r="N75" s="1790"/>
      <c r="O75" s="1787"/>
      <c r="P75" s="1781">
        <f>+D75*L75+E75*M75+F75*N75</f>
        <v>0</v>
      </c>
    </row>
    <row r="76" spans="1:16" ht="30" customHeight="1">
      <c r="A76" s="1840" t="s">
        <v>2664</v>
      </c>
      <c r="B76" s="1801" t="s">
        <v>2723</v>
      </c>
      <c r="C76" s="1453" t="s">
        <v>2666</v>
      </c>
      <c r="D76" s="1789"/>
      <c r="E76" s="1790"/>
      <c r="F76" s="1790"/>
      <c r="G76" s="1786"/>
      <c r="H76" s="1788">
        <v>0.5</v>
      </c>
      <c r="I76" s="1788">
        <v>0.5</v>
      </c>
      <c r="J76" s="1788">
        <v>1</v>
      </c>
      <c r="K76" s="1784"/>
      <c r="L76" s="1789"/>
      <c r="M76" s="1790"/>
      <c r="N76" s="1790"/>
      <c r="O76" s="1787"/>
      <c r="P76" s="1781">
        <f>+D76*L76+E76*M76+F76*N76</f>
        <v>0</v>
      </c>
    </row>
    <row r="77" spans="1:16" ht="30" customHeight="1">
      <c r="A77" s="1840" t="s">
        <v>2667</v>
      </c>
      <c r="B77" s="1766" t="s">
        <v>2724</v>
      </c>
      <c r="C77" s="1812" t="s">
        <v>2669</v>
      </c>
      <c r="D77" s="1789"/>
      <c r="E77" s="1790"/>
      <c r="F77" s="1790"/>
      <c r="G77" s="1792"/>
      <c r="H77" s="1783"/>
      <c r="I77" s="1783"/>
      <c r="J77" s="1783"/>
      <c r="K77" s="1784"/>
      <c r="L77" s="1785"/>
      <c r="M77" s="1786"/>
      <c r="N77" s="1786"/>
      <c r="O77" s="1787"/>
      <c r="P77" s="1781">
        <f>+P78+P79+P80+P81</f>
        <v>0</v>
      </c>
    </row>
    <row r="78" spans="1:16" ht="30" customHeight="1">
      <c r="A78" s="1840" t="s">
        <v>2670</v>
      </c>
      <c r="B78" s="1801" t="s">
        <v>2725</v>
      </c>
      <c r="C78" s="1816" t="s">
        <v>2672</v>
      </c>
      <c r="D78" s="1789"/>
      <c r="E78" s="1790"/>
      <c r="F78" s="1790"/>
      <c r="G78" s="1786"/>
      <c r="H78" s="1783"/>
      <c r="I78" s="1783"/>
      <c r="J78" s="1783"/>
      <c r="K78" s="1784"/>
      <c r="L78" s="1789"/>
      <c r="M78" s="1790"/>
      <c r="N78" s="1790"/>
      <c r="O78" s="1787"/>
      <c r="P78" s="1781">
        <f>+D78*L78+E78*M78+F78*N78</f>
        <v>0</v>
      </c>
    </row>
    <row r="79" spans="1:16" ht="30" customHeight="1">
      <c r="A79" s="1840" t="s">
        <v>2673</v>
      </c>
      <c r="B79" s="1801" t="s">
        <v>2726</v>
      </c>
      <c r="C79" s="1803" t="s">
        <v>2675</v>
      </c>
      <c r="D79" s="1789"/>
      <c r="E79" s="1790"/>
      <c r="F79" s="1790"/>
      <c r="G79" s="1786"/>
      <c r="H79" s="1804">
        <v>0.05</v>
      </c>
      <c r="I79" s="1804">
        <v>0.05</v>
      </c>
      <c r="J79" s="1804">
        <v>0.05</v>
      </c>
      <c r="K79" s="1784"/>
      <c r="L79" s="1789"/>
      <c r="M79" s="1790"/>
      <c r="N79" s="1790"/>
      <c r="O79" s="1787"/>
      <c r="P79" s="1781">
        <f>+D79*L79+E79*M79+F79*N79</f>
        <v>0</v>
      </c>
    </row>
    <row r="80" spans="1:16" ht="30" customHeight="1">
      <c r="A80" s="1840" t="s">
        <v>2676</v>
      </c>
      <c r="B80" s="1801" t="s">
        <v>2727</v>
      </c>
      <c r="C80" s="1817" t="s">
        <v>2678</v>
      </c>
      <c r="D80" s="1789"/>
      <c r="E80" s="1790"/>
      <c r="F80" s="1790"/>
      <c r="G80" s="1818"/>
      <c r="H80" s="1819">
        <v>0.05</v>
      </c>
      <c r="I80" s="1820">
        <v>7.4999999999999997E-2</v>
      </c>
      <c r="J80" s="1819">
        <v>0.1</v>
      </c>
      <c r="K80" s="1821"/>
      <c r="L80" s="1789"/>
      <c r="M80" s="1790"/>
      <c r="N80" s="1790"/>
      <c r="O80" s="1822"/>
      <c r="P80" s="1781">
        <f>+D80*L80+E80*M80+F80*N80</f>
        <v>0</v>
      </c>
    </row>
    <row r="81" spans="1:16" ht="30" customHeight="1" thickBot="1">
      <c r="A81" s="1840" t="s">
        <v>2679</v>
      </c>
      <c r="B81" s="1801" t="s">
        <v>2728</v>
      </c>
      <c r="C81" s="1803" t="s">
        <v>2681</v>
      </c>
      <c r="D81" s="1826"/>
      <c r="E81" s="1827"/>
      <c r="F81" s="1827"/>
      <c r="G81" s="1828"/>
      <c r="H81" s="1829">
        <v>1</v>
      </c>
      <c r="I81" s="1830">
        <v>1</v>
      </c>
      <c r="J81" s="1829">
        <v>1</v>
      </c>
      <c r="K81" s="1831"/>
      <c r="L81" s="1826"/>
      <c r="M81" s="1827"/>
      <c r="N81" s="1827"/>
      <c r="O81" s="1832"/>
      <c r="P81" s="1833">
        <f>+D81*L81+E81*M81+F81*N81</f>
        <v>0</v>
      </c>
    </row>
  </sheetData>
  <mergeCells count="12">
    <mergeCell ref="L9:N9"/>
    <mergeCell ref="O9:O10"/>
    <mergeCell ref="A7:P7"/>
    <mergeCell ref="A8:C10"/>
    <mergeCell ref="D8:G8"/>
    <mergeCell ref="H8:K8"/>
    <mergeCell ref="L8:O8"/>
    <mergeCell ref="P8:P10"/>
    <mergeCell ref="D9:F9"/>
    <mergeCell ref="G9:G10"/>
    <mergeCell ref="H9:J9"/>
    <mergeCell ref="K9:K1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3"/>
  <sheetViews>
    <sheetView workbookViewId="0">
      <selection activeCell="C98" sqref="C98"/>
    </sheetView>
  </sheetViews>
  <sheetFormatPr defaultRowHeight="15"/>
  <cols>
    <col min="1" max="1" width="4.7109375" style="5" customWidth="1"/>
    <col min="2" max="2" width="39.28515625" style="5" customWidth="1"/>
    <col min="3" max="12" width="8.42578125" style="7" customWidth="1"/>
    <col min="13" max="13" width="10.140625" style="7" customWidth="1"/>
    <col min="14" max="15" width="8.42578125" style="7" customWidth="1"/>
    <col min="16" max="16" width="10.140625" style="7" customWidth="1"/>
    <col min="17" max="17" width="8.5703125" style="7" customWidth="1"/>
    <col min="18" max="18" width="15.85546875" style="5" customWidth="1"/>
    <col min="19" max="19" width="17.85546875" style="5" customWidth="1"/>
    <col min="20" max="21" width="9.140625" style="5"/>
    <col min="22" max="22" width="15.140625" style="5" customWidth="1"/>
    <col min="23" max="23" width="17.5703125" style="5" customWidth="1"/>
    <col min="24" max="16384" width="9.140625" style="5"/>
  </cols>
  <sheetData>
    <row r="1" spans="1:24">
      <c r="A1" s="5" t="s">
        <v>2</v>
      </c>
      <c r="B1" s="6" t="s">
        <v>1040</v>
      </c>
      <c r="D1" s="5"/>
      <c r="E1" s="6"/>
    </row>
    <row r="2" spans="1:24">
      <c r="A2" s="5" t="s">
        <v>4</v>
      </c>
      <c r="B2" s="278" t="s">
        <v>1041</v>
      </c>
      <c r="D2" s="5"/>
      <c r="E2" s="278"/>
    </row>
    <row r="3" spans="1:24">
      <c r="A3" s="5" t="s">
        <v>6</v>
      </c>
      <c r="B3" s="5" t="s">
        <v>7</v>
      </c>
      <c r="D3" s="5"/>
      <c r="E3" s="5"/>
    </row>
    <row r="4" spans="1:24">
      <c r="A4" s="5" t="s">
        <v>8</v>
      </c>
      <c r="B4" s="5" t="s">
        <v>9</v>
      </c>
      <c r="D4" s="5"/>
      <c r="E4" s="5"/>
    </row>
    <row r="5" spans="1:24">
      <c r="A5" s="5" t="s">
        <v>10</v>
      </c>
      <c r="B5" s="5" t="s">
        <v>11</v>
      </c>
      <c r="D5" s="5"/>
      <c r="E5" s="5"/>
      <c r="R5" s="49"/>
      <c r="S5" s="49"/>
      <c r="T5" s="49"/>
    </row>
    <row r="6" spans="1:24" ht="15.75" thickBot="1">
      <c r="R6" s="49"/>
      <c r="S6" s="49"/>
      <c r="T6" s="49"/>
    </row>
    <row r="7" spans="1:24">
      <c r="A7" s="279"/>
      <c r="B7" s="280" t="s">
        <v>1042</v>
      </c>
      <c r="C7" s="281"/>
      <c r="D7" s="281"/>
      <c r="E7" s="281"/>
      <c r="F7" s="281"/>
      <c r="G7" s="281"/>
      <c r="H7" s="281"/>
      <c r="I7" s="281"/>
      <c r="J7" s="281"/>
      <c r="K7" s="282"/>
      <c r="L7" s="281"/>
      <c r="M7" s="281"/>
      <c r="N7" s="283"/>
      <c r="O7" s="281"/>
      <c r="P7" s="448"/>
      <c r="Q7" s="2544" t="s">
        <v>18</v>
      </c>
      <c r="R7" s="117"/>
      <c r="S7" s="285"/>
      <c r="T7" s="2542"/>
      <c r="U7" s="2542"/>
      <c r="V7" s="2542"/>
      <c r="W7" s="2542"/>
      <c r="X7" s="2542"/>
    </row>
    <row r="8" spans="1:24" ht="15.75" thickBot="1">
      <c r="A8" s="286"/>
      <c r="B8" s="287" t="s">
        <v>1043</v>
      </c>
      <c r="C8" s="288" t="s">
        <v>608</v>
      </c>
      <c r="D8" s="289" t="s">
        <v>609</v>
      </c>
      <c r="E8" s="289" t="s">
        <v>1044</v>
      </c>
      <c r="F8" s="289" t="s">
        <v>1045</v>
      </c>
      <c r="G8" s="289" t="s">
        <v>1046</v>
      </c>
      <c r="H8" s="290" t="s">
        <v>1047</v>
      </c>
      <c r="I8" s="290" t="s">
        <v>1048</v>
      </c>
      <c r="J8" s="290" t="s">
        <v>1049</v>
      </c>
      <c r="K8" s="291" t="s">
        <v>1050</v>
      </c>
      <c r="L8" s="290" t="s">
        <v>1051</v>
      </c>
      <c r="M8" s="290" t="s">
        <v>1052</v>
      </c>
      <c r="N8" s="289" t="s">
        <v>1053</v>
      </c>
      <c r="O8" s="440" t="s">
        <v>1054</v>
      </c>
      <c r="P8" s="441" t="s">
        <v>1055</v>
      </c>
      <c r="Q8" s="2545" t="s">
        <v>475</v>
      </c>
      <c r="R8" s="117"/>
      <c r="S8" s="285"/>
      <c r="T8" s="2543"/>
      <c r="U8" s="2543"/>
      <c r="V8" s="2543"/>
      <c r="W8" s="2543"/>
      <c r="X8" s="2543"/>
    </row>
    <row r="9" spans="1:24" ht="15.75">
      <c r="A9" s="292">
        <v>1</v>
      </c>
      <c r="B9" s="189" t="s">
        <v>24</v>
      </c>
      <c r="C9" s="293"/>
      <c r="D9" s="119"/>
      <c r="E9" s="119"/>
      <c r="F9" s="119"/>
      <c r="G9" s="119"/>
      <c r="H9" s="119"/>
      <c r="I9" s="119"/>
      <c r="J9" s="119"/>
      <c r="K9" s="119"/>
      <c r="L9" s="119"/>
      <c r="M9" s="294"/>
      <c r="N9" s="294"/>
      <c r="O9" s="295"/>
      <c r="P9" s="296"/>
      <c r="Q9" s="442">
        <f t="shared" ref="Q9:Q33" si="0">(C9*$K$137+D9*$K$138+E9*$K$139+F9*$K$140+G9*$K$141+H9*$K$142+I9*$K$143+J9*$K$144+K9*$K$145+L9*$K$146+M9*$K$147+N9*$K$148+O9*$K$149+P9*$K$150)/1000000</f>
        <v>0</v>
      </c>
      <c r="R9" s="297"/>
      <c r="S9" s="298"/>
      <c r="T9" s="299"/>
      <c r="U9" s="299"/>
      <c r="V9" s="299"/>
      <c r="W9" s="299"/>
      <c r="X9" s="299"/>
    </row>
    <row r="10" spans="1:24" ht="26.25">
      <c r="A10" s="300">
        <v>2</v>
      </c>
      <c r="B10" s="301" t="s">
        <v>1056</v>
      </c>
      <c r="C10" s="293"/>
      <c r="D10" s="119"/>
      <c r="E10" s="119"/>
      <c r="F10" s="119"/>
      <c r="G10" s="119"/>
      <c r="H10" s="119"/>
      <c r="I10" s="119"/>
      <c r="J10" s="119"/>
      <c r="K10" s="119"/>
      <c r="L10" s="119"/>
      <c r="M10" s="119"/>
      <c r="N10" s="119"/>
      <c r="O10" s="295"/>
      <c r="P10" s="296"/>
      <c r="Q10" s="442">
        <f t="shared" si="0"/>
        <v>0</v>
      </c>
      <c r="R10" s="297"/>
      <c r="S10" s="302"/>
      <c r="T10" s="299"/>
      <c r="U10" s="299"/>
      <c r="V10" s="299"/>
      <c r="W10" s="299"/>
      <c r="X10" s="299"/>
    </row>
    <row r="11" spans="1:24" ht="26.25">
      <c r="A11" s="300">
        <v>3</v>
      </c>
      <c r="B11" s="303" t="s">
        <v>1057</v>
      </c>
      <c r="C11" s="293"/>
      <c r="D11" s="119"/>
      <c r="E11" s="119"/>
      <c r="F11" s="119"/>
      <c r="G11" s="119"/>
      <c r="H11" s="119"/>
      <c r="I11" s="119"/>
      <c r="J11" s="119"/>
      <c r="K11" s="119"/>
      <c r="L11" s="119"/>
      <c r="M11" s="119"/>
      <c r="N11" s="119"/>
      <c r="O11" s="295"/>
      <c r="P11" s="296"/>
      <c r="Q11" s="442">
        <f t="shared" si="0"/>
        <v>0</v>
      </c>
      <c r="R11" s="297"/>
      <c r="S11" s="304"/>
      <c r="T11" s="299"/>
      <c r="U11" s="299"/>
      <c r="V11" s="299"/>
      <c r="W11" s="299"/>
      <c r="X11" s="299"/>
    </row>
    <row r="12" spans="1:24" ht="26.25">
      <c r="A12" s="300">
        <v>4</v>
      </c>
      <c r="B12" s="303" t="s">
        <v>1058</v>
      </c>
      <c r="C12" s="305">
        <f>+C13+C14</f>
        <v>0</v>
      </c>
      <c r="D12" s="305">
        <f t="shared" ref="D12:N12" si="1">+D13+D14</f>
        <v>0</v>
      </c>
      <c r="E12" s="305">
        <f t="shared" si="1"/>
        <v>0</v>
      </c>
      <c r="F12" s="305">
        <f t="shared" si="1"/>
        <v>0</v>
      </c>
      <c r="G12" s="305">
        <f t="shared" si="1"/>
        <v>0</v>
      </c>
      <c r="H12" s="305">
        <f t="shared" si="1"/>
        <v>0</v>
      </c>
      <c r="I12" s="305">
        <f t="shared" si="1"/>
        <v>0</v>
      </c>
      <c r="J12" s="305">
        <f t="shared" si="1"/>
        <v>0</v>
      </c>
      <c r="K12" s="305">
        <f t="shared" si="1"/>
        <v>0</v>
      </c>
      <c r="L12" s="305">
        <f t="shared" si="1"/>
        <v>0</v>
      </c>
      <c r="M12" s="305">
        <f t="shared" si="1"/>
        <v>0</v>
      </c>
      <c r="N12" s="120">
        <f t="shared" si="1"/>
        <v>0</v>
      </c>
      <c r="O12" s="120">
        <f>+O13+O14</f>
        <v>0</v>
      </c>
      <c r="P12" s="120">
        <f>+P13+P14</f>
        <v>0</v>
      </c>
      <c r="Q12" s="442">
        <f t="shared" si="0"/>
        <v>0</v>
      </c>
      <c r="R12" s="297"/>
      <c r="S12" s="304"/>
      <c r="T12" s="306"/>
      <c r="U12" s="306"/>
      <c r="V12" s="306"/>
      <c r="W12" s="306"/>
      <c r="X12" s="306"/>
    </row>
    <row r="13" spans="1:24" ht="15.75">
      <c r="A13" s="300"/>
      <c r="B13" s="307" t="s">
        <v>1059</v>
      </c>
      <c r="C13" s="293"/>
      <c r="D13" s="119"/>
      <c r="E13" s="119"/>
      <c r="F13" s="119"/>
      <c r="G13" s="119"/>
      <c r="H13" s="119"/>
      <c r="I13" s="119"/>
      <c r="J13" s="119"/>
      <c r="K13" s="119"/>
      <c r="L13" s="119"/>
      <c r="M13" s="119"/>
      <c r="N13" s="119"/>
      <c r="O13" s="119"/>
      <c r="P13" s="295"/>
      <c r="Q13" s="442">
        <f t="shared" si="0"/>
        <v>0</v>
      </c>
      <c r="R13" s="297"/>
      <c r="S13" s="308"/>
      <c r="T13" s="299"/>
      <c r="U13" s="299"/>
      <c r="V13" s="299"/>
      <c r="W13" s="299"/>
      <c r="X13" s="299"/>
    </row>
    <row r="14" spans="1:24" ht="15.75">
      <c r="A14" s="300"/>
      <c r="B14" s="307" t="s">
        <v>1060</v>
      </c>
      <c r="C14" s="293"/>
      <c r="D14" s="119"/>
      <c r="E14" s="119"/>
      <c r="F14" s="119"/>
      <c r="G14" s="119"/>
      <c r="H14" s="119"/>
      <c r="I14" s="119"/>
      <c r="J14" s="119"/>
      <c r="K14" s="119"/>
      <c r="L14" s="119"/>
      <c r="M14" s="119"/>
      <c r="N14" s="119"/>
      <c r="O14" s="119"/>
      <c r="P14" s="295"/>
      <c r="Q14" s="442">
        <f t="shared" si="0"/>
        <v>0</v>
      </c>
      <c r="R14" s="297"/>
      <c r="S14" s="308"/>
      <c r="T14" s="299"/>
      <c r="U14" s="299"/>
      <c r="V14" s="299"/>
      <c r="W14" s="299"/>
      <c r="X14" s="299"/>
    </row>
    <row r="15" spans="1:24" ht="26.25">
      <c r="A15" s="300">
        <v>5</v>
      </c>
      <c r="B15" s="303" t="s">
        <v>1061</v>
      </c>
      <c r="C15" s="293"/>
      <c r="D15" s="119"/>
      <c r="E15" s="119"/>
      <c r="F15" s="119"/>
      <c r="G15" s="119"/>
      <c r="H15" s="119"/>
      <c r="I15" s="119"/>
      <c r="J15" s="119"/>
      <c r="K15" s="119"/>
      <c r="L15" s="119"/>
      <c r="M15" s="119"/>
      <c r="N15" s="119"/>
      <c r="O15" s="119"/>
      <c r="P15" s="295"/>
      <c r="Q15" s="442">
        <f t="shared" si="0"/>
        <v>0</v>
      </c>
      <c r="R15" s="297"/>
      <c r="S15" s="304"/>
      <c r="T15" s="299"/>
      <c r="U15" s="299"/>
      <c r="V15" s="299"/>
      <c r="W15" s="299"/>
      <c r="X15" s="299"/>
    </row>
    <row r="16" spans="1:24" ht="26.25">
      <c r="A16" s="300">
        <v>6</v>
      </c>
      <c r="B16" s="303" t="s">
        <v>148</v>
      </c>
      <c r="C16" s="293"/>
      <c r="D16" s="119"/>
      <c r="E16" s="119"/>
      <c r="F16" s="119"/>
      <c r="G16" s="119"/>
      <c r="H16" s="119"/>
      <c r="I16" s="119"/>
      <c r="J16" s="119"/>
      <c r="K16" s="119"/>
      <c r="L16" s="119"/>
      <c r="M16" s="119"/>
      <c r="N16" s="119"/>
      <c r="O16" s="119"/>
      <c r="P16" s="295"/>
      <c r="Q16" s="442">
        <f t="shared" si="0"/>
        <v>0</v>
      </c>
      <c r="R16" s="297"/>
      <c r="S16" s="304"/>
      <c r="T16" s="299"/>
      <c r="U16" s="299"/>
      <c r="V16" s="299"/>
      <c r="W16" s="299"/>
      <c r="X16" s="299"/>
    </row>
    <row r="17" spans="1:24" ht="15.75">
      <c r="A17" s="300">
        <v>7</v>
      </c>
      <c r="B17" s="189" t="s">
        <v>1062</v>
      </c>
      <c r="C17" s="305">
        <f>+C18+C19+C20-C21</f>
        <v>0</v>
      </c>
      <c r="D17" s="305">
        <f t="shared" ref="D17:N17" si="2">+D18+D19+D20-D21</f>
        <v>0</v>
      </c>
      <c r="E17" s="305">
        <f t="shared" si="2"/>
        <v>0</v>
      </c>
      <c r="F17" s="305">
        <f t="shared" si="2"/>
        <v>0</v>
      </c>
      <c r="G17" s="305">
        <f t="shared" si="2"/>
        <v>0</v>
      </c>
      <c r="H17" s="305">
        <f t="shared" si="2"/>
        <v>0</v>
      </c>
      <c r="I17" s="305">
        <f t="shared" si="2"/>
        <v>0</v>
      </c>
      <c r="J17" s="305">
        <f t="shared" si="2"/>
        <v>0</v>
      </c>
      <c r="K17" s="305">
        <f t="shared" si="2"/>
        <v>0</v>
      </c>
      <c r="L17" s="305">
        <f t="shared" si="2"/>
        <v>0</v>
      </c>
      <c r="M17" s="305">
        <f t="shared" si="2"/>
        <v>0</v>
      </c>
      <c r="N17" s="120">
        <f t="shared" si="2"/>
        <v>0</v>
      </c>
      <c r="O17" s="120">
        <f>+O18+O19+O20-O21</f>
        <v>0</v>
      </c>
      <c r="P17" s="120">
        <f>+P18+P19+P20-P21</f>
        <v>0</v>
      </c>
      <c r="Q17" s="442">
        <f t="shared" si="0"/>
        <v>0</v>
      </c>
      <c r="R17" s="297"/>
      <c r="S17" s="298"/>
      <c r="T17" s="306"/>
      <c r="U17" s="306"/>
      <c r="V17" s="306"/>
      <c r="W17" s="306"/>
      <c r="X17" s="306"/>
    </row>
    <row r="18" spans="1:24" ht="15.75">
      <c r="A18" s="300"/>
      <c r="B18" s="307" t="s">
        <v>1063</v>
      </c>
      <c r="C18" s="293"/>
      <c r="D18" s="119"/>
      <c r="E18" s="119"/>
      <c r="F18" s="119"/>
      <c r="G18" s="119"/>
      <c r="H18" s="119"/>
      <c r="I18" s="119"/>
      <c r="J18" s="119"/>
      <c r="K18" s="119"/>
      <c r="L18" s="119"/>
      <c r="M18" s="119"/>
      <c r="N18" s="119"/>
      <c r="O18" s="119"/>
      <c r="P18" s="295"/>
      <c r="Q18" s="442">
        <f t="shared" si="0"/>
        <v>0</v>
      </c>
      <c r="R18" s="297"/>
      <c r="S18" s="308"/>
      <c r="T18" s="299"/>
      <c r="U18" s="299"/>
      <c r="V18" s="299"/>
      <c r="W18" s="299"/>
      <c r="X18" s="299"/>
    </row>
    <row r="19" spans="1:24" ht="15.75">
      <c r="A19" s="300"/>
      <c r="B19" s="307" t="s">
        <v>1064</v>
      </c>
      <c r="C19" s="293"/>
      <c r="D19" s="119"/>
      <c r="E19" s="119"/>
      <c r="F19" s="119"/>
      <c r="G19" s="119"/>
      <c r="H19" s="119"/>
      <c r="I19" s="119"/>
      <c r="J19" s="119"/>
      <c r="K19" s="119"/>
      <c r="L19" s="119"/>
      <c r="M19" s="119"/>
      <c r="N19" s="119"/>
      <c r="O19" s="119"/>
      <c r="P19" s="295"/>
      <c r="Q19" s="442">
        <f t="shared" si="0"/>
        <v>0</v>
      </c>
      <c r="R19" s="297"/>
      <c r="S19" s="308"/>
      <c r="T19" s="299"/>
      <c r="U19" s="299"/>
      <c r="V19" s="299"/>
      <c r="W19" s="299"/>
      <c r="X19" s="299"/>
    </row>
    <row r="20" spans="1:24" ht="15.75">
      <c r="A20" s="300"/>
      <c r="B20" s="307" t="s">
        <v>1065</v>
      </c>
      <c r="C20" s="293"/>
      <c r="D20" s="119"/>
      <c r="E20" s="119"/>
      <c r="F20" s="119"/>
      <c r="G20" s="119"/>
      <c r="H20" s="119"/>
      <c r="I20" s="119"/>
      <c r="J20" s="119"/>
      <c r="K20" s="119"/>
      <c r="L20" s="119"/>
      <c r="M20" s="119"/>
      <c r="N20" s="119"/>
      <c r="O20" s="119"/>
      <c r="P20" s="295"/>
      <c r="Q20" s="442">
        <f t="shared" si="0"/>
        <v>0</v>
      </c>
      <c r="R20" s="297"/>
      <c r="S20" s="308"/>
      <c r="T20" s="299"/>
      <c r="U20" s="299"/>
      <c r="V20" s="299"/>
      <c r="W20" s="299"/>
      <c r="X20" s="299"/>
    </row>
    <row r="21" spans="1:24" ht="15.75">
      <c r="A21" s="300"/>
      <c r="B21" s="309" t="s">
        <v>1066</v>
      </c>
      <c r="C21" s="293"/>
      <c r="D21" s="119"/>
      <c r="E21" s="119"/>
      <c r="F21" s="119"/>
      <c r="G21" s="119"/>
      <c r="H21" s="119"/>
      <c r="I21" s="119"/>
      <c r="J21" s="119"/>
      <c r="K21" s="119"/>
      <c r="L21" s="119"/>
      <c r="M21" s="119"/>
      <c r="N21" s="119"/>
      <c r="O21" s="119"/>
      <c r="P21" s="295"/>
      <c r="Q21" s="442">
        <f t="shared" si="0"/>
        <v>0</v>
      </c>
      <c r="R21" s="297"/>
      <c r="S21" s="310"/>
      <c r="T21" s="299"/>
      <c r="U21" s="299"/>
      <c r="V21" s="299"/>
      <c r="W21" s="299"/>
      <c r="X21" s="299"/>
    </row>
    <row r="22" spans="1:24" ht="15.75">
      <c r="A22" s="300">
        <v>8</v>
      </c>
      <c r="B22" s="189" t="s">
        <v>1067</v>
      </c>
      <c r="C22" s="293"/>
      <c r="D22" s="119"/>
      <c r="E22" s="119"/>
      <c r="F22" s="119"/>
      <c r="G22" s="119"/>
      <c r="H22" s="119"/>
      <c r="I22" s="119"/>
      <c r="J22" s="119"/>
      <c r="K22" s="119"/>
      <c r="L22" s="119"/>
      <c r="M22" s="119"/>
      <c r="N22" s="119"/>
      <c r="O22" s="119"/>
      <c r="P22" s="295"/>
      <c r="Q22" s="442">
        <f t="shared" si="0"/>
        <v>0</v>
      </c>
      <c r="R22" s="297"/>
      <c r="S22" s="298"/>
      <c r="T22" s="299"/>
      <c r="U22" s="299"/>
      <c r="V22" s="299"/>
      <c r="W22" s="299"/>
      <c r="X22" s="299"/>
    </row>
    <row r="23" spans="1:24" ht="15.75">
      <c r="A23" s="300">
        <v>9</v>
      </c>
      <c r="B23" s="189" t="s">
        <v>1068</v>
      </c>
      <c r="C23" s="293"/>
      <c r="D23" s="119"/>
      <c r="E23" s="119"/>
      <c r="F23" s="119"/>
      <c r="G23" s="119"/>
      <c r="H23" s="119"/>
      <c r="I23" s="119"/>
      <c r="J23" s="119"/>
      <c r="K23" s="119"/>
      <c r="L23" s="119"/>
      <c r="M23" s="119"/>
      <c r="N23" s="119"/>
      <c r="O23" s="119"/>
      <c r="P23" s="295"/>
      <c r="Q23" s="442">
        <f t="shared" si="0"/>
        <v>0</v>
      </c>
      <c r="R23" s="297"/>
      <c r="S23" s="298"/>
      <c r="T23" s="299"/>
      <c r="U23" s="299"/>
      <c r="V23" s="299"/>
      <c r="W23" s="299"/>
      <c r="X23" s="299"/>
    </row>
    <row r="24" spans="1:24" ht="15.75">
      <c r="A24" s="300">
        <v>10</v>
      </c>
      <c r="B24" s="303" t="s">
        <v>1069</v>
      </c>
      <c r="C24" s="293"/>
      <c r="D24" s="119"/>
      <c r="E24" s="119"/>
      <c r="F24" s="119"/>
      <c r="G24" s="119"/>
      <c r="H24" s="119"/>
      <c r="I24" s="119"/>
      <c r="J24" s="119"/>
      <c r="K24" s="119"/>
      <c r="L24" s="119"/>
      <c r="M24" s="119"/>
      <c r="N24" s="119"/>
      <c r="O24" s="119"/>
      <c r="P24" s="295"/>
      <c r="Q24" s="442">
        <f t="shared" si="0"/>
        <v>0</v>
      </c>
      <c r="R24" s="297"/>
      <c r="S24" s="298"/>
      <c r="T24" s="299"/>
      <c r="U24" s="299"/>
      <c r="V24" s="299"/>
      <c r="W24" s="299"/>
      <c r="X24" s="299"/>
    </row>
    <row r="25" spans="1:24" ht="15.75">
      <c r="A25" s="300">
        <v>11</v>
      </c>
      <c r="B25" s="189" t="s">
        <v>303</v>
      </c>
      <c r="C25" s="305">
        <f>+C26+C27</f>
        <v>0</v>
      </c>
      <c r="D25" s="305">
        <f t="shared" ref="D25:N25" si="3">+D26+D27</f>
        <v>0</v>
      </c>
      <c r="E25" s="305">
        <f t="shared" si="3"/>
        <v>0</v>
      </c>
      <c r="F25" s="305">
        <f t="shared" si="3"/>
        <v>0</v>
      </c>
      <c r="G25" s="305">
        <f t="shared" si="3"/>
        <v>0</v>
      </c>
      <c r="H25" s="305">
        <f t="shared" si="3"/>
        <v>0</v>
      </c>
      <c r="I25" s="305">
        <f t="shared" si="3"/>
        <v>0</v>
      </c>
      <c r="J25" s="305">
        <f t="shared" si="3"/>
        <v>0</v>
      </c>
      <c r="K25" s="305">
        <f t="shared" si="3"/>
        <v>0</v>
      </c>
      <c r="L25" s="305">
        <f t="shared" si="3"/>
        <v>0</v>
      </c>
      <c r="M25" s="305">
        <f t="shared" si="3"/>
        <v>0</v>
      </c>
      <c r="N25" s="120">
        <f t="shared" si="3"/>
        <v>0</v>
      </c>
      <c r="O25" s="120">
        <f>+O26+O27</f>
        <v>0</v>
      </c>
      <c r="P25" s="120">
        <f>+P26+P27</f>
        <v>0</v>
      </c>
      <c r="Q25" s="442">
        <f t="shared" si="0"/>
        <v>0</v>
      </c>
      <c r="R25" s="297"/>
      <c r="S25" s="298"/>
      <c r="T25" s="306"/>
      <c r="U25" s="306"/>
      <c r="V25" s="306"/>
      <c r="W25" s="306"/>
      <c r="X25" s="306"/>
    </row>
    <row r="26" spans="1:24" ht="15.75">
      <c r="A26" s="300"/>
      <c r="B26" s="307" t="s">
        <v>1070</v>
      </c>
      <c r="C26" s="293"/>
      <c r="D26" s="119"/>
      <c r="E26" s="119"/>
      <c r="F26" s="119"/>
      <c r="G26" s="119"/>
      <c r="H26" s="119"/>
      <c r="I26" s="119"/>
      <c r="J26" s="119"/>
      <c r="K26" s="119"/>
      <c r="L26" s="119"/>
      <c r="M26" s="119"/>
      <c r="N26" s="119"/>
      <c r="O26" s="119"/>
      <c r="P26" s="295"/>
      <c r="Q26" s="442">
        <f t="shared" si="0"/>
        <v>0</v>
      </c>
      <c r="R26" s="297"/>
      <c r="S26" s="308"/>
      <c r="T26" s="299"/>
      <c r="U26" s="299"/>
      <c r="V26" s="299"/>
      <c r="W26" s="299"/>
      <c r="X26" s="299"/>
    </row>
    <row r="27" spans="1:24" ht="15.75">
      <c r="A27" s="300"/>
      <c r="B27" s="307" t="s">
        <v>1071</v>
      </c>
      <c r="C27" s="293"/>
      <c r="D27" s="119"/>
      <c r="E27" s="119"/>
      <c r="F27" s="119"/>
      <c r="G27" s="119"/>
      <c r="H27" s="119"/>
      <c r="I27" s="119"/>
      <c r="J27" s="119"/>
      <c r="K27" s="119"/>
      <c r="L27" s="119"/>
      <c r="M27" s="119"/>
      <c r="N27" s="119"/>
      <c r="O27" s="119"/>
      <c r="P27" s="295"/>
      <c r="Q27" s="442">
        <f t="shared" si="0"/>
        <v>0</v>
      </c>
      <c r="R27" s="297"/>
      <c r="S27" s="308"/>
      <c r="T27" s="299"/>
      <c r="U27" s="299"/>
      <c r="V27" s="299"/>
      <c r="W27" s="299"/>
      <c r="X27" s="299"/>
    </row>
    <row r="28" spans="1:24" ht="15.75">
      <c r="A28" s="300">
        <v>12</v>
      </c>
      <c r="B28" s="303" t="s">
        <v>1072</v>
      </c>
      <c r="C28" s="293"/>
      <c r="D28" s="119"/>
      <c r="E28" s="119"/>
      <c r="F28" s="119"/>
      <c r="G28" s="119"/>
      <c r="H28" s="119"/>
      <c r="I28" s="119"/>
      <c r="J28" s="119"/>
      <c r="K28" s="119"/>
      <c r="L28" s="119"/>
      <c r="M28" s="119"/>
      <c r="N28" s="119"/>
      <c r="O28" s="119"/>
      <c r="P28" s="295"/>
      <c r="Q28" s="442">
        <f t="shared" si="0"/>
        <v>0</v>
      </c>
      <c r="R28" s="297"/>
      <c r="S28" s="304"/>
      <c r="T28" s="299"/>
      <c r="U28" s="299"/>
      <c r="V28" s="299"/>
      <c r="W28" s="299"/>
      <c r="X28" s="299"/>
    </row>
    <row r="29" spans="1:24" ht="15.75">
      <c r="A29" s="300">
        <v>13</v>
      </c>
      <c r="B29" s="303" t="s">
        <v>1073</v>
      </c>
      <c r="C29" s="293"/>
      <c r="D29" s="119"/>
      <c r="E29" s="119"/>
      <c r="F29" s="119"/>
      <c r="G29" s="119"/>
      <c r="H29" s="119"/>
      <c r="I29" s="119"/>
      <c r="J29" s="119"/>
      <c r="K29" s="119"/>
      <c r="L29" s="119"/>
      <c r="M29" s="119"/>
      <c r="N29" s="119"/>
      <c r="O29" s="119"/>
      <c r="P29" s="295"/>
      <c r="Q29" s="442">
        <f t="shared" si="0"/>
        <v>0</v>
      </c>
      <c r="R29" s="297"/>
      <c r="S29" s="304"/>
      <c r="T29" s="299"/>
      <c r="U29" s="299"/>
      <c r="V29" s="299"/>
      <c r="W29" s="299"/>
      <c r="X29" s="299"/>
    </row>
    <row r="30" spans="1:24" ht="16.5" thickBot="1">
      <c r="A30" s="300">
        <v>14</v>
      </c>
      <c r="B30" s="189" t="s">
        <v>1074</v>
      </c>
      <c r="C30" s="293"/>
      <c r="D30" s="119"/>
      <c r="E30" s="119"/>
      <c r="F30" s="119"/>
      <c r="G30" s="119"/>
      <c r="H30" s="119"/>
      <c r="I30" s="119"/>
      <c r="J30" s="119"/>
      <c r="K30" s="119"/>
      <c r="L30" s="119"/>
      <c r="M30" s="119"/>
      <c r="N30" s="119"/>
      <c r="O30" s="119"/>
      <c r="P30" s="295"/>
      <c r="Q30" s="442">
        <f t="shared" si="0"/>
        <v>0</v>
      </c>
      <c r="R30" s="297"/>
      <c r="S30" s="298"/>
      <c r="T30" s="299"/>
      <c r="U30" s="299"/>
      <c r="V30" s="299"/>
      <c r="W30" s="299"/>
      <c r="X30" s="299"/>
    </row>
    <row r="31" spans="1:24" ht="16.5" thickBot="1">
      <c r="A31" s="311" t="s">
        <v>1075</v>
      </c>
      <c r="B31" s="312" t="s">
        <v>1076</v>
      </c>
      <c r="C31" s="313">
        <f>C9+C10+C11+C12+C15+C16+C17+C22+C23+C24+C25+C28+C29+C30</f>
        <v>0</v>
      </c>
      <c r="D31" s="313">
        <f t="shared" ref="D31:N31" si="4">D9+D10+D11+D12+D15+D16+D17+D22+D23+D24+D25+D28+D29+D30</f>
        <v>0</v>
      </c>
      <c r="E31" s="313">
        <f t="shared" si="4"/>
        <v>0</v>
      </c>
      <c r="F31" s="313">
        <f t="shared" si="4"/>
        <v>0</v>
      </c>
      <c r="G31" s="313">
        <f t="shared" si="4"/>
        <v>0</v>
      </c>
      <c r="H31" s="313">
        <f t="shared" si="4"/>
        <v>0</v>
      </c>
      <c r="I31" s="313">
        <f t="shared" si="4"/>
        <v>0</v>
      </c>
      <c r="J31" s="313">
        <f t="shared" si="4"/>
        <v>0</v>
      </c>
      <c r="K31" s="313">
        <f t="shared" si="4"/>
        <v>0</v>
      </c>
      <c r="L31" s="313">
        <f t="shared" si="4"/>
        <v>0</v>
      </c>
      <c r="M31" s="313">
        <f t="shared" si="4"/>
        <v>0</v>
      </c>
      <c r="N31" s="313">
        <f t="shared" si="4"/>
        <v>0</v>
      </c>
      <c r="O31" s="313">
        <f>O9+O10+O11+O12+O15+O16+O17+O22+O23+O24+O25+O28+O29+O30</f>
        <v>0</v>
      </c>
      <c r="P31" s="313">
        <f>P9+P10+P11+P12+P15+P16+P17+P22+P23+P24+P25+P28+P29+P30</f>
        <v>0</v>
      </c>
      <c r="Q31" s="445">
        <f t="shared" si="0"/>
        <v>0</v>
      </c>
      <c r="R31" s="297"/>
      <c r="S31" s="314"/>
      <c r="T31" s="315"/>
      <c r="U31" s="315"/>
      <c r="V31" s="315"/>
      <c r="W31" s="315"/>
      <c r="X31" s="315"/>
    </row>
    <row r="32" spans="1:24" ht="16.5" thickBot="1">
      <c r="A32" s="300">
        <v>15</v>
      </c>
      <c r="B32" s="316" t="s">
        <v>1077</v>
      </c>
      <c r="C32" s="317"/>
      <c r="D32" s="317"/>
      <c r="E32" s="317"/>
      <c r="F32" s="317"/>
      <c r="G32" s="317"/>
      <c r="H32" s="317"/>
      <c r="I32" s="317"/>
      <c r="J32" s="317"/>
      <c r="K32" s="317"/>
      <c r="L32" s="317"/>
      <c r="M32" s="317"/>
      <c r="N32" s="317"/>
      <c r="O32" s="317"/>
      <c r="P32" s="318"/>
      <c r="Q32" s="443">
        <f t="shared" si="0"/>
        <v>0</v>
      </c>
      <c r="R32" s="297"/>
      <c r="S32" s="298"/>
      <c r="T32" s="315"/>
      <c r="U32" s="315"/>
      <c r="V32" s="315"/>
      <c r="W32" s="315"/>
      <c r="X32" s="315"/>
    </row>
    <row r="33" spans="1:24" ht="16.5" thickBot="1">
      <c r="A33" s="311" t="s">
        <v>1078</v>
      </c>
      <c r="B33" s="312" t="s">
        <v>1079</v>
      </c>
      <c r="C33" s="319">
        <f>C31+C32</f>
        <v>0</v>
      </c>
      <c r="D33" s="313">
        <f t="shared" ref="D33:O33" si="5">D31+D32</f>
        <v>0</v>
      </c>
      <c r="E33" s="313">
        <f t="shared" si="5"/>
        <v>0</v>
      </c>
      <c r="F33" s="313">
        <f t="shared" si="5"/>
        <v>0</v>
      </c>
      <c r="G33" s="313">
        <f t="shared" si="5"/>
        <v>0</v>
      </c>
      <c r="H33" s="313">
        <f t="shared" si="5"/>
        <v>0</v>
      </c>
      <c r="I33" s="313">
        <f t="shared" si="5"/>
        <v>0</v>
      </c>
      <c r="J33" s="313">
        <f t="shared" si="5"/>
        <v>0</v>
      </c>
      <c r="K33" s="313">
        <f t="shared" si="5"/>
        <v>0</v>
      </c>
      <c r="L33" s="313">
        <f t="shared" si="5"/>
        <v>0</v>
      </c>
      <c r="M33" s="313">
        <f t="shared" si="5"/>
        <v>0</v>
      </c>
      <c r="N33" s="313">
        <f t="shared" si="5"/>
        <v>0</v>
      </c>
      <c r="O33" s="313">
        <f t="shared" si="5"/>
        <v>0</v>
      </c>
      <c r="P33" s="313">
        <f t="shared" ref="P33" si="6">P31+P32</f>
        <v>0</v>
      </c>
      <c r="Q33" s="443">
        <f t="shared" si="0"/>
        <v>0</v>
      </c>
      <c r="R33" s="297"/>
      <c r="S33" s="314"/>
      <c r="T33" s="315"/>
      <c r="U33" s="315"/>
      <c r="V33" s="315"/>
      <c r="W33" s="315"/>
      <c r="X33" s="315"/>
    </row>
    <row r="34" spans="1:24" ht="16.5" thickBot="1">
      <c r="A34" s="320" t="s">
        <v>1080</v>
      </c>
      <c r="B34" s="321" t="s">
        <v>1081</v>
      </c>
      <c r="C34" s="322">
        <f>(C33*K137)/1000000</f>
        <v>0</v>
      </c>
      <c r="D34" s="323">
        <f>(D33*K138)/1000000</f>
        <v>0</v>
      </c>
      <c r="E34" s="323">
        <f>(E33*K139)/1000000</f>
        <v>0</v>
      </c>
      <c r="F34" s="323">
        <f>(F33*K140)/1000000</f>
        <v>0</v>
      </c>
      <c r="G34" s="323">
        <f>(G33*K141)/1000000</f>
        <v>0</v>
      </c>
      <c r="H34" s="323">
        <f>(H33*K142)/1000000</f>
        <v>0</v>
      </c>
      <c r="I34" s="323">
        <f>(I33*K143)/1000000</f>
        <v>0</v>
      </c>
      <c r="J34" s="323">
        <f>(J33*K144)/1000000</f>
        <v>0</v>
      </c>
      <c r="K34" s="323">
        <f>(K33*K145)/1000000</f>
        <v>0</v>
      </c>
      <c r="L34" s="323">
        <f>(L33*K146)/1000000</f>
        <v>0</v>
      </c>
      <c r="M34" s="323">
        <f>(M33*K147)/1000000</f>
        <v>0</v>
      </c>
      <c r="N34" s="323">
        <f>(N33*K148)/1000000</f>
        <v>0</v>
      </c>
      <c r="O34" s="323">
        <f>(O33*K149)/1000000</f>
        <v>0</v>
      </c>
      <c r="P34" s="323">
        <f>(P33*K150)/1000000</f>
        <v>0</v>
      </c>
      <c r="Q34" s="444">
        <f>SUM(C34:P34)</f>
        <v>0</v>
      </c>
      <c r="R34" s="297"/>
      <c r="S34" s="314"/>
      <c r="T34" s="315"/>
      <c r="U34" s="315"/>
      <c r="V34" s="315"/>
      <c r="W34" s="315"/>
      <c r="X34" s="315"/>
    </row>
    <row r="35" spans="1:24" ht="15.75" thickBot="1">
      <c r="A35" s="94"/>
      <c r="B35" s="324"/>
      <c r="C35" s="325"/>
      <c r="D35" s="325"/>
      <c r="E35" s="325"/>
      <c r="F35" s="325"/>
      <c r="G35" s="325"/>
      <c r="H35" s="325"/>
      <c r="I35" s="325"/>
      <c r="J35" s="325"/>
      <c r="K35" s="325"/>
      <c r="L35" s="325"/>
      <c r="M35" s="325"/>
      <c r="N35" s="325"/>
      <c r="O35" s="325"/>
      <c r="P35" s="325"/>
      <c r="Q35" s="325"/>
      <c r="R35" s="117"/>
      <c r="S35" s="117"/>
      <c r="T35" s="326"/>
      <c r="U35" s="94"/>
      <c r="V35" s="94"/>
      <c r="W35" s="94"/>
      <c r="X35" s="94"/>
    </row>
    <row r="36" spans="1:24">
      <c r="A36" s="279"/>
      <c r="B36" s="2547" t="s">
        <v>1082</v>
      </c>
      <c r="C36" s="281"/>
      <c r="D36" s="281"/>
      <c r="E36" s="281"/>
      <c r="F36" s="281"/>
      <c r="G36" s="281"/>
      <c r="H36" s="281"/>
      <c r="I36" s="281"/>
      <c r="J36" s="281"/>
      <c r="K36" s="282"/>
      <c r="L36" s="281"/>
      <c r="M36" s="281"/>
      <c r="N36" s="283"/>
      <c r="O36" s="281"/>
      <c r="P36" s="448"/>
      <c r="Q36" s="2546" t="s">
        <v>18</v>
      </c>
      <c r="R36" s="117"/>
      <c r="S36" s="2549"/>
      <c r="T36" s="2542"/>
      <c r="U36" s="2542"/>
      <c r="V36" s="2542"/>
      <c r="W36" s="2542"/>
      <c r="X36" s="2542"/>
    </row>
    <row r="37" spans="1:24" ht="15.75" thickBot="1">
      <c r="A37" s="286"/>
      <c r="B37" s="2548"/>
      <c r="C37" s="288" t="s">
        <v>608</v>
      </c>
      <c r="D37" s="289" t="s">
        <v>609</v>
      </c>
      <c r="E37" s="289" t="s">
        <v>1044</v>
      </c>
      <c r="F37" s="289" t="s">
        <v>1045</v>
      </c>
      <c r="G37" s="289" t="s">
        <v>1046</v>
      </c>
      <c r="H37" s="290" t="s">
        <v>1047</v>
      </c>
      <c r="I37" s="290" t="s">
        <v>1048</v>
      </c>
      <c r="J37" s="290" t="s">
        <v>1083</v>
      </c>
      <c r="K37" s="291" t="s">
        <v>1050</v>
      </c>
      <c r="L37" s="290" t="s">
        <v>1051</v>
      </c>
      <c r="M37" s="290" t="s">
        <v>1052</v>
      </c>
      <c r="N37" s="289" t="s">
        <v>1053</v>
      </c>
      <c r="O37" s="440" t="s">
        <v>1054</v>
      </c>
      <c r="P37" s="449" t="s">
        <v>1055</v>
      </c>
      <c r="Q37" s="2545" t="s">
        <v>475</v>
      </c>
      <c r="R37" s="117"/>
      <c r="S37" s="2543"/>
      <c r="T37" s="2543"/>
      <c r="U37" s="2543"/>
      <c r="V37" s="2543"/>
      <c r="W37" s="2543"/>
      <c r="X37" s="2543"/>
    </row>
    <row r="38" spans="1:24" ht="15.75">
      <c r="A38" s="292">
        <v>1</v>
      </c>
      <c r="B38" s="303" t="s">
        <v>31</v>
      </c>
      <c r="C38" s="119"/>
      <c r="D38" s="119"/>
      <c r="E38" s="119"/>
      <c r="F38" s="119"/>
      <c r="G38" s="119"/>
      <c r="H38" s="119"/>
      <c r="I38" s="119"/>
      <c r="J38" s="119"/>
      <c r="K38" s="119"/>
      <c r="L38" s="119"/>
      <c r="M38" s="119"/>
      <c r="N38" s="294"/>
      <c r="O38" s="295"/>
      <c r="P38" s="446"/>
      <c r="Q38" s="442">
        <f>(C38*$K$137+D38*$K$138+E38*$K$139+F38*$K$140+G38*$K$141+H38*$K$142+I38*$K$143+J38*$K$144+K38*$K$145+L38*$K$146+M38*$K$147+N38*$K$148+O38*$K$149+P38*$K$150)/1000000</f>
        <v>0</v>
      </c>
      <c r="R38" s="297"/>
      <c r="S38" s="298"/>
      <c r="T38" s="299"/>
      <c r="U38" s="299"/>
      <c r="V38" s="299"/>
      <c r="W38" s="299"/>
      <c r="X38" s="299"/>
    </row>
    <row r="39" spans="1:24" ht="26.25">
      <c r="A39" s="300">
        <v>2</v>
      </c>
      <c r="B39" s="303" t="s">
        <v>1084</v>
      </c>
      <c r="C39" s="119"/>
      <c r="D39" s="119"/>
      <c r="E39" s="119"/>
      <c r="F39" s="119"/>
      <c r="G39" s="119"/>
      <c r="H39" s="119"/>
      <c r="I39" s="119"/>
      <c r="J39" s="119"/>
      <c r="K39" s="119"/>
      <c r="L39" s="119"/>
      <c r="M39" s="119"/>
      <c r="N39" s="119"/>
      <c r="O39" s="295"/>
      <c r="P39" s="296"/>
      <c r="Q39" s="442">
        <f t="shared" ref="Q39:Q59" si="7">(C39*$K$137+D39*$K$138+E39*$K$139+F39*$K$140+G39*$K$141+H39*$K$142+I39*$K$143+J39*$K$144+K39*$K$145+L39*$K$146+M39*$K$147+N39*$K$148+O39*$K$149+P39*$K$150)/1000000</f>
        <v>0</v>
      </c>
      <c r="R39" s="297"/>
      <c r="S39" s="304"/>
      <c r="T39" s="299"/>
      <c r="U39" s="299"/>
      <c r="V39" s="299"/>
      <c r="W39" s="299"/>
      <c r="X39" s="299"/>
    </row>
    <row r="40" spans="1:24" ht="26.25">
      <c r="A40" s="300">
        <v>3</v>
      </c>
      <c r="B40" s="303" t="s">
        <v>1057</v>
      </c>
      <c r="C40" s="119"/>
      <c r="D40" s="119"/>
      <c r="E40" s="119"/>
      <c r="F40" s="119"/>
      <c r="G40" s="119"/>
      <c r="H40" s="119"/>
      <c r="I40" s="119"/>
      <c r="J40" s="119"/>
      <c r="K40" s="119"/>
      <c r="L40" s="119"/>
      <c r="M40" s="119"/>
      <c r="N40" s="119"/>
      <c r="O40" s="295"/>
      <c r="P40" s="296"/>
      <c r="Q40" s="442">
        <f t="shared" si="7"/>
        <v>0</v>
      </c>
      <c r="R40" s="297"/>
      <c r="S40" s="304"/>
      <c r="T40" s="299"/>
      <c r="U40" s="299"/>
      <c r="V40" s="299"/>
      <c r="W40" s="299"/>
      <c r="X40" s="299"/>
    </row>
    <row r="41" spans="1:24" ht="26.25">
      <c r="A41" s="300">
        <v>4</v>
      </c>
      <c r="B41" s="303" t="s">
        <v>331</v>
      </c>
      <c r="C41" s="120">
        <f>+C42+C43</f>
        <v>0</v>
      </c>
      <c r="D41" s="120">
        <f t="shared" ref="D41:P41" si="8">+D42+D43</f>
        <v>0</v>
      </c>
      <c r="E41" s="120">
        <f t="shared" si="8"/>
        <v>0</v>
      </c>
      <c r="F41" s="120">
        <f t="shared" si="8"/>
        <v>0</v>
      </c>
      <c r="G41" s="120">
        <f t="shared" si="8"/>
        <v>0</v>
      </c>
      <c r="H41" s="120">
        <f t="shared" si="8"/>
        <v>0</v>
      </c>
      <c r="I41" s="120">
        <f t="shared" si="8"/>
        <v>0</v>
      </c>
      <c r="J41" s="120">
        <f t="shared" si="8"/>
        <v>0</v>
      </c>
      <c r="K41" s="120">
        <f t="shared" si="8"/>
        <v>0</v>
      </c>
      <c r="L41" s="120">
        <f t="shared" si="8"/>
        <v>0</v>
      </c>
      <c r="M41" s="120">
        <f t="shared" si="8"/>
        <v>0</v>
      </c>
      <c r="N41" s="120">
        <f t="shared" si="8"/>
        <v>0</v>
      </c>
      <c r="O41" s="120">
        <f t="shared" si="8"/>
        <v>0</v>
      </c>
      <c r="P41" s="120">
        <f t="shared" si="8"/>
        <v>0</v>
      </c>
      <c r="Q41" s="442">
        <f t="shared" si="7"/>
        <v>0</v>
      </c>
      <c r="R41" s="297"/>
      <c r="S41" s="304"/>
      <c r="T41" s="306"/>
      <c r="U41" s="306"/>
      <c r="V41" s="306"/>
      <c r="W41" s="306"/>
      <c r="X41" s="306"/>
    </row>
    <row r="42" spans="1:24" ht="15.75">
      <c r="A42" s="300"/>
      <c r="B42" s="307" t="s">
        <v>1085</v>
      </c>
      <c r="C42" s="119"/>
      <c r="D42" s="119"/>
      <c r="E42" s="119"/>
      <c r="F42" s="119"/>
      <c r="G42" s="119"/>
      <c r="H42" s="119"/>
      <c r="I42" s="119"/>
      <c r="J42" s="119"/>
      <c r="K42" s="119"/>
      <c r="L42" s="119"/>
      <c r="M42" s="119"/>
      <c r="N42" s="119"/>
      <c r="O42" s="119"/>
      <c r="P42" s="295"/>
      <c r="Q42" s="442">
        <f t="shared" si="7"/>
        <v>0</v>
      </c>
      <c r="R42" s="297"/>
      <c r="S42" s="308"/>
      <c r="T42" s="299"/>
      <c r="U42" s="299"/>
      <c r="V42" s="299"/>
      <c r="W42" s="299"/>
      <c r="X42" s="299"/>
    </row>
    <row r="43" spans="1:24" ht="15.75">
      <c r="A43" s="300"/>
      <c r="B43" s="307" t="s">
        <v>1086</v>
      </c>
      <c r="C43" s="119"/>
      <c r="D43" s="119"/>
      <c r="E43" s="119"/>
      <c r="F43" s="119"/>
      <c r="G43" s="119"/>
      <c r="H43" s="119"/>
      <c r="I43" s="119"/>
      <c r="J43" s="119"/>
      <c r="K43" s="119"/>
      <c r="L43" s="119"/>
      <c r="M43" s="119"/>
      <c r="N43" s="119"/>
      <c r="O43" s="119"/>
      <c r="P43" s="295"/>
      <c r="Q43" s="442">
        <f t="shared" si="7"/>
        <v>0</v>
      </c>
      <c r="R43" s="297"/>
      <c r="S43" s="308"/>
      <c r="T43" s="299"/>
      <c r="U43" s="299"/>
      <c r="V43" s="299"/>
      <c r="W43" s="299"/>
      <c r="X43" s="299"/>
    </row>
    <row r="44" spans="1:24" ht="26.25">
      <c r="A44" s="300">
        <v>5</v>
      </c>
      <c r="B44" s="303" t="s">
        <v>1087</v>
      </c>
      <c r="C44" s="119"/>
      <c r="D44" s="119"/>
      <c r="E44" s="119"/>
      <c r="F44" s="119"/>
      <c r="G44" s="119"/>
      <c r="H44" s="119"/>
      <c r="I44" s="119"/>
      <c r="J44" s="119"/>
      <c r="K44" s="119"/>
      <c r="L44" s="119"/>
      <c r="M44" s="119"/>
      <c r="N44" s="119"/>
      <c r="O44" s="119"/>
      <c r="P44" s="295"/>
      <c r="Q44" s="442">
        <f t="shared" si="7"/>
        <v>0</v>
      </c>
      <c r="R44" s="297"/>
      <c r="S44" s="304"/>
      <c r="T44" s="299"/>
      <c r="U44" s="299"/>
      <c r="V44" s="299"/>
      <c r="W44" s="299"/>
      <c r="X44" s="299"/>
    </row>
    <row r="45" spans="1:24" ht="15.75">
      <c r="A45" s="300">
        <v>6</v>
      </c>
      <c r="B45" s="189" t="s">
        <v>1088</v>
      </c>
      <c r="C45" s="119"/>
      <c r="D45" s="119"/>
      <c r="E45" s="119"/>
      <c r="F45" s="119"/>
      <c r="G45" s="119"/>
      <c r="H45" s="119"/>
      <c r="I45" s="119"/>
      <c r="J45" s="119"/>
      <c r="K45" s="119"/>
      <c r="L45" s="119"/>
      <c r="M45" s="119"/>
      <c r="N45" s="119"/>
      <c r="O45" s="119"/>
      <c r="P45" s="295"/>
      <c r="Q45" s="442">
        <f t="shared" si="7"/>
        <v>0</v>
      </c>
      <c r="R45" s="297"/>
      <c r="S45" s="298"/>
      <c r="T45" s="299"/>
      <c r="U45" s="299"/>
      <c r="V45" s="299"/>
      <c r="W45" s="299"/>
      <c r="X45" s="299"/>
    </row>
    <row r="46" spans="1:24" ht="15.75">
      <c r="A46" s="300"/>
      <c r="B46" s="307" t="s">
        <v>1089</v>
      </c>
      <c r="C46" s="119"/>
      <c r="D46" s="119"/>
      <c r="E46" s="119"/>
      <c r="F46" s="119"/>
      <c r="G46" s="119"/>
      <c r="H46" s="119"/>
      <c r="I46" s="119"/>
      <c r="J46" s="119"/>
      <c r="K46" s="119"/>
      <c r="L46" s="119"/>
      <c r="M46" s="119"/>
      <c r="N46" s="119"/>
      <c r="O46" s="119"/>
      <c r="P46" s="295"/>
      <c r="Q46" s="442">
        <f t="shared" si="7"/>
        <v>0</v>
      </c>
      <c r="R46" s="297"/>
      <c r="S46" s="308"/>
      <c r="T46" s="299"/>
      <c r="U46" s="299"/>
      <c r="V46" s="299"/>
      <c r="W46" s="299"/>
      <c r="X46" s="299"/>
    </row>
    <row r="47" spans="1:24" ht="15.75">
      <c r="A47" s="300">
        <v>7</v>
      </c>
      <c r="B47" s="189" t="s">
        <v>1090</v>
      </c>
      <c r="C47" s="119"/>
      <c r="D47" s="119"/>
      <c r="E47" s="119"/>
      <c r="F47" s="119"/>
      <c r="G47" s="119"/>
      <c r="H47" s="119"/>
      <c r="I47" s="119"/>
      <c r="J47" s="119"/>
      <c r="K47" s="119"/>
      <c r="L47" s="119"/>
      <c r="M47" s="119"/>
      <c r="N47" s="119"/>
      <c r="O47" s="119"/>
      <c r="P47" s="295"/>
      <c r="Q47" s="442">
        <f t="shared" si="7"/>
        <v>0</v>
      </c>
      <c r="R47" s="297"/>
      <c r="S47" s="298"/>
      <c r="T47" s="299"/>
      <c r="U47" s="299"/>
      <c r="V47" s="299"/>
      <c r="W47" s="299"/>
      <c r="X47" s="299"/>
    </row>
    <row r="48" spans="1:24" ht="15.75">
      <c r="A48" s="300">
        <v>8</v>
      </c>
      <c r="B48" s="189" t="s">
        <v>1091</v>
      </c>
      <c r="C48" s="119"/>
      <c r="D48" s="119"/>
      <c r="E48" s="119"/>
      <c r="F48" s="119"/>
      <c r="G48" s="119"/>
      <c r="H48" s="119"/>
      <c r="I48" s="119"/>
      <c r="J48" s="119"/>
      <c r="K48" s="119"/>
      <c r="L48" s="119"/>
      <c r="M48" s="119"/>
      <c r="N48" s="119"/>
      <c r="O48" s="119"/>
      <c r="P48" s="295"/>
      <c r="Q48" s="442">
        <f t="shared" si="7"/>
        <v>0</v>
      </c>
      <c r="R48" s="297"/>
      <c r="S48" s="298"/>
      <c r="T48" s="299"/>
      <c r="U48" s="299"/>
      <c r="V48" s="299"/>
      <c r="W48" s="299"/>
      <c r="X48" s="299"/>
    </row>
    <row r="49" spans="1:24" ht="15.75">
      <c r="A49" s="300"/>
      <c r="B49" s="309" t="s">
        <v>1066</v>
      </c>
      <c r="C49" s="119"/>
      <c r="D49" s="119"/>
      <c r="E49" s="119"/>
      <c r="F49" s="119"/>
      <c r="G49" s="119"/>
      <c r="H49" s="119"/>
      <c r="I49" s="119"/>
      <c r="J49" s="119"/>
      <c r="K49" s="119"/>
      <c r="L49" s="119"/>
      <c r="M49" s="119"/>
      <c r="N49" s="119"/>
      <c r="O49" s="119"/>
      <c r="P49" s="295"/>
      <c r="Q49" s="442">
        <f t="shared" si="7"/>
        <v>0</v>
      </c>
      <c r="R49" s="297"/>
      <c r="S49" s="310"/>
      <c r="T49" s="299"/>
      <c r="U49" s="299"/>
      <c r="V49" s="299"/>
      <c r="W49" s="299"/>
      <c r="X49" s="299"/>
    </row>
    <row r="50" spans="1:24" ht="15.75">
      <c r="A50" s="300">
        <v>9</v>
      </c>
      <c r="B50" s="189" t="s">
        <v>1092</v>
      </c>
      <c r="C50" s="119"/>
      <c r="D50" s="119"/>
      <c r="E50" s="119"/>
      <c r="F50" s="119"/>
      <c r="G50" s="119"/>
      <c r="H50" s="119"/>
      <c r="I50" s="119"/>
      <c r="J50" s="119"/>
      <c r="K50" s="119"/>
      <c r="L50" s="119"/>
      <c r="M50" s="119"/>
      <c r="N50" s="119"/>
      <c r="O50" s="119"/>
      <c r="P50" s="295"/>
      <c r="Q50" s="442">
        <f t="shared" si="7"/>
        <v>0</v>
      </c>
      <c r="R50" s="297"/>
      <c r="S50" s="298"/>
      <c r="T50" s="299"/>
      <c r="U50" s="299"/>
      <c r="V50" s="299"/>
      <c r="W50" s="299"/>
      <c r="X50" s="299"/>
    </row>
    <row r="51" spans="1:24" ht="15.75">
      <c r="A51" s="300">
        <v>10</v>
      </c>
      <c r="B51" s="189" t="s">
        <v>1093</v>
      </c>
      <c r="C51" s="119"/>
      <c r="D51" s="119"/>
      <c r="E51" s="119"/>
      <c r="F51" s="119"/>
      <c r="G51" s="119"/>
      <c r="H51" s="119"/>
      <c r="I51" s="119"/>
      <c r="J51" s="119"/>
      <c r="K51" s="119"/>
      <c r="L51" s="119"/>
      <c r="M51" s="119"/>
      <c r="N51" s="119"/>
      <c r="O51" s="119"/>
      <c r="P51" s="295"/>
      <c r="Q51" s="442">
        <f t="shared" si="7"/>
        <v>0</v>
      </c>
      <c r="R51" s="297"/>
      <c r="S51" s="298"/>
      <c r="T51" s="299"/>
      <c r="U51" s="299"/>
      <c r="V51" s="299"/>
      <c r="W51" s="299"/>
      <c r="X51" s="299"/>
    </row>
    <row r="52" spans="1:24" ht="15.75">
      <c r="A52" s="300">
        <v>11</v>
      </c>
      <c r="B52" s="189" t="s">
        <v>444</v>
      </c>
      <c r="C52" s="119"/>
      <c r="D52" s="119"/>
      <c r="E52" s="119"/>
      <c r="F52" s="119"/>
      <c r="G52" s="119"/>
      <c r="H52" s="119"/>
      <c r="I52" s="119"/>
      <c r="J52" s="119"/>
      <c r="K52" s="119"/>
      <c r="L52" s="119"/>
      <c r="M52" s="119"/>
      <c r="N52" s="119"/>
      <c r="O52" s="119"/>
      <c r="P52" s="295"/>
      <c r="Q52" s="442">
        <f t="shared" si="7"/>
        <v>0</v>
      </c>
      <c r="R52" s="297"/>
      <c r="S52" s="298"/>
      <c r="T52" s="299"/>
      <c r="U52" s="299"/>
      <c r="V52" s="299"/>
      <c r="W52" s="299"/>
      <c r="X52" s="299"/>
    </row>
    <row r="53" spans="1:24" ht="15.75">
      <c r="A53" s="300">
        <v>12</v>
      </c>
      <c r="B53" s="189" t="s">
        <v>1094</v>
      </c>
      <c r="C53" s="114">
        <f>+C54+C55</f>
        <v>0</v>
      </c>
      <c r="D53" s="114">
        <f t="shared" ref="D53:P53" si="9">+D54+D55</f>
        <v>0</v>
      </c>
      <c r="E53" s="114">
        <f t="shared" si="9"/>
        <v>0</v>
      </c>
      <c r="F53" s="114">
        <f t="shared" si="9"/>
        <v>0</v>
      </c>
      <c r="G53" s="114">
        <f t="shared" si="9"/>
        <v>0</v>
      </c>
      <c r="H53" s="114">
        <f t="shared" si="9"/>
        <v>0</v>
      </c>
      <c r="I53" s="114">
        <f t="shared" si="9"/>
        <v>0</v>
      </c>
      <c r="J53" s="114">
        <f t="shared" si="9"/>
        <v>0</v>
      </c>
      <c r="K53" s="114">
        <f t="shared" si="9"/>
        <v>0</v>
      </c>
      <c r="L53" s="114">
        <f t="shared" si="9"/>
        <v>0</v>
      </c>
      <c r="M53" s="114">
        <f t="shared" si="9"/>
        <v>0</v>
      </c>
      <c r="N53" s="114">
        <f t="shared" si="9"/>
        <v>0</v>
      </c>
      <c r="O53" s="113">
        <f t="shared" si="9"/>
        <v>0</v>
      </c>
      <c r="P53" s="402">
        <f t="shared" si="9"/>
        <v>0</v>
      </c>
      <c r="Q53" s="442">
        <f t="shared" si="7"/>
        <v>0</v>
      </c>
      <c r="R53" s="297"/>
      <c r="S53" s="298"/>
      <c r="T53" s="299"/>
      <c r="U53" s="299"/>
      <c r="V53" s="299"/>
      <c r="W53" s="299"/>
      <c r="X53" s="299"/>
    </row>
    <row r="54" spans="1:24" ht="15.75">
      <c r="A54" s="300"/>
      <c r="B54" s="307" t="s">
        <v>1095</v>
      </c>
      <c r="C54" s="119"/>
      <c r="D54" s="119"/>
      <c r="E54" s="119"/>
      <c r="F54" s="119"/>
      <c r="G54" s="119"/>
      <c r="H54" s="119"/>
      <c r="I54" s="119"/>
      <c r="J54" s="119"/>
      <c r="K54" s="119"/>
      <c r="L54" s="119"/>
      <c r="M54" s="119"/>
      <c r="N54" s="119"/>
      <c r="O54" s="295"/>
      <c r="P54" s="296"/>
      <c r="Q54" s="442">
        <f t="shared" si="7"/>
        <v>0</v>
      </c>
      <c r="R54" s="297"/>
      <c r="S54" s="308"/>
      <c r="T54" s="299"/>
      <c r="U54" s="299"/>
      <c r="V54" s="299"/>
      <c r="W54" s="299"/>
      <c r="X54" s="299"/>
    </row>
    <row r="55" spans="1:24" ht="15.75">
      <c r="A55" s="300"/>
      <c r="B55" s="307" t="s">
        <v>1096</v>
      </c>
      <c r="C55" s="119"/>
      <c r="D55" s="119"/>
      <c r="E55" s="119"/>
      <c r="F55" s="119"/>
      <c r="G55" s="119"/>
      <c r="H55" s="119"/>
      <c r="I55" s="119"/>
      <c r="J55" s="119"/>
      <c r="K55" s="119"/>
      <c r="L55" s="119"/>
      <c r="M55" s="119"/>
      <c r="N55" s="119"/>
      <c r="O55" s="295"/>
      <c r="P55" s="296"/>
      <c r="Q55" s="442">
        <f t="shared" si="7"/>
        <v>0</v>
      </c>
      <c r="R55" s="297"/>
      <c r="S55" s="308"/>
      <c r="T55" s="299"/>
      <c r="U55" s="299"/>
      <c r="V55" s="299"/>
      <c r="W55" s="299"/>
      <c r="X55" s="299"/>
    </row>
    <row r="56" spans="1:24" ht="16.5" thickBot="1">
      <c r="A56" s="300">
        <v>13</v>
      </c>
      <c r="B56" s="327" t="s">
        <v>1097</v>
      </c>
      <c r="C56" s="119"/>
      <c r="D56" s="119"/>
      <c r="E56" s="119"/>
      <c r="F56" s="119"/>
      <c r="G56" s="119"/>
      <c r="H56" s="119"/>
      <c r="I56" s="119"/>
      <c r="J56" s="119"/>
      <c r="K56" s="119"/>
      <c r="L56" s="119"/>
      <c r="M56" s="119"/>
      <c r="N56" s="119"/>
      <c r="O56" s="295"/>
      <c r="P56" s="366"/>
      <c r="Q56" s="442">
        <f t="shared" si="7"/>
        <v>0</v>
      </c>
      <c r="R56" s="297"/>
      <c r="S56" s="298"/>
      <c r="T56" s="299"/>
      <c r="U56" s="299"/>
      <c r="V56" s="299"/>
      <c r="W56" s="299"/>
      <c r="X56" s="299"/>
    </row>
    <row r="57" spans="1:24" ht="16.5" thickBot="1">
      <c r="A57" s="311" t="s">
        <v>1075</v>
      </c>
      <c r="B57" s="321" t="s">
        <v>1098</v>
      </c>
      <c r="C57" s="328">
        <f>C38+C39+C40+C41+C44+C45+C47+C48+C50+C51+C52+C53+C56</f>
        <v>0</v>
      </c>
      <c r="D57" s="328">
        <f t="shared" ref="D57:O57" si="10">D38+D39+D40+D41+D44+D45+D47+D48+D50+D51+D52+D53+D56</f>
        <v>0</v>
      </c>
      <c r="E57" s="328">
        <f t="shared" si="10"/>
        <v>0</v>
      </c>
      <c r="F57" s="328">
        <f t="shared" si="10"/>
        <v>0</v>
      </c>
      <c r="G57" s="328">
        <f t="shared" si="10"/>
        <v>0</v>
      </c>
      <c r="H57" s="328">
        <f t="shared" si="10"/>
        <v>0</v>
      </c>
      <c r="I57" s="328">
        <f t="shared" si="10"/>
        <v>0</v>
      </c>
      <c r="J57" s="328">
        <f t="shared" si="10"/>
        <v>0</v>
      </c>
      <c r="K57" s="328">
        <f t="shared" si="10"/>
        <v>0</v>
      </c>
      <c r="L57" s="328">
        <f t="shared" si="10"/>
        <v>0</v>
      </c>
      <c r="M57" s="328">
        <f t="shared" si="10"/>
        <v>0</v>
      </c>
      <c r="N57" s="328">
        <f t="shared" si="10"/>
        <v>0</v>
      </c>
      <c r="O57" s="328">
        <f t="shared" si="10"/>
        <v>0</v>
      </c>
      <c r="P57" s="328">
        <f>P38+P39+P40+P41+P44+P45+P47+P48+P50+P51+P52+P53+P56</f>
        <v>0</v>
      </c>
      <c r="Q57" s="445">
        <f>(C57*$K$137+D57*$K$138+E57*$K$139+F57*$K$140+G57*$K$141+H57*$K$142+I57*$K$143+J57*$K$144+K57*$K$145+L57*$K$146+M57*$K$147+N57*$K$148+O57*$K$149+P57*$K$150)/1000000</f>
        <v>0</v>
      </c>
      <c r="R57" s="297"/>
      <c r="S57" s="314"/>
      <c r="T57" s="315"/>
      <c r="U57" s="315"/>
      <c r="V57" s="315"/>
      <c r="W57" s="315"/>
      <c r="X57" s="315"/>
    </row>
    <row r="58" spans="1:24" ht="16.5" thickBot="1">
      <c r="A58" s="300">
        <v>14</v>
      </c>
      <c r="B58" s="316" t="s">
        <v>1099</v>
      </c>
      <c r="C58" s="136"/>
      <c r="D58" s="136"/>
      <c r="E58" s="136"/>
      <c r="F58" s="136"/>
      <c r="G58" s="136"/>
      <c r="H58" s="136"/>
      <c r="I58" s="136"/>
      <c r="J58" s="136"/>
      <c r="K58" s="136"/>
      <c r="L58" s="136"/>
      <c r="M58" s="136"/>
      <c r="N58" s="136"/>
      <c r="O58" s="136"/>
      <c r="P58" s="329"/>
      <c r="Q58" s="442">
        <f>(C58*$K$137+D58*$K$138+E58*$K$139+F58*$K$140+G58*$K$141+H58*$K$142+I58*$K$143+J58*$K$144+K58*$K$145+L58*$K$146+M58*$K$147+N58*$K$148+O58*$K$149+P58*$K$150)/1000000</f>
        <v>0</v>
      </c>
      <c r="R58" s="297"/>
      <c r="S58" s="298"/>
      <c r="T58" s="315"/>
      <c r="U58" s="315"/>
      <c r="V58" s="315"/>
      <c r="W58" s="315"/>
      <c r="X58" s="315"/>
    </row>
    <row r="59" spans="1:24" ht="16.5" thickBot="1">
      <c r="A59" s="311" t="s">
        <v>1078</v>
      </c>
      <c r="B59" s="312" t="s">
        <v>1100</v>
      </c>
      <c r="C59" s="328">
        <f>C57+C58</f>
        <v>0</v>
      </c>
      <c r="D59" s="328">
        <f t="shared" ref="D59:M59" si="11">D57+D58</f>
        <v>0</v>
      </c>
      <c r="E59" s="328">
        <f t="shared" si="11"/>
        <v>0</v>
      </c>
      <c r="F59" s="328">
        <f t="shared" si="11"/>
        <v>0</v>
      </c>
      <c r="G59" s="328">
        <f t="shared" si="11"/>
        <v>0</v>
      </c>
      <c r="H59" s="328">
        <f t="shared" si="11"/>
        <v>0</v>
      </c>
      <c r="I59" s="328">
        <f t="shared" si="11"/>
        <v>0</v>
      </c>
      <c r="J59" s="328">
        <f t="shared" si="11"/>
        <v>0</v>
      </c>
      <c r="K59" s="328">
        <f t="shared" si="11"/>
        <v>0</v>
      </c>
      <c r="L59" s="328">
        <f t="shared" si="11"/>
        <v>0</v>
      </c>
      <c r="M59" s="328">
        <f t="shared" si="11"/>
        <v>0</v>
      </c>
      <c r="N59" s="328">
        <f>N57+N58</f>
        <v>0</v>
      </c>
      <c r="O59" s="328">
        <f>O57+O58</f>
        <v>0</v>
      </c>
      <c r="P59" s="328">
        <f>P57+P58</f>
        <v>0</v>
      </c>
      <c r="Q59" s="445">
        <f t="shared" si="7"/>
        <v>0</v>
      </c>
      <c r="R59" s="330"/>
      <c r="S59" s="314"/>
      <c r="T59" s="315"/>
      <c r="U59" s="315"/>
      <c r="V59" s="315"/>
      <c r="W59" s="315"/>
      <c r="X59" s="315"/>
    </row>
    <row r="60" spans="1:24" ht="16.5" thickBot="1">
      <c r="A60" s="320" t="s">
        <v>1080</v>
      </c>
      <c r="B60" s="312" t="s">
        <v>1101</v>
      </c>
      <c r="C60" s="331">
        <f>(C59*K137)/1000000</f>
        <v>0</v>
      </c>
      <c r="D60" s="332">
        <f>(D59*K138)/1000000</f>
        <v>0</v>
      </c>
      <c r="E60" s="332">
        <f>(E59*K139)/1000000</f>
        <v>0</v>
      </c>
      <c r="F60" s="332">
        <f>(F59*K140)/1000000</f>
        <v>0</v>
      </c>
      <c r="G60" s="332">
        <f>(G59*K141)/1000000</f>
        <v>0</v>
      </c>
      <c r="H60" s="332">
        <f>(H59*K142)/1000000</f>
        <v>0</v>
      </c>
      <c r="I60" s="332">
        <f>(I59*K143)/1000000</f>
        <v>0</v>
      </c>
      <c r="J60" s="332">
        <f>(J59*K144)/1000000</f>
        <v>0</v>
      </c>
      <c r="K60" s="332">
        <f>(K59*K145)/1000000</f>
        <v>0</v>
      </c>
      <c r="L60" s="332">
        <f>(L59*K146)/1000000</f>
        <v>0</v>
      </c>
      <c r="M60" s="332">
        <f>(M59*K147)/1000000</f>
        <v>0</v>
      </c>
      <c r="N60" s="332">
        <f>(N59*K148)/1000000</f>
        <v>0</v>
      </c>
      <c r="O60" s="332">
        <f>(O59*K149)/1000000</f>
        <v>0</v>
      </c>
      <c r="P60" s="332">
        <f>(P59*K150)/1000000</f>
        <v>0</v>
      </c>
      <c r="Q60" s="443">
        <f>SUM(C60:P60)</f>
        <v>0</v>
      </c>
      <c r="R60" s="330"/>
      <c r="S60" s="314"/>
      <c r="T60" s="315"/>
      <c r="U60" s="315"/>
      <c r="V60" s="315"/>
      <c r="W60" s="315"/>
      <c r="X60" s="315"/>
    </row>
    <row r="61" spans="1:24" ht="15.75">
      <c r="A61" s="333"/>
      <c r="B61" s="101" t="s">
        <v>1102</v>
      </c>
      <c r="C61" s="334"/>
      <c r="D61" s="334"/>
      <c r="E61" s="334"/>
      <c r="F61" s="334"/>
      <c r="G61" s="334"/>
      <c r="H61" s="334"/>
      <c r="I61" s="334"/>
      <c r="J61" s="334"/>
      <c r="K61" s="334"/>
      <c r="L61" s="334"/>
      <c r="M61" s="334"/>
      <c r="N61" s="334"/>
      <c r="O61" s="335"/>
      <c r="P61" s="335"/>
      <c r="Q61" s="335"/>
      <c r="R61" s="330"/>
      <c r="S61" s="314"/>
      <c r="T61" s="315"/>
      <c r="U61" s="315"/>
      <c r="V61" s="315"/>
      <c r="W61" s="315"/>
      <c r="X61" s="315"/>
    </row>
    <row r="62" spans="1:24" ht="15.75" thickBot="1">
      <c r="A62" s="5" t="s">
        <v>4</v>
      </c>
      <c r="B62" s="278" t="s">
        <v>1103</v>
      </c>
      <c r="C62" s="336"/>
      <c r="D62" s="336"/>
      <c r="E62" s="336"/>
      <c r="F62" s="336"/>
      <c r="G62" s="336"/>
      <c r="H62" s="336"/>
      <c r="I62" s="336"/>
      <c r="J62" s="336"/>
      <c r="K62" s="336"/>
      <c r="L62" s="336"/>
      <c r="M62" s="336"/>
      <c r="N62" s="336"/>
      <c r="O62" s="336"/>
      <c r="P62" s="336"/>
      <c r="Q62" s="336"/>
      <c r="R62" s="94"/>
      <c r="S62" s="94"/>
      <c r="T62" s="94"/>
      <c r="U62" s="94"/>
      <c r="V62" s="337"/>
      <c r="W62" s="337"/>
      <c r="X62" s="337"/>
    </row>
    <row r="63" spans="1:24">
      <c r="A63" s="279"/>
      <c r="B63" s="450" t="s">
        <v>1104</v>
      </c>
      <c r="C63" s="281"/>
      <c r="D63" s="281"/>
      <c r="E63" s="281"/>
      <c r="F63" s="281"/>
      <c r="G63" s="281"/>
      <c r="H63" s="281"/>
      <c r="I63" s="281"/>
      <c r="J63" s="281"/>
      <c r="K63" s="282"/>
      <c r="L63" s="281"/>
      <c r="M63" s="281"/>
      <c r="N63" s="283"/>
      <c r="O63" s="281"/>
      <c r="P63" s="448"/>
      <c r="Q63" s="2546" t="s">
        <v>18</v>
      </c>
      <c r="R63" s="94"/>
      <c r="S63" s="94"/>
      <c r="T63" s="94"/>
      <c r="U63" s="94"/>
      <c r="V63" s="337"/>
      <c r="W63" s="337"/>
      <c r="X63" s="337"/>
    </row>
    <row r="64" spans="1:24" ht="15.75" thickBot="1">
      <c r="A64" s="286"/>
      <c r="B64" s="287" t="s">
        <v>1105</v>
      </c>
      <c r="C64" s="288" t="s">
        <v>608</v>
      </c>
      <c r="D64" s="289" t="s">
        <v>609</v>
      </c>
      <c r="E64" s="289" t="s">
        <v>1044</v>
      </c>
      <c r="F64" s="289" t="s">
        <v>1045</v>
      </c>
      <c r="G64" s="289" t="s">
        <v>1046</v>
      </c>
      <c r="H64" s="290" t="s">
        <v>1047</v>
      </c>
      <c r="I64" s="290" t="s">
        <v>1048</v>
      </c>
      <c r="J64" s="290" t="s">
        <v>1083</v>
      </c>
      <c r="K64" s="291" t="s">
        <v>1050</v>
      </c>
      <c r="L64" s="290" t="s">
        <v>1051</v>
      </c>
      <c r="M64" s="290" t="s">
        <v>1052</v>
      </c>
      <c r="N64" s="289" t="s">
        <v>1053</v>
      </c>
      <c r="O64" s="440" t="s">
        <v>1054</v>
      </c>
      <c r="P64" s="449" t="s">
        <v>1055</v>
      </c>
      <c r="Q64" s="2545" t="s">
        <v>475</v>
      </c>
      <c r="R64" s="94"/>
      <c r="S64" s="94"/>
      <c r="T64" s="94"/>
      <c r="U64" s="94"/>
      <c r="V64" s="338"/>
      <c r="W64" s="338"/>
      <c r="X64" s="338"/>
    </row>
    <row r="65" spans="1:24">
      <c r="A65" s="292">
        <v>1</v>
      </c>
      <c r="B65" s="316" t="s">
        <v>1106</v>
      </c>
      <c r="C65" s="119"/>
      <c r="D65" s="119"/>
      <c r="E65" s="119"/>
      <c r="F65" s="119"/>
      <c r="G65" s="119"/>
      <c r="H65" s="119"/>
      <c r="I65" s="119"/>
      <c r="J65" s="119"/>
      <c r="K65" s="119"/>
      <c r="L65" s="119"/>
      <c r="M65" s="295"/>
      <c r="N65" s="294"/>
      <c r="O65" s="339"/>
      <c r="P65" s="340"/>
      <c r="Q65" s="442">
        <f>(C65*$K$137+D65*$K$138+E65*$K$139+F65*$K$140+G65*$K$141+H65*$K$142+I65*$K$143+J65*$K$144+K65*$K$145+L65*$K$146+M65*$K$147+N65*$K$148+O65*$K$149+P65*$K$150)/1000000</f>
        <v>0</v>
      </c>
      <c r="R65" s="330"/>
      <c r="S65" s="94"/>
      <c r="T65" s="94"/>
      <c r="U65" s="94"/>
      <c r="V65" s="337"/>
      <c r="W65" s="337"/>
      <c r="X65" s="337"/>
    </row>
    <row r="66" spans="1:24">
      <c r="A66" s="300">
        <v>2</v>
      </c>
      <c r="B66" s="316" t="s">
        <v>1107</v>
      </c>
      <c r="C66" s="119"/>
      <c r="D66" s="119"/>
      <c r="E66" s="119"/>
      <c r="F66" s="119"/>
      <c r="G66" s="119"/>
      <c r="H66" s="119"/>
      <c r="I66" s="119"/>
      <c r="J66" s="119"/>
      <c r="K66" s="119"/>
      <c r="L66" s="119"/>
      <c r="M66" s="295"/>
      <c r="N66" s="119"/>
      <c r="O66" s="340"/>
      <c r="P66" s="340"/>
      <c r="Q66" s="442">
        <f t="shared" ref="Q66:Q68" si="12">(C66*$K$137+D66*$K$138+E66*$K$139+F66*$K$140+G66*$K$141+H66*$K$142+I66*$K$143+J66*$K$144+K66*$K$145+L66*$K$146+M66*$K$147+N66*$K$148+O66*$K$149+P66*$K$150)/1000000</f>
        <v>0</v>
      </c>
      <c r="R66" s="330"/>
      <c r="S66" s="94"/>
      <c r="T66" s="94"/>
      <c r="U66" s="94"/>
      <c r="V66" s="337"/>
      <c r="W66" s="337"/>
      <c r="X66" s="337"/>
    </row>
    <row r="67" spans="1:24">
      <c r="A67" s="300">
        <v>3</v>
      </c>
      <c r="B67" s="316" t="s">
        <v>1108</v>
      </c>
      <c r="C67" s="119"/>
      <c r="D67" s="119"/>
      <c r="E67" s="119"/>
      <c r="F67" s="119"/>
      <c r="G67" s="119"/>
      <c r="H67" s="119"/>
      <c r="I67" s="119"/>
      <c r="J67" s="119"/>
      <c r="K67" s="119"/>
      <c r="L67" s="119"/>
      <c r="M67" s="295"/>
      <c r="N67" s="119"/>
      <c r="O67" s="340"/>
      <c r="P67" s="340"/>
      <c r="Q67" s="442">
        <f t="shared" si="12"/>
        <v>0</v>
      </c>
      <c r="R67" s="330"/>
      <c r="S67" s="94"/>
      <c r="T67" s="94"/>
      <c r="U67" s="94"/>
      <c r="V67" s="337"/>
      <c r="W67" s="337"/>
      <c r="X67" s="337"/>
    </row>
    <row r="68" spans="1:24">
      <c r="A68" s="300">
        <v>4</v>
      </c>
      <c r="B68" s="316" t="s">
        <v>1109</v>
      </c>
      <c r="C68" s="119"/>
      <c r="D68" s="119"/>
      <c r="E68" s="119"/>
      <c r="F68" s="119"/>
      <c r="G68" s="119"/>
      <c r="H68" s="119"/>
      <c r="I68" s="119"/>
      <c r="J68" s="119"/>
      <c r="K68" s="119"/>
      <c r="L68" s="119"/>
      <c r="M68" s="295"/>
      <c r="N68" s="119"/>
      <c r="O68" s="340"/>
      <c r="P68" s="340"/>
      <c r="Q68" s="442">
        <f t="shared" si="12"/>
        <v>0</v>
      </c>
      <c r="R68" s="330"/>
      <c r="S68" s="94"/>
      <c r="T68" s="94"/>
      <c r="U68" s="94"/>
      <c r="V68" s="337"/>
      <c r="W68" s="337"/>
      <c r="X68" s="337"/>
    </row>
    <row r="69" spans="1:24" ht="15.75" thickBot="1">
      <c r="A69" s="300">
        <v>5</v>
      </c>
      <c r="B69" s="327" t="s">
        <v>1110</v>
      </c>
      <c r="C69" s="119"/>
      <c r="D69" s="119"/>
      <c r="E69" s="119"/>
      <c r="F69" s="119"/>
      <c r="G69" s="119"/>
      <c r="H69" s="119"/>
      <c r="I69" s="119"/>
      <c r="J69" s="119"/>
      <c r="K69" s="119"/>
      <c r="L69" s="119"/>
      <c r="M69" s="295"/>
      <c r="N69" s="119"/>
      <c r="O69" s="340"/>
      <c r="P69" s="340"/>
      <c r="Q69" s="442">
        <f>(C69*$K$137+D69*$K$138+E69*$K$139+F69*$K$140+G69*$K$141+H69*$K$142+I69*$K$143+J69*$K$144+K69*$K$145+L69*$K$146+M69*$K$147+N69*$K$148+O69*$K$149+P69*$K$150)/1000000</f>
        <v>0</v>
      </c>
      <c r="R69" s="330"/>
      <c r="S69" s="94"/>
      <c r="T69" s="94"/>
      <c r="U69" s="94"/>
      <c r="V69" s="337"/>
      <c r="W69" s="337"/>
      <c r="X69" s="337"/>
    </row>
    <row r="70" spans="1:24" ht="15.75" thickBot="1">
      <c r="A70" s="311" t="s">
        <v>1075</v>
      </c>
      <c r="B70" s="321" t="s">
        <v>1111</v>
      </c>
      <c r="C70" s="313">
        <f>SUM(C65:C69)</f>
        <v>0</v>
      </c>
      <c r="D70" s="313">
        <f t="shared" ref="D70:O70" si="13">SUM(D65:D69)</f>
        <v>0</v>
      </c>
      <c r="E70" s="313">
        <f t="shared" si="13"/>
        <v>0</v>
      </c>
      <c r="F70" s="313">
        <f t="shared" si="13"/>
        <v>0</v>
      </c>
      <c r="G70" s="313">
        <f t="shared" si="13"/>
        <v>0</v>
      </c>
      <c r="H70" s="313">
        <f t="shared" si="13"/>
        <v>0</v>
      </c>
      <c r="I70" s="313">
        <f t="shared" si="13"/>
        <v>0</v>
      </c>
      <c r="J70" s="313">
        <f t="shared" si="13"/>
        <v>0</v>
      </c>
      <c r="K70" s="313">
        <f t="shared" si="13"/>
        <v>0</v>
      </c>
      <c r="L70" s="313">
        <f t="shared" si="13"/>
        <v>0</v>
      </c>
      <c r="M70" s="341">
        <f t="shared" si="13"/>
        <v>0</v>
      </c>
      <c r="N70" s="313">
        <f t="shared" si="13"/>
        <v>0</v>
      </c>
      <c r="O70" s="451">
        <f t="shared" si="13"/>
        <v>0</v>
      </c>
      <c r="P70" s="451">
        <f>SUM(P65:P69)</f>
        <v>0</v>
      </c>
      <c r="Q70" s="445">
        <f>(C70*$K$137+D70*$K$138+E70*$K$139+F70*$K$140+G70*$K$141+H70*$K$142+I70*$K$143+J70*$K$144+K70*$K$145+L70*$K$146+M70*$K$147+N70*$K$148+O70*$K$149+P70*$K$150)/1000000</f>
        <v>0</v>
      </c>
      <c r="R70" s="330"/>
      <c r="S70" s="94"/>
      <c r="T70" s="94"/>
      <c r="U70" s="94"/>
      <c r="V70" s="337"/>
      <c r="W70" s="337"/>
      <c r="X70" s="337"/>
    </row>
    <row r="71" spans="1:24" ht="15.75" thickBot="1">
      <c r="A71" s="320" t="s">
        <v>1078</v>
      </c>
      <c r="B71" s="321" t="s">
        <v>1112</v>
      </c>
      <c r="C71" s="323">
        <f>(C70*K137)/1000000</f>
        <v>0</v>
      </c>
      <c r="D71" s="323">
        <f>(D70*K138)/1000000</f>
        <v>0</v>
      </c>
      <c r="E71" s="323">
        <f>(E70*K139)/1000000</f>
        <v>0</v>
      </c>
      <c r="F71" s="323">
        <f>(F70*K140)/1000000</f>
        <v>0</v>
      </c>
      <c r="G71" s="323">
        <f>(G70*K141)/1000000</f>
        <v>0</v>
      </c>
      <c r="H71" s="323">
        <f>(H70*K142)/1000000</f>
        <v>0</v>
      </c>
      <c r="I71" s="323">
        <f>(I70*K143)/1000000</f>
        <v>0</v>
      </c>
      <c r="J71" s="323">
        <f>(J70*K144)/1000000</f>
        <v>0</v>
      </c>
      <c r="K71" s="323">
        <f>(K70*K145)/1000000</f>
        <v>0</v>
      </c>
      <c r="L71" s="323">
        <f>(L70*K146)/1000000</f>
        <v>0</v>
      </c>
      <c r="M71" s="342">
        <f>(M70*K147)/1000000</f>
        <v>0</v>
      </c>
      <c r="N71" s="323">
        <f>(N70*K148)/1000000</f>
        <v>0</v>
      </c>
      <c r="O71" s="452">
        <f>(O70*K149)/1000000</f>
        <v>0</v>
      </c>
      <c r="P71" s="452">
        <f>(P70*K150)/1000000</f>
        <v>0</v>
      </c>
      <c r="Q71" s="443">
        <f>SUM(C71:P71)</f>
        <v>0</v>
      </c>
      <c r="R71" s="330"/>
      <c r="S71" s="94"/>
      <c r="T71" s="94"/>
      <c r="U71" s="94"/>
      <c r="V71" s="337"/>
      <c r="W71" s="337"/>
      <c r="X71" s="337"/>
    </row>
    <row r="72" spans="1:24">
      <c r="B72" s="6"/>
      <c r="C72" s="343"/>
      <c r="D72" s="343"/>
      <c r="E72" s="343"/>
      <c r="F72" s="343"/>
      <c r="G72" s="343"/>
      <c r="H72" s="343"/>
      <c r="I72" s="343"/>
      <c r="J72" s="343"/>
      <c r="K72" s="343"/>
      <c r="L72" s="343"/>
      <c r="M72" s="343"/>
      <c r="N72" s="343"/>
      <c r="O72" s="343"/>
      <c r="P72" s="343"/>
      <c r="Q72" s="344"/>
      <c r="R72" s="94"/>
      <c r="S72" s="94"/>
      <c r="T72" s="94"/>
      <c r="U72" s="94"/>
      <c r="V72" s="337"/>
      <c r="W72" s="337"/>
      <c r="X72" s="337"/>
    </row>
    <row r="73" spans="1:24" ht="15.75" thickBot="1">
      <c r="B73" s="278"/>
      <c r="C73" s="336"/>
      <c r="D73" s="336"/>
      <c r="E73" s="336"/>
      <c r="F73" s="336"/>
      <c r="G73" s="336"/>
      <c r="H73" s="336"/>
      <c r="I73" s="336"/>
      <c r="J73" s="336"/>
      <c r="K73" s="336"/>
      <c r="L73" s="336"/>
      <c r="M73" s="336"/>
      <c r="N73" s="336"/>
      <c r="O73" s="336"/>
      <c r="P73" s="336"/>
      <c r="Q73" s="336"/>
      <c r="R73" s="94"/>
      <c r="S73" s="94"/>
      <c r="T73" s="94"/>
      <c r="U73" s="94"/>
      <c r="V73" s="338"/>
      <c r="W73" s="338"/>
      <c r="X73" s="338"/>
    </row>
    <row r="74" spans="1:24" ht="15" customHeight="1">
      <c r="A74" s="279"/>
      <c r="B74" s="2547" t="s">
        <v>1113</v>
      </c>
      <c r="C74" s="281"/>
      <c r="D74" s="281"/>
      <c r="E74" s="281"/>
      <c r="F74" s="281"/>
      <c r="G74" s="281"/>
      <c r="H74" s="281"/>
      <c r="I74" s="281"/>
      <c r="J74" s="281"/>
      <c r="K74" s="282"/>
      <c r="L74" s="281"/>
      <c r="M74" s="281"/>
      <c r="N74" s="283"/>
      <c r="O74" s="281"/>
      <c r="P74" s="448"/>
      <c r="Q74" s="2546" t="s">
        <v>18</v>
      </c>
      <c r="R74" s="94"/>
      <c r="S74" s="94"/>
      <c r="T74" s="94"/>
      <c r="U74" s="94"/>
      <c r="V74" s="337"/>
      <c r="W74" s="337"/>
      <c r="X74" s="337"/>
    </row>
    <row r="75" spans="1:24" ht="15.75" customHeight="1" thickBot="1">
      <c r="A75" s="286"/>
      <c r="B75" s="2550"/>
      <c r="C75" s="288" t="s">
        <v>608</v>
      </c>
      <c r="D75" s="289" t="s">
        <v>609</v>
      </c>
      <c r="E75" s="289" t="s">
        <v>1044</v>
      </c>
      <c r="F75" s="289" t="s">
        <v>1045</v>
      </c>
      <c r="G75" s="289" t="s">
        <v>1046</v>
      </c>
      <c r="H75" s="290" t="s">
        <v>1047</v>
      </c>
      <c r="I75" s="290" t="s">
        <v>1048</v>
      </c>
      <c r="J75" s="290" t="s">
        <v>1083</v>
      </c>
      <c r="K75" s="291" t="s">
        <v>1050</v>
      </c>
      <c r="L75" s="290" t="s">
        <v>1051</v>
      </c>
      <c r="M75" s="290" t="s">
        <v>1052</v>
      </c>
      <c r="N75" s="289" t="s">
        <v>1053</v>
      </c>
      <c r="O75" s="440" t="s">
        <v>1054</v>
      </c>
      <c r="P75" s="441" t="s">
        <v>1055</v>
      </c>
      <c r="Q75" s="2545" t="s">
        <v>475</v>
      </c>
      <c r="R75" s="94"/>
      <c r="S75" s="94"/>
      <c r="T75" s="94"/>
      <c r="U75" s="94"/>
      <c r="V75" s="337"/>
      <c r="W75" s="337"/>
      <c r="X75" s="337"/>
    </row>
    <row r="76" spans="1:24">
      <c r="A76" s="292">
        <v>1</v>
      </c>
      <c r="B76" s="316" t="s">
        <v>1114</v>
      </c>
      <c r="C76" s="345"/>
      <c r="D76" s="119"/>
      <c r="E76" s="119"/>
      <c r="F76" s="119"/>
      <c r="G76" s="119"/>
      <c r="H76" s="119"/>
      <c r="I76" s="119"/>
      <c r="J76" s="119"/>
      <c r="K76" s="119"/>
      <c r="L76" s="119"/>
      <c r="M76" s="295"/>
      <c r="N76" s="294"/>
      <c r="O76" s="346"/>
      <c r="P76" s="296"/>
      <c r="Q76" s="442">
        <f>(C76*$K$137+D76*$K$138+E76*$K$139+F76*$K$140+G76*$K$141+H76*$K$142+I76*$K$143+J76*$K$144+K76*$K$145+L76*$K$146+M76*$K$147+N76*$K$148+O76*$K$149+P76*$K$150)/1000000</f>
        <v>0</v>
      </c>
      <c r="R76" s="94"/>
      <c r="S76" s="94"/>
      <c r="T76" s="94"/>
      <c r="U76" s="94"/>
      <c r="V76" s="337"/>
      <c r="W76" s="337"/>
      <c r="X76" s="337"/>
    </row>
    <row r="77" spans="1:24">
      <c r="A77" s="300">
        <v>2</v>
      </c>
      <c r="B77" s="316" t="s">
        <v>1115</v>
      </c>
      <c r="C77" s="119"/>
      <c r="D77" s="119"/>
      <c r="E77" s="119"/>
      <c r="F77" s="119"/>
      <c r="G77" s="119"/>
      <c r="H77" s="119"/>
      <c r="I77" s="119"/>
      <c r="J77" s="119"/>
      <c r="K77" s="119"/>
      <c r="L77" s="119"/>
      <c r="M77" s="295"/>
      <c r="N77" s="119"/>
      <c r="O77" s="295"/>
      <c r="P77" s="296"/>
      <c r="Q77" s="442">
        <f t="shared" ref="Q77:Q81" si="14">(C77*$K$137+D77*$K$138+E77*$K$139+F77*$K$140+G77*$K$141+H77*$K$142+I77*$K$143+J77*$K$144+K77*$K$145+L77*$K$146+M77*$K$147+N77*$K$148+O77*$K$149+P77*$K$150)/1000000</f>
        <v>0</v>
      </c>
      <c r="R77" s="94"/>
      <c r="S77" s="94"/>
      <c r="T77" s="94"/>
      <c r="U77" s="94"/>
      <c r="V77" s="337"/>
      <c r="W77" s="337"/>
      <c r="X77" s="337"/>
    </row>
    <row r="78" spans="1:24">
      <c r="A78" s="300">
        <v>3</v>
      </c>
      <c r="B78" s="316" t="s">
        <v>1108</v>
      </c>
      <c r="C78" s="119"/>
      <c r="D78" s="119"/>
      <c r="E78" s="119"/>
      <c r="F78" s="119"/>
      <c r="G78" s="119"/>
      <c r="H78" s="119"/>
      <c r="I78" s="119"/>
      <c r="J78" s="119"/>
      <c r="K78" s="119"/>
      <c r="L78" s="119"/>
      <c r="M78" s="295"/>
      <c r="N78" s="119"/>
      <c r="O78" s="295"/>
      <c r="P78" s="296"/>
      <c r="Q78" s="442">
        <f t="shared" si="14"/>
        <v>0</v>
      </c>
      <c r="R78" s="94"/>
      <c r="S78" s="94"/>
      <c r="T78" s="94"/>
      <c r="U78" s="94"/>
      <c r="V78" s="337"/>
      <c r="W78" s="337"/>
      <c r="X78" s="337"/>
    </row>
    <row r="79" spans="1:24">
      <c r="A79" s="300">
        <v>4</v>
      </c>
      <c r="B79" s="316" t="s">
        <v>1109</v>
      </c>
      <c r="C79" s="119"/>
      <c r="D79" s="119"/>
      <c r="E79" s="119"/>
      <c r="F79" s="119"/>
      <c r="G79" s="119"/>
      <c r="H79" s="119"/>
      <c r="I79" s="119"/>
      <c r="J79" s="119"/>
      <c r="K79" s="119"/>
      <c r="L79" s="119"/>
      <c r="M79" s="295"/>
      <c r="N79" s="119"/>
      <c r="O79" s="295"/>
      <c r="P79" s="296"/>
      <c r="Q79" s="442">
        <f t="shared" si="14"/>
        <v>0</v>
      </c>
      <c r="R79" s="94"/>
      <c r="S79" s="94"/>
      <c r="T79" s="94"/>
      <c r="U79" s="94"/>
      <c r="V79" s="337"/>
      <c r="W79" s="337"/>
      <c r="X79" s="337"/>
    </row>
    <row r="80" spans="1:24" ht="15.75" thickBot="1">
      <c r="A80" s="300">
        <v>5</v>
      </c>
      <c r="B80" s="327" t="s">
        <v>1110</v>
      </c>
      <c r="C80" s="119"/>
      <c r="D80" s="119"/>
      <c r="E80" s="119"/>
      <c r="F80" s="119"/>
      <c r="G80" s="119"/>
      <c r="H80" s="119"/>
      <c r="I80" s="119"/>
      <c r="J80" s="119"/>
      <c r="K80" s="119"/>
      <c r="L80" s="119"/>
      <c r="M80" s="295"/>
      <c r="N80" s="347"/>
      <c r="O80" s="348"/>
      <c r="P80" s="366"/>
      <c r="Q80" s="442">
        <f t="shared" si="14"/>
        <v>0</v>
      </c>
      <c r="R80" s="94"/>
      <c r="S80" s="94"/>
      <c r="T80" s="94"/>
      <c r="U80" s="94"/>
      <c r="V80" s="337"/>
      <c r="W80" s="337"/>
      <c r="X80" s="337"/>
    </row>
    <row r="81" spans="1:24" ht="15.75" thickBot="1">
      <c r="A81" s="311" t="s">
        <v>1075</v>
      </c>
      <c r="B81" s="321" t="s">
        <v>1116</v>
      </c>
      <c r="C81" s="313">
        <f>SUM(C76:C80)</f>
        <v>0</v>
      </c>
      <c r="D81" s="313">
        <f t="shared" ref="D81:N81" si="15">SUM(D76:D80)</f>
        <v>0</v>
      </c>
      <c r="E81" s="313">
        <f t="shared" si="15"/>
        <v>0</v>
      </c>
      <c r="F81" s="313">
        <f t="shared" si="15"/>
        <v>0</v>
      </c>
      <c r="G81" s="313">
        <f t="shared" si="15"/>
        <v>0</v>
      </c>
      <c r="H81" s="313">
        <f t="shared" si="15"/>
        <v>0</v>
      </c>
      <c r="I81" s="313">
        <f t="shared" si="15"/>
        <v>0</v>
      </c>
      <c r="J81" s="313">
        <f t="shared" si="15"/>
        <v>0</v>
      </c>
      <c r="K81" s="313">
        <f t="shared" si="15"/>
        <v>0</v>
      </c>
      <c r="L81" s="313">
        <f t="shared" si="15"/>
        <v>0</v>
      </c>
      <c r="M81" s="313">
        <f t="shared" si="15"/>
        <v>0</v>
      </c>
      <c r="N81" s="319">
        <f t="shared" si="15"/>
        <v>0</v>
      </c>
      <c r="O81" s="319">
        <f>SUM(O76:O80)</f>
        <v>0</v>
      </c>
      <c r="P81" s="319">
        <f>SUM(P76:P80)</f>
        <v>0</v>
      </c>
      <c r="Q81" s="445">
        <f t="shared" si="14"/>
        <v>0</v>
      </c>
      <c r="R81" s="94"/>
      <c r="S81" s="94"/>
      <c r="T81" s="94"/>
      <c r="U81" s="94"/>
      <c r="V81" s="337"/>
      <c r="W81" s="337"/>
      <c r="X81" s="337"/>
    </row>
    <row r="82" spans="1:24" ht="15.75" thickBot="1">
      <c r="A82" s="320" t="s">
        <v>1078</v>
      </c>
      <c r="B82" s="321" t="s">
        <v>1117</v>
      </c>
      <c r="C82" s="323">
        <f>(C81*K137)/1000000</f>
        <v>0</v>
      </c>
      <c r="D82" s="323">
        <f>(D81*K138)/1000000</f>
        <v>0</v>
      </c>
      <c r="E82" s="323">
        <f>(E81*K139)/1000000</f>
        <v>0</v>
      </c>
      <c r="F82" s="323">
        <f>(F81*K140)/1000000</f>
        <v>0</v>
      </c>
      <c r="G82" s="323">
        <f>(G81*K141)/1000000</f>
        <v>0</v>
      </c>
      <c r="H82" s="323">
        <f>(H81*K142)/1000000</f>
        <v>0</v>
      </c>
      <c r="I82" s="323">
        <f>(I81*K143)/1000000</f>
        <v>0</v>
      </c>
      <c r="J82" s="323">
        <f>(J81*K144)/1000000</f>
        <v>0</v>
      </c>
      <c r="K82" s="323">
        <f>(K81*K145)/1000000</f>
        <v>0</v>
      </c>
      <c r="L82" s="323">
        <f>(L81*K146)/1000000</f>
        <v>0</v>
      </c>
      <c r="M82" s="323">
        <f>(M81*K147)/1000000</f>
        <v>0</v>
      </c>
      <c r="N82" s="322">
        <f>(N81*K148)/1000000</f>
        <v>0</v>
      </c>
      <c r="O82" s="322">
        <f>(O81*K149)/1000000</f>
        <v>0</v>
      </c>
      <c r="P82" s="342">
        <f>(P81*K150)/1000000</f>
        <v>0</v>
      </c>
      <c r="Q82" s="453">
        <f>SUM(C82:P82)</f>
        <v>0</v>
      </c>
      <c r="R82" s="94"/>
      <c r="S82" s="94"/>
      <c r="T82" s="94"/>
      <c r="U82" s="94"/>
      <c r="V82" s="337"/>
      <c r="W82" s="337"/>
      <c r="X82" s="337"/>
    </row>
    <row r="83" spans="1:24">
      <c r="A83" s="5" t="s">
        <v>2</v>
      </c>
      <c r="B83" s="6">
        <v>31.2</v>
      </c>
      <c r="C83" s="336"/>
      <c r="D83" s="336"/>
      <c r="E83" s="336"/>
      <c r="F83" s="336"/>
      <c r="G83" s="336"/>
      <c r="H83" s="336"/>
      <c r="I83" s="336"/>
      <c r="J83" s="336"/>
      <c r="K83" s="336"/>
      <c r="L83" s="336"/>
      <c r="M83" s="336"/>
      <c r="N83" s="336"/>
      <c r="O83" s="336"/>
      <c r="P83" s="336"/>
      <c r="Q83" s="336"/>
      <c r="R83" s="94"/>
      <c r="S83" s="94"/>
      <c r="T83" s="94"/>
      <c r="U83" s="94"/>
      <c r="V83" s="338"/>
      <c r="W83" s="338"/>
      <c r="X83" s="338"/>
    </row>
    <row r="84" spans="1:24" ht="15.75" thickBot="1">
      <c r="A84" s="5" t="s">
        <v>4</v>
      </c>
      <c r="B84" s="278" t="s">
        <v>1118</v>
      </c>
      <c r="C84" s="336"/>
      <c r="D84" s="336"/>
      <c r="E84" s="336"/>
      <c r="F84" s="336"/>
      <c r="G84" s="336"/>
      <c r="H84" s="336"/>
      <c r="I84" s="336"/>
      <c r="J84" s="336"/>
      <c r="K84" s="336"/>
      <c r="L84" s="336"/>
      <c r="M84" s="336"/>
      <c r="N84" s="336"/>
      <c r="O84" s="349"/>
      <c r="P84" s="336"/>
      <c r="Q84" s="336"/>
      <c r="R84" s="94"/>
      <c r="S84" s="94"/>
      <c r="T84" s="94"/>
      <c r="U84" s="94"/>
      <c r="V84" s="337"/>
      <c r="W84" s="337"/>
      <c r="X84" s="337"/>
    </row>
    <row r="85" spans="1:24" ht="15.75" thickBot="1">
      <c r="A85" s="350"/>
      <c r="B85" s="351" t="s">
        <v>1119</v>
      </c>
      <c r="C85" s="352" t="s">
        <v>608</v>
      </c>
      <c r="D85" s="352" t="s">
        <v>609</v>
      </c>
      <c r="E85" s="352" t="s">
        <v>1044</v>
      </c>
      <c r="F85" s="352" t="s">
        <v>1045</v>
      </c>
      <c r="G85" s="352" t="s">
        <v>1046</v>
      </c>
      <c r="H85" s="353" t="s">
        <v>1047</v>
      </c>
      <c r="I85" s="353" t="s">
        <v>1048</v>
      </c>
      <c r="J85" s="353" t="s">
        <v>1083</v>
      </c>
      <c r="K85" s="354" t="s">
        <v>1050</v>
      </c>
      <c r="L85" s="353" t="s">
        <v>1051</v>
      </c>
      <c r="M85" s="353" t="s">
        <v>1052</v>
      </c>
      <c r="N85" s="352" t="s">
        <v>1053</v>
      </c>
      <c r="O85" s="352" t="s">
        <v>1054</v>
      </c>
      <c r="P85" s="454" t="s">
        <v>1055</v>
      </c>
      <c r="Q85" s="355" t="s">
        <v>18</v>
      </c>
      <c r="R85" s="94"/>
      <c r="S85" s="94"/>
      <c r="T85" s="94"/>
      <c r="U85" s="94"/>
      <c r="V85" s="337"/>
      <c r="W85" s="337"/>
      <c r="X85" s="337"/>
    </row>
    <row r="86" spans="1:24">
      <c r="A86" s="292">
        <v>1</v>
      </c>
      <c r="B86" s="316" t="s">
        <v>1120</v>
      </c>
      <c r="C86" s="119"/>
      <c r="D86" s="119"/>
      <c r="E86" s="293"/>
      <c r="F86" s="293"/>
      <c r="G86" s="293"/>
      <c r="H86" s="293"/>
      <c r="I86" s="293"/>
      <c r="J86" s="293"/>
      <c r="K86" s="293"/>
      <c r="L86" s="293"/>
      <c r="M86" s="294"/>
      <c r="N86" s="294"/>
      <c r="O86" s="119"/>
      <c r="P86" s="295"/>
      <c r="Q86" s="442">
        <f>(C86*$K$137+D86*$K$138+E86*$K$139+F86*$K$140+G86*$K$141+H86*$K$142+I86*$K$143+J86*$K$144+K86*$K$145+L86*$K$146+M86*$K$147+N86*$K$148+O86*$K$149+P86*$K$150)/1000000</f>
        <v>0</v>
      </c>
      <c r="R86" s="94"/>
      <c r="S86" s="94"/>
      <c r="T86" s="94"/>
      <c r="U86" s="94"/>
      <c r="V86" s="337"/>
      <c r="W86" s="337"/>
      <c r="X86" s="337"/>
    </row>
    <row r="87" spans="1:24">
      <c r="A87" s="300">
        <v>2</v>
      </c>
      <c r="B87" s="316" t="s">
        <v>1121</v>
      </c>
      <c r="C87" s="119"/>
      <c r="D87" s="119"/>
      <c r="E87" s="293"/>
      <c r="F87" s="293"/>
      <c r="G87" s="293"/>
      <c r="H87" s="293"/>
      <c r="I87" s="293"/>
      <c r="J87" s="293"/>
      <c r="K87" s="293"/>
      <c r="L87" s="293"/>
      <c r="M87" s="119"/>
      <c r="N87" s="119"/>
      <c r="O87" s="119"/>
      <c r="P87" s="295"/>
      <c r="Q87" s="442">
        <f t="shared" ref="Q87:Q90" si="16">(C87*$K$137+D87*$K$138+E87*$K$139+F87*$K$140+G87*$K$141+H87*$K$142+I87*$K$143+J87*$K$144+K87*$K$145+L87*$K$146+M87*$K$147+N87*$K$148+O87*$K$149+P87*$K$150)/1000000</f>
        <v>0</v>
      </c>
      <c r="R87" s="94"/>
      <c r="S87" s="94"/>
      <c r="T87" s="94"/>
      <c r="U87" s="94"/>
      <c r="V87" s="338"/>
      <c r="W87" s="338"/>
      <c r="X87" s="338"/>
    </row>
    <row r="88" spans="1:24">
      <c r="A88" s="300">
        <v>3</v>
      </c>
      <c r="B88" s="356" t="s">
        <v>1122</v>
      </c>
      <c r="C88" s="119"/>
      <c r="D88" s="119"/>
      <c r="E88" s="293"/>
      <c r="F88" s="293"/>
      <c r="G88" s="293"/>
      <c r="H88" s="293"/>
      <c r="I88" s="293"/>
      <c r="J88" s="293"/>
      <c r="K88" s="293"/>
      <c r="L88" s="293"/>
      <c r="M88" s="119"/>
      <c r="N88" s="119"/>
      <c r="O88" s="119"/>
      <c r="P88" s="295"/>
      <c r="Q88" s="442">
        <f t="shared" si="16"/>
        <v>0</v>
      </c>
      <c r="R88" s="94"/>
      <c r="S88" s="94"/>
      <c r="T88" s="94"/>
      <c r="U88" s="94"/>
      <c r="V88" s="338"/>
      <c r="W88" s="338"/>
      <c r="X88" s="338"/>
    </row>
    <row r="89" spans="1:24" ht="15.75" thickBot="1">
      <c r="A89" s="300">
        <v>4</v>
      </c>
      <c r="B89" s="356" t="s">
        <v>1123</v>
      </c>
      <c r="C89" s="119"/>
      <c r="D89" s="119"/>
      <c r="E89" s="293"/>
      <c r="F89" s="293"/>
      <c r="G89" s="293"/>
      <c r="H89" s="293"/>
      <c r="I89" s="293"/>
      <c r="J89" s="293"/>
      <c r="K89" s="293"/>
      <c r="L89" s="293"/>
      <c r="M89" s="119"/>
      <c r="N89" s="119"/>
      <c r="O89" s="347"/>
      <c r="P89" s="357"/>
      <c r="Q89" s="442">
        <f t="shared" si="16"/>
        <v>0</v>
      </c>
      <c r="R89" s="94"/>
      <c r="S89" s="358"/>
      <c r="T89" s="358"/>
      <c r="U89" s="358"/>
      <c r="V89" s="359"/>
      <c r="W89" s="359"/>
      <c r="X89" s="359"/>
    </row>
    <row r="90" spans="1:24" ht="15.75" thickBot="1">
      <c r="A90" s="311" t="s">
        <v>1075</v>
      </c>
      <c r="B90" s="312" t="s">
        <v>1124</v>
      </c>
      <c r="C90" s="313">
        <f>(C86+C87)-(C88+C89)</f>
        <v>0</v>
      </c>
      <c r="D90" s="313">
        <f t="shared" ref="D90:N90" si="17">(D86+D87)-(D88+D89)</f>
        <v>0</v>
      </c>
      <c r="E90" s="319">
        <f t="shared" si="17"/>
        <v>0</v>
      </c>
      <c r="F90" s="319">
        <f t="shared" si="17"/>
        <v>0</v>
      </c>
      <c r="G90" s="319">
        <f t="shared" si="17"/>
        <v>0</v>
      </c>
      <c r="H90" s="319">
        <f t="shared" si="17"/>
        <v>0</v>
      </c>
      <c r="I90" s="319">
        <f t="shared" si="17"/>
        <v>0</v>
      </c>
      <c r="J90" s="319">
        <f t="shared" si="17"/>
        <v>0</v>
      </c>
      <c r="K90" s="319">
        <f t="shared" si="17"/>
        <v>0</v>
      </c>
      <c r="L90" s="319">
        <f t="shared" si="17"/>
        <v>0</v>
      </c>
      <c r="M90" s="313">
        <f t="shared" si="17"/>
        <v>0</v>
      </c>
      <c r="N90" s="313">
        <f t="shared" si="17"/>
        <v>0</v>
      </c>
      <c r="O90" s="313">
        <f>(O86+O87)-(O88+O89)</f>
        <v>0</v>
      </c>
      <c r="P90" s="319">
        <f>(P86+P87)-(P88+P89)</f>
        <v>0</v>
      </c>
      <c r="Q90" s="445">
        <f t="shared" si="16"/>
        <v>0</v>
      </c>
      <c r="R90" s="117"/>
      <c r="S90" s="117"/>
      <c r="T90" s="117"/>
      <c r="U90" s="94"/>
      <c r="V90" s="359"/>
      <c r="W90" s="359"/>
      <c r="X90" s="359"/>
    </row>
    <row r="91" spans="1:24" ht="15.75" thickBot="1">
      <c r="A91" s="320" t="s">
        <v>1078</v>
      </c>
      <c r="B91" s="321" t="s">
        <v>1125</v>
      </c>
      <c r="C91" s="323">
        <f>(C90*K137)/1000000</f>
        <v>0</v>
      </c>
      <c r="D91" s="323">
        <f>(D90*K138)/1000000</f>
        <v>0</v>
      </c>
      <c r="E91" s="323">
        <f>(E90*K139)/1000000</f>
        <v>0</v>
      </c>
      <c r="F91" s="323">
        <f>(F90*K140)/1000000</f>
        <v>0</v>
      </c>
      <c r="G91" s="323">
        <f>(G90*K141)/1000000</f>
        <v>0</v>
      </c>
      <c r="H91" s="323">
        <f>(H90*K142)/1000000</f>
        <v>0</v>
      </c>
      <c r="I91" s="323">
        <f>(I90*K143)/1000000</f>
        <v>0</v>
      </c>
      <c r="J91" s="323">
        <f>(J90*K144)/1000000</f>
        <v>0</v>
      </c>
      <c r="K91" s="323">
        <f>(K90*K145)/1000000</f>
        <v>0</v>
      </c>
      <c r="L91" s="323">
        <f>(L90*K146)/1000000</f>
        <v>0</v>
      </c>
      <c r="M91" s="323">
        <f>(M90*K147)/1000000</f>
        <v>0</v>
      </c>
      <c r="N91" s="323">
        <f>(N90*K148)/1000000</f>
        <v>0</v>
      </c>
      <c r="O91" s="323">
        <f>(O90*K149)/1000000</f>
        <v>0</v>
      </c>
      <c r="P91" s="323">
        <f>(P90*K150)/1000000</f>
        <v>0</v>
      </c>
      <c r="Q91" s="444">
        <f>SUM(C91:P91)</f>
        <v>0</v>
      </c>
      <c r="R91" s="117"/>
      <c r="S91" s="117"/>
      <c r="T91" s="117"/>
      <c r="U91" s="94"/>
      <c r="V91" s="359"/>
      <c r="W91" s="359"/>
      <c r="X91" s="359"/>
    </row>
    <row r="92" spans="1:24">
      <c r="A92" s="5" t="s">
        <v>2</v>
      </c>
      <c r="B92" s="6">
        <v>31.3</v>
      </c>
      <c r="C92" s="336"/>
      <c r="D92" s="336"/>
      <c r="E92" s="336"/>
      <c r="F92" s="336"/>
      <c r="G92" s="336"/>
      <c r="H92" s="336"/>
      <c r="I92" s="336"/>
      <c r="J92" s="336"/>
      <c r="K92" s="336"/>
      <c r="L92" s="336"/>
      <c r="M92" s="336"/>
      <c r="N92" s="336"/>
      <c r="O92" s="336"/>
      <c r="P92" s="336"/>
      <c r="Q92" s="336"/>
      <c r="R92" s="117"/>
      <c r="S92" s="117"/>
      <c r="T92" s="117"/>
      <c r="U92" s="94"/>
      <c r="V92" s="359"/>
      <c r="W92" s="359"/>
      <c r="X92" s="359"/>
    </row>
    <row r="93" spans="1:24" ht="15.75" thickBot="1">
      <c r="A93" s="5" t="s">
        <v>4</v>
      </c>
      <c r="B93" s="278" t="s">
        <v>1126</v>
      </c>
      <c r="C93" s="95"/>
      <c r="D93" s="360"/>
      <c r="E93" s="360"/>
      <c r="F93" s="360"/>
      <c r="G93" s="360"/>
      <c r="H93" s="360"/>
      <c r="I93" s="360"/>
      <c r="J93" s="360"/>
      <c r="K93" s="360"/>
      <c r="L93" s="360"/>
      <c r="M93" s="360"/>
      <c r="N93" s="95"/>
      <c r="O93" s="95"/>
      <c r="P93" s="95"/>
      <c r="Q93" s="95"/>
      <c r="R93" s="117"/>
      <c r="S93" s="117"/>
      <c r="T93" s="117"/>
      <c r="U93" s="94"/>
      <c r="V93" s="359"/>
      <c r="W93" s="359"/>
      <c r="X93" s="359"/>
    </row>
    <row r="94" spans="1:24" ht="15.75" thickBot="1">
      <c r="A94" s="279"/>
      <c r="B94" s="361" t="s">
        <v>1127</v>
      </c>
      <c r="C94" s="281"/>
      <c r="D94" s="281"/>
      <c r="E94" s="281"/>
      <c r="F94" s="281"/>
      <c r="G94" s="281"/>
      <c r="H94" s="281"/>
      <c r="I94" s="281"/>
      <c r="J94" s="281"/>
      <c r="K94" s="282"/>
      <c r="L94" s="281"/>
      <c r="M94" s="281"/>
      <c r="N94" s="281"/>
      <c r="O94" s="281"/>
      <c r="P94" s="284"/>
      <c r="Q94" s="2546" t="s">
        <v>18</v>
      </c>
      <c r="R94" s="117"/>
      <c r="S94" s="117"/>
      <c r="T94" s="117"/>
      <c r="U94" s="94"/>
      <c r="V94" s="94"/>
      <c r="W94" s="94"/>
      <c r="X94" s="94"/>
    </row>
    <row r="95" spans="1:24" ht="15.75" thickBot="1">
      <c r="A95" s="286"/>
      <c r="B95" s="362" t="s">
        <v>1128</v>
      </c>
      <c r="C95" s="288" t="s">
        <v>608</v>
      </c>
      <c r="D95" s="289" t="s">
        <v>609</v>
      </c>
      <c r="E95" s="289" t="s">
        <v>1044</v>
      </c>
      <c r="F95" s="289" t="s">
        <v>1045</v>
      </c>
      <c r="G95" s="289" t="s">
        <v>1046</v>
      </c>
      <c r="H95" s="290" t="s">
        <v>1047</v>
      </c>
      <c r="I95" s="290" t="s">
        <v>1048</v>
      </c>
      <c r="J95" s="290" t="s">
        <v>1083</v>
      </c>
      <c r="K95" s="291" t="s">
        <v>1050</v>
      </c>
      <c r="L95" s="290" t="s">
        <v>1051</v>
      </c>
      <c r="M95" s="290" t="s">
        <v>1052</v>
      </c>
      <c r="N95" s="289" t="s">
        <v>1053</v>
      </c>
      <c r="O95" s="289" t="s">
        <v>1054</v>
      </c>
      <c r="P95" s="449" t="s">
        <v>1055</v>
      </c>
      <c r="Q95" s="2545" t="s">
        <v>475</v>
      </c>
      <c r="R95" s="117"/>
      <c r="S95" s="117"/>
      <c r="T95" s="117"/>
      <c r="U95" s="94"/>
      <c r="V95" s="94"/>
      <c r="W95" s="94"/>
      <c r="X95" s="94"/>
    </row>
    <row r="96" spans="1:24">
      <c r="A96" s="292">
        <v>1</v>
      </c>
      <c r="B96" s="189" t="s">
        <v>1129</v>
      </c>
      <c r="C96" s="363">
        <f>C97+C98</f>
        <v>0</v>
      </c>
      <c r="D96" s="363">
        <f t="shared" ref="D96:N96" si="18">D97+D98</f>
        <v>0</v>
      </c>
      <c r="E96" s="363">
        <f t="shared" si="18"/>
        <v>0</v>
      </c>
      <c r="F96" s="363">
        <f t="shared" si="18"/>
        <v>0</v>
      </c>
      <c r="G96" s="363">
        <f t="shared" si="18"/>
        <v>0</v>
      </c>
      <c r="H96" s="363">
        <f t="shared" si="18"/>
        <v>0</v>
      </c>
      <c r="I96" s="363">
        <f t="shared" si="18"/>
        <v>0</v>
      </c>
      <c r="J96" s="363">
        <f t="shared" si="18"/>
        <v>0</v>
      </c>
      <c r="K96" s="363">
        <f t="shared" si="18"/>
        <v>0</v>
      </c>
      <c r="L96" s="363">
        <f t="shared" si="18"/>
        <v>0</v>
      </c>
      <c r="M96" s="363">
        <f t="shared" si="18"/>
        <v>0</v>
      </c>
      <c r="N96" s="363">
        <f t="shared" si="18"/>
        <v>0</v>
      </c>
      <c r="O96" s="364">
        <f>O97+O98</f>
        <v>0</v>
      </c>
      <c r="P96" s="363">
        <f>P97+P98</f>
        <v>0</v>
      </c>
      <c r="Q96" s="442">
        <f>(C96*$K$137+D96*$K$138+E96*$K$139+F96*$K$140+G96*$K$141+H96*$K$142+I96*$K$143+J96*$K$144+K96*$K$145+L96*$K$146+M96*$K$147+N96*$K$148+O96*$K$149+P96*$K$150)/1000000</f>
        <v>0</v>
      </c>
      <c r="R96" s="297"/>
      <c r="S96" s="297"/>
      <c r="T96" s="326"/>
      <c r="U96" s="94"/>
      <c r="V96" s="94"/>
      <c r="W96" s="94"/>
      <c r="X96" s="94"/>
    </row>
    <row r="97" spans="1:24">
      <c r="A97" s="300"/>
      <c r="B97" s="307" t="s">
        <v>1130</v>
      </c>
      <c r="C97" s="293"/>
      <c r="D97" s="119"/>
      <c r="E97" s="119"/>
      <c r="F97" s="119"/>
      <c r="G97" s="119"/>
      <c r="H97" s="119"/>
      <c r="I97" s="119"/>
      <c r="J97" s="119"/>
      <c r="K97" s="119"/>
      <c r="L97" s="119"/>
      <c r="M97" s="119"/>
      <c r="N97" s="119"/>
      <c r="O97" s="119"/>
      <c r="P97" s="295"/>
      <c r="Q97" s="442">
        <f t="shared" ref="Q97:Q107" si="19">(C97*$K$137+D97*$K$138+E97*$K$139+F97*$K$140+G97*$K$141+H97*$K$142+I97*$K$143+J97*$K$144+K97*$K$145+L97*$K$146+M97*$K$147+N97*$K$148+O97*$K$149+P97*$K$150)/1000000</f>
        <v>0</v>
      </c>
      <c r="R97" s="297"/>
      <c r="S97" s="117"/>
      <c r="T97" s="326"/>
      <c r="U97" s="94"/>
      <c r="V97" s="94"/>
      <c r="W97" s="94"/>
      <c r="X97" s="94"/>
    </row>
    <row r="98" spans="1:24">
      <c r="A98" s="300"/>
      <c r="B98" s="307" t="s">
        <v>1131</v>
      </c>
      <c r="C98" s="293"/>
      <c r="D98" s="119"/>
      <c r="E98" s="119"/>
      <c r="F98" s="119"/>
      <c r="G98" s="119"/>
      <c r="H98" s="119"/>
      <c r="I98" s="119"/>
      <c r="J98" s="119"/>
      <c r="K98" s="119"/>
      <c r="L98" s="119"/>
      <c r="M98" s="119"/>
      <c r="N98" s="119"/>
      <c r="O98" s="119"/>
      <c r="P98" s="295"/>
      <c r="Q98" s="442">
        <f t="shared" si="19"/>
        <v>0</v>
      </c>
      <c r="R98" s="297"/>
      <c r="S98" s="117"/>
      <c r="T98" s="326"/>
      <c r="U98" s="94"/>
      <c r="V98" s="94"/>
      <c r="W98" s="94"/>
      <c r="X98" s="94"/>
    </row>
    <row r="99" spans="1:24">
      <c r="A99" s="300">
        <v>2</v>
      </c>
      <c r="B99" s="189" t="s">
        <v>1132</v>
      </c>
      <c r="C99" s="363">
        <f>C100+C101</f>
        <v>0</v>
      </c>
      <c r="D99" s="363">
        <f t="shared" ref="D99:P99" si="20">D100+D101</f>
        <v>0</v>
      </c>
      <c r="E99" s="363">
        <f t="shared" si="20"/>
        <v>0</v>
      </c>
      <c r="F99" s="363">
        <f t="shared" si="20"/>
        <v>0</v>
      </c>
      <c r="G99" s="363">
        <f t="shared" si="20"/>
        <v>0</v>
      </c>
      <c r="H99" s="363">
        <f t="shared" si="20"/>
        <v>0</v>
      </c>
      <c r="I99" s="363">
        <f t="shared" si="20"/>
        <v>0</v>
      </c>
      <c r="J99" s="363">
        <f t="shared" si="20"/>
        <v>0</v>
      </c>
      <c r="K99" s="363">
        <f t="shared" si="20"/>
        <v>0</v>
      </c>
      <c r="L99" s="363">
        <f t="shared" si="20"/>
        <v>0</v>
      </c>
      <c r="M99" s="363">
        <f t="shared" si="20"/>
        <v>0</v>
      </c>
      <c r="N99" s="364">
        <f t="shared" si="20"/>
        <v>0</v>
      </c>
      <c r="O99" s="364">
        <f t="shared" si="20"/>
        <v>0</v>
      </c>
      <c r="P99" s="363">
        <f t="shared" si="20"/>
        <v>0</v>
      </c>
      <c r="Q99" s="442">
        <f t="shared" si="19"/>
        <v>0</v>
      </c>
      <c r="R99" s="297"/>
      <c r="S99" s="297"/>
      <c r="T99" s="326"/>
      <c r="U99" s="94"/>
      <c r="V99" s="94"/>
      <c r="W99" s="94"/>
      <c r="X99" s="94"/>
    </row>
    <row r="100" spans="1:24">
      <c r="A100" s="300"/>
      <c r="B100" s="307" t="s">
        <v>1130</v>
      </c>
      <c r="C100" s="293"/>
      <c r="D100" s="119"/>
      <c r="E100" s="119"/>
      <c r="F100" s="119"/>
      <c r="G100" s="119"/>
      <c r="H100" s="119"/>
      <c r="I100" s="119"/>
      <c r="J100" s="119"/>
      <c r="K100" s="119"/>
      <c r="L100" s="119"/>
      <c r="M100" s="119"/>
      <c r="N100" s="119"/>
      <c r="O100" s="119"/>
      <c r="P100" s="295"/>
      <c r="Q100" s="442">
        <f t="shared" si="19"/>
        <v>0</v>
      </c>
      <c r="R100" s="297"/>
      <c r="S100" s="117"/>
      <c r="T100" s="326"/>
      <c r="U100" s="94"/>
      <c r="V100" s="94"/>
      <c r="W100" s="94"/>
      <c r="X100" s="94"/>
    </row>
    <row r="101" spans="1:24">
      <c r="A101" s="300"/>
      <c r="B101" s="307" t="s">
        <v>1131</v>
      </c>
      <c r="C101" s="293"/>
      <c r="D101" s="119"/>
      <c r="E101" s="119"/>
      <c r="F101" s="119"/>
      <c r="G101" s="119"/>
      <c r="H101" s="119"/>
      <c r="I101" s="119"/>
      <c r="J101" s="119"/>
      <c r="K101" s="119"/>
      <c r="L101" s="119"/>
      <c r="M101" s="119"/>
      <c r="N101" s="119"/>
      <c r="O101" s="119"/>
      <c r="P101" s="295"/>
      <c r="Q101" s="442">
        <f t="shared" si="19"/>
        <v>0</v>
      </c>
      <c r="R101" s="330"/>
      <c r="S101" s="127"/>
      <c r="T101" s="95"/>
      <c r="U101" s="94"/>
      <c r="V101" s="94"/>
      <c r="W101" s="94"/>
      <c r="X101" s="94"/>
    </row>
    <row r="102" spans="1:24">
      <c r="A102" s="300">
        <v>3</v>
      </c>
      <c r="B102" s="189" t="s">
        <v>1133</v>
      </c>
      <c r="C102" s="293"/>
      <c r="D102" s="119"/>
      <c r="E102" s="119"/>
      <c r="F102" s="119"/>
      <c r="G102" s="119"/>
      <c r="H102" s="119"/>
      <c r="I102" s="119"/>
      <c r="J102" s="119"/>
      <c r="K102" s="119"/>
      <c r="L102" s="119"/>
      <c r="M102" s="119"/>
      <c r="N102" s="119"/>
      <c r="O102" s="119"/>
      <c r="P102" s="295"/>
      <c r="Q102" s="442">
        <f t="shared" si="19"/>
        <v>0</v>
      </c>
      <c r="R102" s="365"/>
      <c r="S102" s="127"/>
      <c r="T102" s="95"/>
      <c r="U102" s="94"/>
      <c r="V102" s="94"/>
      <c r="W102" s="94"/>
      <c r="X102" s="94"/>
    </row>
    <row r="103" spans="1:24">
      <c r="A103" s="300">
        <v>4</v>
      </c>
      <c r="B103" s="189" t="s">
        <v>1134</v>
      </c>
      <c r="C103" s="293"/>
      <c r="D103" s="119"/>
      <c r="E103" s="119"/>
      <c r="F103" s="119"/>
      <c r="G103" s="119"/>
      <c r="H103" s="119"/>
      <c r="I103" s="119"/>
      <c r="J103" s="119"/>
      <c r="K103" s="119"/>
      <c r="L103" s="119"/>
      <c r="M103" s="119"/>
      <c r="N103" s="119"/>
      <c r="O103" s="119"/>
      <c r="P103" s="295"/>
      <c r="Q103" s="442">
        <f t="shared" si="19"/>
        <v>0</v>
      </c>
      <c r="R103" s="365"/>
      <c r="S103" s="127"/>
      <c r="T103" s="95"/>
      <c r="U103" s="94"/>
      <c r="V103" s="94"/>
      <c r="W103" s="94"/>
      <c r="X103" s="94"/>
    </row>
    <row r="104" spans="1:24">
      <c r="A104" s="300">
        <v>5</v>
      </c>
      <c r="B104" s="189" t="s">
        <v>1135</v>
      </c>
      <c r="C104" s="293"/>
      <c r="D104" s="119"/>
      <c r="E104" s="119"/>
      <c r="F104" s="119"/>
      <c r="G104" s="119"/>
      <c r="H104" s="119"/>
      <c r="I104" s="119"/>
      <c r="J104" s="119"/>
      <c r="K104" s="119"/>
      <c r="L104" s="119"/>
      <c r="M104" s="119"/>
      <c r="N104" s="119"/>
      <c r="O104" s="119"/>
      <c r="P104" s="295"/>
      <c r="Q104" s="442">
        <f t="shared" si="19"/>
        <v>0</v>
      </c>
      <c r="R104" s="365"/>
      <c r="S104" s="127"/>
      <c r="T104" s="95"/>
      <c r="U104" s="94"/>
      <c r="V104" s="94"/>
      <c r="W104" s="94"/>
      <c r="X104" s="94"/>
    </row>
    <row r="105" spans="1:24">
      <c r="A105" s="300">
        <v>6</v>
      </c>
      <c r="B105" s="189" t="s">
        <v>1136</v>
      </c>
      <c r="C105" s="293"/>
      <c r="D105" s="119"/>
      <c r="E105" s="119"/>
      <c r="F105" s="119"/>
      <c r="G105" s="119"/>
      <c r="H105" s="119"/>
      <c r="I105" s="119"/>
      <c r="J105" s="119"/>
      <c r="K105" s="119"/>
      <c r="L105" s="119"/>
      <c r="M105" s="119"/>
      <c r="N105" s="119"/>
      <c r="O105" s="119"/>
      <c r="P105" s="295"/>
      <c r="Q105" s="442">
        <f t="shared" si="19"/>
        <v>0</v>
      </c>
      <c r="R105" s="365"/>
      <c r="S105" s="365"/>
      <c r="T105" s="95"/>
      <c r="U105" s="94"/>
      <c r="V105" s="94"/>
      <c r="W105" s="94"/>
      <c r="X105" s="94"/>
    </row>
    <row r="106" spans="1:24" ht="15.75" thickBot="1">
      <c r="A106" s="300">
        <v>7</v>
      </c>
      <c r="B106" s="327" t="s">
        <v>1137</v>
      </c>
      <c r="C106" s="293"/>
      <c r="D106" s="119"/>
      <c r="E106" s="119"/>
      <c r="F106" s="119"/>
      <c r="G106" s="119"/>
      <c r="H106" s="119"/>
      <c r="I106" s="119"/>
      <c r="J106" s="119"/>
      <c r="K106" s="119"/>
      <c r="L106" s="119"/>
      <c r="M106" s="119"/>
      <c r="N106" s="347"/>
      <c r="O106" s="347"/>
      <c r="P106" s="357"/>
      <c r="Q106" s="442">
        <f t="shared" si="19"/>
        <v>0</v>
      </c>
      <c r="R106" s="365"/>
      <c r="S106" s="127"/>
      <c r="T106" s="95"/>
      <c r="U106" s="94"/>
      <c r="V106" s="94"/>
      <c r="W106" s="94"/>
      <c r="X106" s="94"/>
    </row>
    <row r="107" spans="1:24" ht="15.75" thickBot="1">
      <c r="A107" s="311"/>
      <c r="B107" s="321" t="s">
        <v>1138</v>
      </c>
      <c r="C107" s="367">
        <f>C96+C99+C102+C103+C104+C105+C106</f>
        <v>0</v>
      </c>
      <c r="D107" s="328">
        <f t="shared" ref="D107:O107" si="21">D96+D99+D102+D103+D104+D105+D106</f>
        <v>0</v>
      </c>
      <c r="E107" s="328">
        <f t="shared" si="21"/>
        <v>0</v>
      </c>
      <c r="F107" s="328">
        <f t="shared" si="21"/>
        <v>0</v>
      </c>
      <c r="G107" s="328">
        <f t="shared" si="21"/>
        <v>0</v>
      </c>
      <c r="H107" s="328">
        <f t="shared" si="21"/>
        <v>0</v>
      </c>
      <c r="I107" s="328">
        <f t="shared" si="21"/>
        <v>0</v>
      </c>
      <c r="J107" s="328">
        <f t="shared" si="21"/>
        <v>0</v>
      </c>
      <c r="K107" s="328">
        <f t="shared" si="21"/>
        <v>0</v>
      </c>
      <c r="L107" s="328">
        <f t="shared" si="21"/>
        <v>0</v>
      </c>
      <c r="M107" s="328">
        <f t="shared" si="21"/>
        <v>0</v>
      </c>
      <c r="N107" s="328">
        <f t="shared" si="21"/>
        <v>0</v>
      </c>
      <c r="O107" s="328">
        <f t="shared" si="21"/>
        <v>0</v>
      </c>
      <c r="P107" s="367">
        <f>P96+P99+P102+P103+P104+P105+P106</f>
        <v>0</v>
      </c>
      <c r="Q107" s="445">
        <f t="shared" si="19"/>
        <v>0</v>
      </c>
      <c r="R107" s="365"/>
      <c r="S107" s="127"/>
      <c r="T107" s="95"/>
      <c r="U107" s="94"/>
      <c r="V107" s="94"/>
      <c r="W107" s="94"/>
      <c r="X107" s="94"/>
    </row>
    <row r="108" spans="1:24" ht="15.75" thickBot="1">
      <c r="A108" s="320" t="s">
        <v>1139</v>
      </c>
      <c r="B108" s="368" t="s">
        <v>1140</v>
      </c>
      <c r="C108" s="332">
        <f>(C107*K137)/1000000</f>
        <v>0</v>
      </c>
      <c r="D108" s="332">
        <f>(D107*K138)/1000000</f>
        <v>0</v>
      </c>
      <c r="E108" s="332">
        <f>(E107*K139)/1000000</f>
        <v>0</v>
      </c>
      <c r="F108" s="332">
        <f>(F107*K140)/1000000</f>
        <v>0</v>
      </c>
      <c r="G108" s="332">
        <f>(G107*K141)/1000000</f>
        <v>0</v>
      </c>
      <c r="H108" s="332">
        <f>(H107*K142)/1000000</f>
        <v>0</v>
      </c>
      <c r="I108" s="332">
        <f>(I107*K143)/1000000</f>
        <v>0</v>
      </c>
      <c r="J108" s="332">
        <f>(J107*K144)/1000000</f>
        <v>0</v>
      </c>
      <c r="K108" s="332">
        <f>(K107*K145)/1000000</f>
        <v>0</v>
      </c>
      <c r="L108" s="332">
        <f>(L107*K146)/1000000</f>
        <v>0</v>
      </c>
      <c r="M108" s="369">
        <f>(M107*K147)/1000000</f>
        <v>0</v>
      </c>
      <c r="N108" s="332">
        <f>(N107*K148)/1000000</f>
        <v>0</v>
      </c>
      <c r="O108" s="332">
        <f>(O107*K149)/1000000</f>
        <v>0</v>
      </c>
      <c r="P108" s="331">
        <f>(P107*K150)/1000000</f>
        <v>0</v>
      </c>
      <c r="Q108" s="444">
        <f>SUM(C108:P108)</f>
        <v>0</v>
      </c>
      <c r="R108" s="365"/>
      <c r="S108" s="127"/>
      <c r="T108" s="95"/>
      <c r="U108" s="94"/>
      <c r="V108" s="94"/>
      <c r="W108" s="94"/>
      <c r="X108" s="94"/>
    </row>
    <row r="109" spans="1:24" ht="15.75" thickBot="1">
      <c r="A109" s="94"/>
      <c r="B109" s="370"/>
      <c r="C109" s="371"/>
      <c r="D109" s="371"/>
      <c r="E109" s="371"/>
      <c r="F109" s="371"/>
      <c r="G109" s="371"/>
      <c r="H109" s="371"/>
      <c r="I109" s="371"/>
      <c r="J109" s="371"/>
      <c r="K109" s="371"/>
      <c r="L109" s="371"/>
      <c r="M109" s="371"/>
      <c r="N109" s="371"/>
      <c r="O109" s="371"/>
      <c r="P109" s="371"/>
      <c r="Q109" s="371"/>
      <c r="R109" s="127"/>
      <c r="S109" s="127"/>
      <c r="T109" s="95"/>
      <c r="U109" s="94"/>
      <c r="V109" s="94"/>
      <c r="W109" s="94"/>
      <c r="X109" s="94"/>
    </row>
    <row r="110" spans="1:24" ht="15.75" thickBot="1">
      <c r="A110" s="350"/>
      <c r="B110" s="361" t="s">
        <v>1141</v>
      </c>
      <c r="C110" s="372" t="s">
        <v>608</v>
      </c>
      <c r="D110" s="373" t="s">
        <v>609</v>
      </c>
      <c r="E110" s="373" t="s">
        <v>1044</v>
      </c>
      <c r="F110" s="373" t="s">
        <v>1045</v>
      </c>
      <c r="G110" s="373" t="s">
        <v>1046</v>
      </c>
      <c r="H110" s="374" t="s">
        <v>1047</v>
      </c>
      <c r="I110" s="374" t="s">
        <v>1048</v>
      </c>
      <c r="J110" s="374" t="s">
        <v>1083</v>
      </c>
      <c r="K110" s="375" t="s">
        <v>1050</v>
      </c>
      <c r="L110" s="374" t="s">
        <v>1051</v>
      </c>
      <c r="M110" s="374" t="s">
        <v>1052</v>
      </c>
      <c r="N110" s="373" t="s">
        <v>1053</v>
      </c>
      <c r="O110" s="352" t="s">
        <v>1054</v>
      </c>
      <c r="P110" s="447" t="s">
        <v>1055</v>
      </c>
      <c r="Q110" s="376" t="s">
        <v>18</v>
      </c>
      <c r="R110" s="127"/>
      <c r="S110" s="127"/>
      <c r="T110" s="95"/>
      <c r="U110" s="94"/>
      <c r="V110" s="94"/>
      <c r="W110" s="94"/>
      <c r="X110" s="94"/>
    </row>
    <row r="111" spans="1:24">
      <c r="A111" s="292">
        <v>1</v>
      </c>
      <c r="B111" s="189" t="s">
        <v>1142</v>
      </c>
      <c r="C111" s="364">
        <f>C112+C113</f>
        <v>0</v>
      </c>
      <c r="D111" s="364">
        <f t="shared" ref="D111:P111" si="22">D112+D113</f>
        <v>0</v>
      </c>
      <c r="E111" s="364">
        <f t="shared" si="22"/>
        <v>0</v>
      </c>
      <c r="F111" s="364">
        <f t="shared" si="22"/>
        <v>0</v>
      </c>
      <c r="G111" s="364">
        <f t="shared" si="22"/>
        <v>0</v>
      </c>
      <c r="H111" s="364">
        <f t="shared" si="22"/>
        <v>0</v>
      </c>
      <c r="I111" s="364">
        <f t="shared" si="22"/>
        <v>0</v>
      </c>
      <c r="J111" s="364">
        <f t="shared" si="22"/>
        <v>0</v>
      </c>
      <c r="K111" s="364">
        <f t="shared" si="22"/>
        <v>0</v>
      </c>
      <c r="L111" s="364">
        <f t="shared" si="22"/>
        <v>0</v>
      </c>
      <c r="M111" s="364">
        <f t="shared" si="22"/>
        <v>0</v>
      </c>
      <c r="N111" s="377">
        <f t="shared" si="22"/>
        <v>0</v>
      </c>
      <c r="O111" s="377">
        <f t="shared" si="22"/>
        <v>0</v>
      </c>
      <c r="P111" s="377">
        <f t="shared" si="22"/>
        <v>0</v>
      </c>
      <c r="Q111" s="442">
        <f>(C111*$K$137+D111*$K$138+E111*$K$139+F111*$K$140+G111*$K$141+H111*$K$142+I111*$K$143+J111*$K$144+K111*$K$145+L111*$K$146+M111*$K$147+N111*$K$148+O111*$K$149+P111*$K$150)/1000000</f>
        <v>0</v>
      </c>
      <c r="R111" s="365"/>
      <c r="S111" s="365"/>
      <c r="T111" s="95"/>
      <c r="U111" s="94"/>
      <c r="V111" s="94"/>
      <c r="W111" s="94"/>
      <c r="X111" s="94"/>
    </row>
    <row r="112" spans="1:24">
      <c r="A112" s="300"/>
      <c r="B112" s="378" t="s">
        <v>1143</v>
      </c>
      <c r="C112" s="119"/>
      <c r="D112" s="119"/>
      <c r="E112" s="119"/>
      <c r="F112" s="119"/>
      <c r="G112" s="119"/>
      <c r="H112" s="119"/>
      <c r="I112" s="119"/>
      <c r="J112" s="119"/>
      <c r="K112" s="119"/>
      <c r="L112" s="119"/>
      <c r="M112" s="295"/>
      <c r="N112" s="119"/>
      <c r="O112" s="119"/>
      <c r="P112" s="295"/>
      <c r="Q112" s="442">
        <f t="shared" ref="Q112:Q122" si="23">(C112*$K$137+D112*$K$138+E112*$K$139+F112*$K$140+G112*$K$141+H112*$K$142+I112*$K$143+J112*$K$144+K112*$K$145+L112*$K$146+M112*$K$147+N112*$K$148+O112*$K$149+P112*$K$150)/1000000</f>
        <v>0</v>
      </c>
      <c r="R112" s="365"/>
      <c r="S112" s="365"/>
      <c r="T112" s="95"/>
      <c r="U112" s="94"/>
      <c r="V112" s="94"/>
      <c r="W112" s="94"/>
      <c r="X112" s="94"/>
    </row>
    <row r="113" spans="1:24">
      <c r="A113" s="300"/>
      <c r="B113" s="378" t="s">
        <v>1144</v>
      </c>
      <c r="C113" s="119"/>
      <c r="D113" s="119"/>
      <c r="E113" s="119"/>
      <c r="F113" s="119"/>
      <c r="G113" s="119"/>
      <c r="H113" s="119"/>
      <c r="I113" s="119"/>
      <c r="J113" s="119"/>
      <c r="K113" s="119"/>
      <c r="L113" s="119"/>
      <c r="M113" s="295"/>
      <c r="N113" s="119"/>
      <c r="O113" s="119"/>
      <c r="P113" s="295"/>
      <c r="Q113" s="442">
        <f t="shared" si="23"/>
        <v>0</v>
      </c>
      <c r="R113" s="365"/>
      <c r="S113" s="365"/>
      <c r="T113" s="95"/>
      <c r="U113" s="94"/>
      <c r="V113" s="94"/>
      <c r="W113" s="94"/>
      <c r="X113" s="94"/>
    </row>
    <row r="114" spans="1:24">
      <c r="A114" s="300">
        <v>2</v>
      </c>
      <c r="B114" s="189" t="s">
        <v>1145</v>
      </c>
      <c r="C114" s="364">
        <f>C115+C116</f>
        <v>0</v>
      </c>
      <c r="D114" s="364">
        <f t="shared" ref="D114:P114" si="24">D115+D116</f>
        <v>0</v>
      </c>
      <c r="E114" s="364">
        <f t="shared" si="24"/>
        <v>0</v>
      </c>
      <c r="F114" s="364">
        <f t="shared" si="24"/>
        <v>0</v>
      </c>
      <c r="G114" s="364">
        <f t="shared" si="24"/>
        <v>0</v>
      </c>
      <c r="H114" s="364">
        <f t="shared" si="24"/>
        <v>0</v>
      </c>
      <c r="I114" s="364">
        <f t="shared" si="24"/>
        <v>0</v>
      </c>
      <c r="J114" s="364">
        <f t="shared" si="24"/>
        <v>0</v>
      </c>
      <c r="K114" s="364">
        <f t="shared" si="24"/>
        <v>0</v>
      </c>
      <c r="L114" s="364">
        <f t="shared" si="24"/>
        <v>0</v>
      </c>
      <c r="M114" s="364">
        <f t="shared" si="24"/>
        <v>0</v>
      </c>
      <c r="N114" s="364">
        <f t="shared" si="24"/>
        <v>0</v>
      </c>
      <c r="O114" s="364">
        <f t="shared" si="24"/>
        <v>0</v>
      </c>
      <c r="P114" s="364">
        <f t="shared" si="24"/>
        <v>0</v>
      </c>
      <c r="Q114" s="442">
        <f t="shared" si="23"/>
        <v>0</v>
      </c>
      <c r="R114" s="365"/>
      <c r="S114" s="365"/>
      <c r="T114" s="95"/>
      <c r="U114" s="94"/>
      <c r="V114" s="94"/>
      <c r="W114" s="94"/>
      <c r="X114" s="94"/>
    </row>
    <row r="115" spans="1:24">
      <c r="A115" s="300"/>
      <c r="B115" s="378" t="s">
        <v>1143</v>
      </c>
      <c r="C115" s="119"/>
      <c r="D115" s="119"/>
      <c r="E115" s="119"/>
      <c r="F115" s="119"/>
      <c r="G115" s="119"/>
      <c r="H115" s="119"/>
      <c r="I115" s="119"/>
      <c r="J115" s="119"/>
      <c r="K115" s="119"/>
      <c r="L115" s="119"/>
      <c r="M115" s="295"/>
      <c r="N115" s="119"/>
      <c r="O115" s="119"/>
      <c r="P115" s="295"/>
      <c r="Q115" s="442">
        <f t="shared" si="23"/>
        <v>0</v>
      </c>
      <c r="R115" s="365"/>
      <c r="S115" s="365"/>
      <c r="T115" s="95"/>
      <c r="U115" s="94"/>
      <c r="V115" s="94"/>
      <c r="W115" s="94"/>
      <c r="X115" s="94"/>
    </row>
    <row r="116" spans="1:24">
      <c r="A116" s="300"/>
      <c r="B116" s="378" t="s">
        <v>1144</v>
      </c>
      <c r="C116" s="119"/>
      <c r="D116" s="119"/>
      <c r="E116" s="119"/>
      <c r="F116" s="119"/>
      <c r="G116" s="119"/>
      <c r="H116" s="119"/>
      <c r="I116" s="119"/>
      <c r="J116" s="119"/>
      <c r="K116" s="119"/>
      <c r="L116" s="119"/>
      <c r="M116" s="295"/>
      <c r="N116" s="119"/>
      <c r="O116" s="119"/>
      <c r="P116" s="295"/>
      <c r="Q116" s="442">
        <f t="shared" si="23"/>
        <v>0</v>
      </c>
      <c r="R116" s="365"/>
      <c r="S116" s="365"/>
      <c r="T116" s="95"/>
      <c r="U116" s="94"/>
      <c r="V116" s="94"/>
      <c r="W116" s="94"/>
      <c r="X116" s="94"/>
    </row>
    <row r="117" spans="1:24">
      <c r="A117" s="300">
        <v>3</v>
      </c>
      <c r="B117" s="189" t="s">
        <v>1146</v>
      </c>
      <c r="C117" s="119"/>
      <c r="D117" s="119"/>
      <c r="E117" s="119"/>
      <c r="F117" s="119"/>
      <c r="G117" s="119"/>
      <c r="H117" s="119"/>
      <c r="I117" s="119"/>
      <c r="J117" s="119"/>
      <c r="K117" s="119"/>
      <c r="L117" s="119"/>
      <c r="M117" s="295"/>
      <c r="N117" s="119"/>
      <c r="O117" s="119"/>
      <c r="P117" s="295"/>
      <c r="Q117" s="442">
        <f t="shared" si="23"/>
        <v>0</v>
      </c>
      <c r="R117" s="365"/>
      <c r="S117" s="365"/>
      <c r="T117" s="95"/>
      <c r="U117" s="94"/>
      <c r="V117" s="94"/>
      <c r="W117" s="94"/>
      <c r="X117" s="94"/>
    </row>
    <row r="118" spans="1:24">
      <c r="A118" s="300">
        <v>4</v>
      </c>
      <c r="B118" s="189" t="s">
        <v>1147</v>
      </c>
      <c r="C118" s="119"/>
      <c r="D118" s="119"/>
      <c r="E118" s="119"/>
      <c r="F118" s="119"/>
      <c r="G118" s="119"/>
      <c r="H118" s="119"/>
      <c r="I118" s="119"/>
      <c r="J118" s="119"/>
      <c r="K118" s="119"/>
      <c r="L118" s="119"/>
      <c r="M118" s="295"/>
      <c r="N118" s="119"/>
      <c r="O118" s="119"/>
      <c r="P118" s="295"/>
      <c r="Q118" s="442">
        <f t="shared" si="23"/>
        <v>0</v>
      </c>
      <c r="R118" s="365"/>
      <c r="S118" s="365"/>
      <c r="T118" s="95"/>
      <c r="U118" s="94"/>
      <c r="V118" s="94"/>
      <c r="W118" s="94"/>
      <c r="X118" s="94"/>
    </row>
    <row r="119" spans="1:24">
      <c r="A119" s="300">
        <v>5</v>
      </c>
      <c r="B119" s="189" t="s">
        <v>1148</v>
      </c>
      <c r="C119" s="119"/>
      <c r="D119" s="119"/>
      <c r="E119" s="119"/>
      <c r="F119" s="119"/>
      <c r="G119" s="119"/>
      <c r="H119" s="119"/>
      <c r="I119" s="119"/>
      <c r="J119" s="119"/>
      <c r="K119" s="119"/>
      <c r="L119" s="119"/>
      <c r="M119" s="295"/>
      <c r="N119" s="119"/>
      <c r="O119" s="119"/>
      <c r="P119" s="295"/>
      <c r="Q119" s="442">
        <f t="shared" si="23"/>
        <v>0</v>
      </c>
      <c r="R119" s="365"/>
      <c r="S119" s="365"/>
      <c r="T119" s="95"/>
      <c r="U119" s="94"/>
      <c r="V119" s="94"/>
      <c r="W119" s="94"/>
      <c r="X119" s="94"/>
    </row>
    <row r="120" spans="1:24">
      <c r="A120" s="300">
        <v>6</v>
      </c>
      <c r="B120" s="189" t="s">
        <v>1136</v>
      </c>
      <c r="C120" s="119"/>
      <c r="D120" s="119"/>
      <c r="E120" s="119"/>
      <c r="F120" s="119"/>
      <c r="G120" s="119"/>
      <c r="H120" s="119"/>
      <c r="I120" s="119"/>
      <c r="J120" s="119"/>
      <c r="K120" s="119"/>
      <c r="L120" s="119"/>
      <c r="M120" s="295"/>
      <c r="N120" s="119"/>
      <c r="O120" s="119"/>
      <c r="P120" s="295"/>
      <c r="Q120" s="442">
        <f t="shared" si="23"/>
        <v>0</v>
      </c>
      <c r="R120" s="365"/>
      <c r="S120" s="365"/>
      <c r="T120" s="95"/>
      <c r="U120" s="94"/>
      <c r="V120" s="94"/>
      <c r="W120" s="94"/>
      <c r="X120" s="94"/>
    </row>
    <row r="121" spans="1:24" ht="15.75" thickBot="1">
      <c r="A121" s="300">
        <v>7</v>
      </c>
      <c r="B121" s="327" t="s">
        <v>1149</v>
      </c>
      <c r="C121" s="119"/>
      <c r="D121" s="119"/>
      <c r="E121" s="119"/>
      <c r="F121" s="119"/>
      <c r="G121" s="119"/>
      <c r="H121" s="119"/>
      <c r="I121" s="119"/>
      <c r="J121" s="119"/>
      <c r="K121" s="119"/>
      <c r="L121" s="119"/>
      <c r="M121" s="295"/>
      <c r="N121" s="347"/>
      <c r="O121" s="347"/>
      <c r="P121" s="357"/>
      <c r="Q121" s="442">
        <f t="shared" si="23"/>
        <v>0</v>
      </c>
      <c r="R121" s="365"/>
      <c r="S121" s="365"/>
      <c r="T121" s="95"/>
      <c r="U121" s="94"/>
      <c r="V121" s="94"/>
      <c r="W121" s="94"/>
      <c r="X121" s="94"/>
    </row>
    <row r="122" spans="1:24" ht="15.75" thickBot="1">
      <c r="A122" s="311"/>
      <c r="B122" s="312" t="s">
        <v>1150</v>
      </c>
      <c r="C122" s="379">
        <f>C111+C114+C117+C118+C119+C120+C121</f>
        <v>0</v>
      </c>
      <c r="D122" s="379">
        <f t="shared" ref="D122:P122" si="25">D111+D114+D117+D118+D119+D120+D121</f>
        <v>0</v>
      </c>
      <c r="E122" s="379">
        <f t="shared" si="25"/>
        <v>0</v>
      </c>
      <c r="F122" s="379">
        <f t="shared" si="25"/>
        <v>0</v>
      </c>
      <c r="G122" s="379">
        <f t="shared" si="25"/>
        <v>0</v>
      </c>
      <c r="H122" s="379">
        <f t="shared" si="25"/>
        <v>0</v>
      </c>
      <c r="I122" s="379">
        <f t="shared" si="25"/>
        <v>0</v>
      </c>
      <c r="J122" s="379">
        <f t="shared" si="25"/>
        <v>0</v>
      </c>
      <c r="K122" s="379">
        <f t="shared" si="25"/>
        <v>0</v>
      </c>
      <c r="L122" s="379">
        <f t="shared" si="25"/>
        <v>0</v>
      </c>
      <c r="M122" s="380">
        <f t="shared" si="25"/>
        <v>0</v>
      </c>
      <c r="N122" s="379">
        <f t="shared" si="25"/>
        <v>0</v>
      </c>
      <c r="O122" s="313">
        <f t="shared" si="25"/>
        <v>0</v>
      </c>
      <c r="P122" s="313">
        <f t="shared" si="25"/>
        <v>0</v>
      </c>
      <c r="Q122" s="445">
        <f t="shared" si="23"/>
        <v>0</v>
      </c>
      <c r="R122" s="365"/>
      <c r="S122" s="365"/>
      <c r="T122" s="95"/>
      <c r="U122" s="94"/>
      <c r="V122" s="94"/>
      <c r="W122" s="94"/>
      <c r="X122" s="94"/>
    </row>
    <row r="123" spans="1:24" ht="15.75" thickBot="1">
      <c r="A123" s="320" t="s">
        <v>1151</v>
      </c>
      <c r="B123" s="368" t="s">
        <v>1152</v>
      </c>
      <c r="C123" s="381">
        <f>(C122*K137)/1000000</f>
        <v>0</v>
      </c>
      <c r="D123" s="381">
        <f>(D122*K138)/1000000</f>
        <v>0</v>
      </c>
      <c r="E123" s="381">
        <f>(E122*K139)/1000000</f>
        <v>0</v>
      </c>
      <c r="F123" s="381">
        <f>(F122*K140)/1000000</f>
        <v>0</v>
      </c>
      <c r="G123" s="381">
        <f>(G122*K141)/1000000</f>
        <v>0</v>
      </c>
      <c r="H123" s="381">
        <f>(H122*K142)/1000000</f>
        <v>0</v>
      </c>
      <c r="I123" s="381">
        <f>(I122*K143)/1000000</f>
        <v>0</v>
      </c>
      <c r="J123" s="381">
        <f>(J122*K144)/1000000</f>
        <v>0</v>
      </c>
      <c r="K123" s="381">
        <f>(K122*K145)/1000000</f>
        <v>0</v>
      </c>
      <c r="L123" s="381">
        <f>(L122*K146)/1000000</f>
        <v>0</v>
      </c>
      <c r="M123" s="382">
        <f>(M122*K147)/1000000</f>
        <v>0</v>
      </c>
      <c r="N123" s="381">
        <f>(N122*K148)/1000000</f>
        <v>0</v>
      </c>
      <c r="O123" s="323">
        <f>(O122*K149)/1000000</f>
        <v>0</v>
      </c>
      <c r="P123" s="323">
        <f>(P122*K150)/1000000</f>
        <v>0</v>
      </c>
      <c r="Q123" s="444">
        <f>SUM(C123:P123)</f>
        <v>0</v>
      </c>
      <c r="R123" s="365"/>
      <c r="S123" s="365"/>
      <c r="T123" s="95"/>
      <c r="U123" s="94"/>
      <c r="V123" s="94"/>
      <c r="W123" s="94"/>
      <c r="X123" s="94"/>
    </row>
    <row r="124" spans="1:24" ht="15.75" thickBot="1">
      <c r="A124" s="383" t="s">
        <v>1153</v>
      </c>
      <c r="B124" s="384" t="s">
        <v>1154</v>
      </c>
      <c r="C124" s="385">
        <f>C108-C123</f>
        <v>0</v>
      </c>
      <c r="D124" s="379">
        <f t="shared" ref="D124:P124" si="26">D108-D123</f>
        <v>0</v>
      </c>
      <c r="E124" s="379">
        <f t="shared" si="26"/>
        <v>0</v>
      </c>
      <c r="F124" s="379">
        <f t="shared" si="26"/>
        <v>0</v>
      </c>
      <c r="G124" s="379">
        <f t="shared" si="26"/>
        <v>0</v>
      </c>
      <c r="H124" s="379">
        <f t="shared" si="26"/>
        <v>0</v>
      </c>
      <c r="I124" s="379">
        <f t="shared" si="26"/>
        <v>0</v>
      </c>
      <c r="J124" s="379">
        <f t="shared" si="26"/>
        <v>0</v>
      </c>
      <c r="K124" s="379">
        <f t="shared" si="26"/>
        <v>0</v>
      </c>
      <c r="L124" s="379">
        <f t="shared" si="26"/>
        <v>0</v>
      </c>
      <c r="M124" s="380">
        <f t="shared" si="26"/>
        <v>0</v>
      </c>
      <c r="N124" s="379">
        <f t="shared" si="26"/>
        <v>0</v>
      </c>
      <c r="O124" s="313">
        <f t="shared" si="26"/>
        <v>0</v>
      </c>
      <c r="P124" s="313">
        <f t="shared" si="26"/>
        <v>0</v>
      </c>
      <c r="Q124" s="445">
        <f>Q108-Q123</f>
        <v>0</v>
      </c>
      <c r="R124" s="365"/>
      <c r="S124" s="365"/>
      <c r="T124" s="95"/>
      <c r="U124" s="94"/>
      <c r="V124" s="94"/>
      <c r="W124" s="94"/>
      <c r="X124" s="94"/>
    </row>
    <row r="125" spans="1:24">
      <c r="A125" s="94"/>
      <c r="B125" s="127"/>
      <c r="C125" s="386"/>
      <c r="D125" s="386"/>
      <c r="E125" s="386"/>
      <c r="F125" s="386"/>
      <c r="G125" s="386"/>
      <c r="H125" s="386"/>
      <c r="I125" s="386"/>
      <c r="J125" s="386"/>
      <c r="K125" s="386"/>
      <c r="L125" s="386"/>
      <c r="M125" s="386"/>
      <c r="N125" s="386"/>
      <c r="O125" s="386"/>
      <c r="P125" s="386"/>
      <c r="Q125" s="386"/>
      <c r="R125" s="127"/>
      <c r="S125" s="127"/>
      <c r="T125" s="94"/>
      <c r="U125" s="94"/>
      <c r="V125" s="94"/>
      <c r="W125" s="94"/>
      <c r="X125" s="94"/>
    </row>
    <row r="126" spans="1:24">
      <c r="A126" s="94"/>
      <c r="B126" s="127"/>
      <c r="C126" s="386"/>
      <c r="D126" s="386"/>
      <c r="E126" s="386"/>
      <c r="F126" s="386"/>
      <c r="G126" s="386"/>
      <c r="H126" s="386"/>
      <c r="I126" s="386"/>
      <c r="J126" s="386"/>
      <c r="K126" s="386"/>
      <c r="L126" s="386"/>
      <c r="M126" s="386"/>
      <c r="N126" s="386"/>
      <c r="O126" s="386"/>
      <c r="P126" s="386"/>
      <c r="Q126" s="386"/>
      <c r="R126" s="127"/>
      <c r="S126" s="127"/>
      <c r="T126" s="94"/>
      <c r="U126" s="94"/>
      <c r="V126" s="94"/>
      <c r="W126" s="94"/>
      <c r="X126" s="94"/>
    </row>
    <row r="127" spans="1:24">
      <c r="A127" s="94"/>
      <c r="B127" s="127"/>
      <c r="C127" s="386"/>
      <c r="D127" s="386"/>
      <c r="E127" s="386"/>
      <c r="F127" s="386"/>
      <c r="G127" s="386"/>
      <c r="H127" s="386"/>
      <c r="I127" s="386"/>
      <c r="J127" s="386"/>
      <c r="K127" s="386"/>
      <c r="L127" s="386"/>
      <c r="M127" s="386"/>
      <c r="N127" s="386"/>
      <c r="O127" s="386"/>
      <c r="P127" s="386"/>
      <c r="Q127" s="386"/>
      <c r="R127" s="127"/>
      <c r="S127" s="127"/>
      <c r="T127" s="94"/>
      <c r="U127" s="94"/>
      <c r="V127" s="94"/>
      <c r="W127" s="94"/>
      <c r="X127" s="94"/>
    </row>
    <row r="128" spans="1:24">
      <c r="A128" s="94"/>
      <c r="B128" s="127"/>
      <c r="C128" s="386"/>
      <c r="D128" s="386"/>
      <c r="E128" s="386"/>
      <c r="F128" s="386"/>
      <c r="G128" s="386"/>
      <c r="H128" s="386"/>
      <c r="I128" s="386"/>
      <c r="J128" s="386"/>
      <c r="K128" s="386"/>
      <c r="L128" s="386"/>
      <c r="M128" s="386"/>
      <c r="N128" s="386"/>
      <c r="O128" s="386"/>
      <c r="P128" s="386"/>
      <c r="Q128" s="386"/>
      <c r="R128" s="127"/>
      <c r="S128" s="127"/>
      <c r="T128" s="94"/>
      <c r="U128" s="94"/>
      <c r="V128" s="94"/>
      <c r="W128" s="94"/>
      <c r="X128" s="94"/>
    </row>
    <row r="129" spans="1:24">
      <c r="A129" s="94"/>
      <c r="B129" s="127"/>
      <c r="C129" s="386"/>
      <c r="D129" s="386"/>
      <c r="E129" s="386"/>
      <c r="F129" s="386"/>
      <c r="G129" s="386"/>
      <c r="H129" s="386"/>
      <c r="I129" s="386"/>
      <c r="J129" s="386"/>
      <c r="K129" s="386"/>
      <c r="L129" s="386"/>
      <c r="M129" s="386"/>
      <c r="N129" s="386"/>
      <c r="O129" s="386"/>
      <c r="P129" s="386"/>
      <c r="Q129" s="386"/>
      <c r="R129" s="127"/>
      <c r="S129" s="127"/>
      <c r="T129" s="94"/>
      <c r="U129" s="94"/>
      <c r="V129" s="94"/>
      <c r="W129" s="94"/>
      <c r="X129" s="94"/>
    </row>
    <row r="130" spans="1:24">
      <c r="A130" s="94"/>
      <c r="B130" s="387"/>
      <c r="C130" s="388"/>
      <c r="D130" s="389"/>
      <c r="E130" s="389"/>
      <c r="F130" s="389"/>
      <c r="G130" s="389"/>
      <c r="H130" s="389"/>
      <c r="I130" s="389"/>
      <c r="J130" s="389"/>
      <c r="K130" s="389"/>
      <c r="L130" s="389"/>
      <c r="M130" s="389"/>
      <c r="N130" s="388"/>
      <c r="O130" s="388"/>
      <c r="P130" s="388"/>
      <c r="Q130" s="390"/>
      <c r="R130" s="127"/>
      <c r="S130" s="127"/>
      <c r="T130" s="94"/>
      <c r="U130" s="94"/>
      <c r="V130" s="94"/>
      <c r="W130" s="94"/>
      <c r="X130" s="94"/>
    </row>
    <row r="131" spans="1:24">
      <c r="A131" s="5" t="s">
        <v>2</v>
      </c>
      <c r="B131" s="6">
        <v>31.4</v>
      </c>
      <c r="C131" s="388"/>
      <c r="D131" s="389"/>
      <c r="E131" s="389"/>
      <c r="F131" s="389"/>
      <c r="G131" s="389"/>
      <c r="H131" s="389"/>
      <c r="I131" s="389"/>
      <c r="J131" s="389"/>
      <c r="K131" s="389"/>
      <c r="L131" s="389"/>
      <c r="M131" s="389"/>
      <c r="N131" s="388"/>
      <c r="O131" s="388"/>
      <c r="P131" s="388"/>
      <c r="Q131" s="390"/>
      <c r="R131" s="127"/>
      <c r="S131" s="127"/>
      <c r="T131" s="94"/>
      <c r="U131" s="94"/>
      <c r="V131" s="94"/>
      <c r="W131" s="94"/>
      <c r="X131" s="94"/>
    </row>
    <row r="132" spans="1:24" ht="15.75" thickBot="1">
      <c r="A132" s="5" t="s">
        <v>4</v>
      </c>
      <c r="B132" s="391" t="s">
        <v>1155</v>
      </c>
      <c r="C132" s="388"/>
      <c r="D132" s="389"/>
      <c r="E132" s="389"/>
      <c r="F132" s="389"/>
      <c r="G132" s="389"/>
      <c r="H132" s="389"/>
      <c r="I132" s="389"/>
      <c r="J132" s="389"/>
      <c r="K132" s="389"/>
      <c r="L132" s="389"/>
      <c r="M132" s="389"/>
      <c r="N132" s="388"/>
      <c r="O132" s="388"/>
      <c r="P132" s="388"/>
      <c r="Q132" s="390"/>
      <c r="R132" s="127"/>
      <c r="S132" s="127"/>
      <c r="T132" s="94"/>
      <c r="U132" s="94"/>
      <c r="V132" s="94"/>
      <c r="W132" s="94"/>
      <c r="X132" s="94"/>
    </row>
    <row r="133" spans="1:24" ht="48.75" customHeight="1" thickBot="1">
      <c r="A133" s="279"/>
      <c r="B133" s="392" t="s">
        <v>1156</v>
      </c>
      <c r="C133" s="2564" t="s">
        <v>1157</v>
      </c>
      <c r="D133" s="2565"/>
      <c r="E133" s="2564" t="s">
        <v>1158</v>
      </c>
      <c r="F133" s="2565"/>
      <c r="G133" s="2566" t="s">
        <v>1159</v>
      </c>
      <c r="H133" s="2566" t="s">
        <v>1160</v>
      </c>
      <c r="I133" s="2566" t="s">
        <v>1161</v>
      </c>
      <c r="J133" s="2569" t="s">
        <v>1162</v>
      </c>
      <c r="K133" s="2551" t="s">
        <v>1163</v>
      </c>
      <c r="L133" s="2551" t="s">
        <v>1164</v>
      </c>
      <c r="M133" s="2551" t="s">
        <v>1165</v>
      </c>
    </row>
    <row r="134" spans="1:24" ht="25.5" customHeight="1">
      <c r="A134" s="393"/>
      <c r="B134" s="2554" t="s">
        <v>1166</v>
      </c>
      <c r="C134" s="2556" t="s">
        <v>1167</v>
      </c>
      <c r="D134" s="2558" t="s">
        <v>1168</v>
      </c>
      <c r="E134" s="2560" t="s">
        <v>1169</v>
      </c>
      <c r="F134" s="2562" t="s">
        <v>1170</v>
      </c>
      <c r="G134" s="2567"/>
      <c r="H134" s="2567"/>
      <c r="I134" s="2567"/>
      <c r="J134" s="2570"/>
      <c r="K134" s="2552"/>
      <c r="L134" s="2552"/>
      <c r="M134" s="2552"/>
    </row>
    <row r="135" spans="1:24" ht="46.5" customHeight="1" thickBot="1">
      <c r="A135" s="393"/>
      <c r="B135" s="2555"/>
      <c r="C135" s="2557"/>
      <c r="D135" s="2559"/>
      <c r="E135" s="2561"/>
      <c r="F135" s="2563"/>
      <c r="G135" s="2568"/>
      <c r="H135" s="2568"/>
      <c r="I135" s="2568"/>
      <c r="J135" s="2571"/>
      <c r="K135" s="2553"/>
      <c r="L135" s="2553"/>
      <c r="M135" s="2553"/>
    </row>
    <row r="136" spans="1:24">
      <c r="A136" s="394"/>
      <c r="B136" s="395" t="s">
        <v>1171</v>
      </c>
      <c r="C136" s="396">
        <v>-2</v>
      </c>
      <c r="D136" s="397">
        <v>-3</v>
      </c>
      <c r="E136" s="396">
        <v>-4</v>
      </c>
      <c r="F136" s="397">
        <v>-5</v>
      </c>
      <c r="G136" s="398" t="s">
        <v>1172</v>
      </c>
      <c r="H136" s="398">
        <v>-7</v>
      </c>
      <c r="I136" s="398" t="s">
        <v>1173</v>
      </c>
      <c r="J136" s="398">
        <v>-9</v>
      </c>
      <c r="K136" s="398">
        <v>-10</v>
      </c>
      <c r="L136" s="399">
        <v>-11</v>
      </c>
      <c r="M136" s="398" t="s">
        <v>1174</v>
      </c>
      <c r="R136" s="7"/>
    </row>
    <row r="137" spans="1:24">
      <c r="A137" s="300"/>
      <c r="B137" s="400" t="s">
        <v>608</v>
      </c>
      <c r="C137" s="401">
        <f>C33</f>
        <v>0</v>
      </c>
      <c r="D137" s="402">
        <f>C59</f>
        <v>0</v>
      </c>
      <c r="E137" s="403">
        <f>C70</f>
        <v>0</v>
      </c>
      <c r="F137" s="404">
        <f>C81</f>
        <v>0</v>
      </c>
      <c r="G137" s="405">
        <f>C137-D137+E137-F137</f>
        <v>0</v>
      </c>
      <c r="H137" s="405">
        <f>C90</f>
        <v>0</v>
      </c>
      <c r="I137" s="405">
        <f>G137+H137</f>
        <v>0</v>
      </c>
      <c r="J137" s="406"/>
      <c r="K137" s="406"/>
      <c r="L137" s="405">
        <f>(I137-J137)*K137/1000000</f>
        <v>0</v>
      </c>
      <c r="M137" s="405" t="e">
        <f>L137/$L$154*100</f>
        <v>#DIV/0!</v>
      </c>
      <c r="R137" s="407"/>
    </row>
    <row r="138" spans="1:24">
      <c r="A138" s="300"/>
      <c r="B138" s="400" t="s">
        <v>609</v>
      </c>
      <c r="C138" s="401">
        <f>D33</f>
        <v>0</v>
      </c>
      <c r="D138" s="402">
        <f>D59</f>
        <v>0</v>
      </c>
      <c r="E138" s="403">
        <f>D70</f>
        <v>0</v>
      </c>
      <c r="F138" s="404">
        <f>D81</f>
        <v>0</v>
      </c>
      <c r="G138" s="405">
        <f t="shared" ref="G138:G150" si="27">C138-D138+E138-F138</f>
        <v>0</v>
      </c>
      <c r="H138" s="405">
        <f>D90</f>
        <v>0</v>
      </c>
      <c r="I138" s="405">
        <f>G138+H138</f>
        <v>0</v>
      </c>
      <c r="J138" s="406"/>
      <c r="K138" s="406"/>
      <c r="L138" s="405">
        <f t="shared" ref="L138:L150" si="28">(I138-J138)*K138/1000000</f>
        <v>0</v>
      </c>
      <c r="M138" s="405" t="e">
        <f t="shared" ref="M138:M150" si="29">L138/$L$154*100</f>
        <v>#DIV/0!</v>
      </c>
      <c r="R138" s="407"/>
    </row>
    <row r="139" spans="1:24">
      <c r="A139" s="300"/>
      <c r="B139" s="400" t="s">
        <v>1044</v>
      </c>
      <c r="C139" s="401">
        <f>E33</f>
        <v>0</v>
      </c>
      <c r="D139" s="402">
        <f>E59</f>
        <v>0</v>
      </c>
      <c r="E139" s="403">
        <f>E70</f>
        <v>0</v>
      </c>
      <c r="F139" s="404">
        <f>E81</f>
        <v>0</v>
      </c>
      <c r="G139" s="405">
        <f t="shared" si="27"/>
        <v>0</v>
      </c>
      <c r="H139" s="405">
        <f>E90</f>
        <v>0</v>
      </c>
      <c r="I139" s="405">
        <f t="shared" ref="I139:I150" si="30">G139+H139</f>
        <v>0</v>
      </c>
      <c r="J139" s="406"/>
      <c r="K139" s="406"/>
      <c r="L139" s="405">
        <f t="shared" si="28"/>
        <v>0</v>
      </c>
      <c r="M139" s="405" t="e">
        <f t="shared" si="29"/>
        <v>#DIV/0!</v>
      </c>
      <c r="R139" s="407"/>
    </row>
    <row r="140" spans="1:24">
      <c r="A140" s="300"/>
      <c r="B140" s="400" t="s">
        <v>1045</v>
      </c>
      <c r="C140" s="401">
        <f>F33</f>
        <v>0</v>
      </c>
      <c r="D140" s="402">
        <f>F59</f>
        <v>0</v>
      </c>
      <c r="E140" s="403">
        <f>F70</f>
        <v>0</v>
      </c>
      <c r="F140" s="404">
        <f>F81</f>
        <v>0</v>
      </c>
      <c r="G140" s="405">
        <f t="shared" si="27"/>
        <v>0</v>
      </c>
      <c r="H140" s="405">
        <f>F90</f>
        <v>0</v>
      </c>
      <c r="I140" s="405">
        <f t="shared" si="30"/>
        <v>0</v>
      </c>
      <c r="J140" s="406"/>
      <c r="K140" s="406"/>
      <c r="L140" s="405">
        <f t="shared" si="28"/>
        <v>0</v>
      </c>
      <c r="M140" s="405" t="e">
        <f t="shared" si="29"/>
        <v>#DIV/0!</v>
      </c>
      <c r="R140" s="407"/>
    </row>
    <row r="141" spans="1:24">
      <c r="A141" s="300"/>
      <c r="B141" s="400" t="s">
        <v>1046</v>
      </c>
      <c r="C141" s="401">
        <f>G33</f>
        <v>0</v>
      </c>
      <c r="D141" s="402">
        <f>G59</f>
        <v>0</v>
      </c>
      <c r="E141" s="403">
        <f>G70</f>
        <v>0</v>
      </c>
      <c r="F141" s="404">
        <f>G81</f>
        <v>0</v>
      </c>
      <c r="G141" s="405">
        <f t="shared" si="27"/>
        <v>0</v>
      </c>
      <c r="H141" s="405">
        <f>G90</f>
        <v>0</v>
      </c>
      <c r="I141" s="405">
        <f t="shared" si="30"/>
        <v>0</v>
      </c>
      <c r="J141" s="406"/>
      <c r="K141" s="406"/>
      <c r="L141" s="405">
        <f t="shared" si="28"/>
        <v>0</v>
      </c>
      <c r="M141" s="405" t="e">
        <f t="shared" si="29"/>
        <v>#DIV/0!</v>
      </c>
      <c r="R141" s="407"/>
    </row>
    <row r="142" spans="1:24">
      <c r="A142" s="300"/>
      <c r="B142" s="400" t="s">
        <v>1047</v>
      </c>
      <c r="C142" s="401">
        <f>H33</f>
        <v>0</v>
      </c>
      <c r="D142" s="402">
        <f>H59</f>
        <v>0</v>
      </c>
      <c r="E142" s="403">
        <f>H70</f>
        <v>0</v>
      </c>
      <c r="F142" s="404">
        <f>H81</f>
        <v>0</v>
      </c>
      <c r="G142" s="405">
        <f t="shared" si="27"/>
        <v>0</v>
      </c>
      <c r="H142" s="405">
        <f>H90</f>
        <v>0</v>
      </c>
      <c r="I142" s="405">
        <f t="shared" si="30"/>
        <v>0</v>
      </c>
      <c r="J142" s="406"/>
      <c r="K142" s="406"/>
      <c r="L142" s="405">
        <f t="shared" si="28"/>
        <v>0</v>
      </c>
      <c r="M142" s="405" t="e">
        <f t="shared" si="29"/>
        <v>#DIV/0!</v>
      </c>
      <c r="R142" s="407"/>
    </row>
    <row r="143" spans="1:24">
      <c r="A143" s="300"/>
      <c r="B143" s="400" t="s">
        <v>1048</v>
      </c>
      <c r="C143" s="401">
        <f>I33</f>
        <v>0</v>
      </c>
      <c r="D143" s="402">
        <f>I59</f>
        <v>0</v>
      </c>
      <c r="E143" s="403">
        <f>I70</f>
        <v>0</v>
      </c>
      <c r="F143" s="404">
        <f>I81</f>
        <v>0</v>
      </c>
      <c r="G143" s="405">
        <f t="shared" si="27"/>
        <v>0</v>
      </c>
      <c r="H143" s="405">
        <f>I90</f>
        <v>0</v>
      </c>
      <c r="I143" s="405">
        <f t="shared" si="30"/>
        <v>0</v>
      </c>
      <c r="J143" s="406"/>
      <c r="K143" s="406"/>
      <c r="L143" s="405">
        <f t="shared" si="28"/>
        <v>0</v>
      </c>
      <c r="M143" s="405" t="e">
        <f t="shared" si="29"/>
        <v>#DIV/0!</v>
      </c>
      <c r="R143" s="407"/>
    </row>
    <row r="144" spans="1:24">
      <c r="A144" s="300"/>
      <c r="B144" s="400" t="s">
        <v>1049</v>
      </c>
      <c r="C144" s="401">
        <f>J33</f>
        <v>0</v>
      </c>
      <c r="D144" s="402">
        <f>J59</f>
        <v>0</v>
      </c>
      <c r="E144" s="403">
        <f>J70</f>
        <v>0</v>
      </c>
      <c r="F144" s="404">
        <f>J81</f>
        <v>0</v>
      </c>
      <c r="G144" s="405">
        <f t="shared" si="27"/>
        <v>0</v>
      </c>
      <c r="H144" s="405">
        <f>J90</f>
        <v>0</v>
      </c>
      <c r="I144" s="405">
        <f t="shared" si="30"/>
        <v>0</v>
      </c>
      <c r="J144" s="406"/>
      <c r="K144" s="406"/>
      <c r="L144" s="405">
        <f t="shared" si="28"/>
        <v>0</v>
      </c>
      <c r="M144" s="405" t="e">
        <f t="shared" si="29"/>
        <v>#DIV/0!</v>
      </c>
      <c r="R144" s="407"/>
    </row>
    <row r="145" spans="1:18">
      <c r="A145" s="300"/>
      <c r="B145" s="400" t="s">
        <v>1050</v>
      </c>
      <c r="C145" s="401">
        <f>K33</f>
        <v>0</v>
      </c>
      <c r="D145" s="402">
        <f>K59</f>
        <v>0</v>
      </c>
      <c r="E145" s="403">
        <f>K70</f>
        <v>0</v>
      </c>
      <c r="F145" s="404">
        <f>K81</f>
        <v>0</v>
      </c>
      <c r="G145" s="405">
        <f t="shared" si="27"/>
        <v>0</v>
      </c>
      <c r="H145" s="405">
        <f>K90</f>
        <v>0</v>
      </c>
      <c r="I145" s="405">
        <f t="shared" si="30"/>
        <v>0</v>
      </c>
      <c r="J145" s="406"/>
      <c r="K145" s="406"/>
      <c r="L145" s="405">
        <f t="shared" si="28"/>
        <v>0</v>
      </c>
      <c r="M145" s="405" t="e">
        <f t="shared" si="29"/>
        <v>#DIV/0!</v>
      </c>
      <c r="R145" s="407"/>
    </row>
    <row r="146" spans="1:18">
      <c r="A146" s="300"/>
      <c r="B146" s="400" t="s">
        <v>1051</v>
      </c>
      <c r="C146" s="401">
        <f>L33</f>
        <v>0</v>
      </c>
      <c r="D146" s="402">
        <f>L59</f>
        <v>0</v>
      </c>
      <c r="E146" s="403">
        <f>L70</f>
        <v>0</v>
      </c>
      <c r="F146" s="404">
        <f>L81</f>
        <v>0</v>
      </c>
      <c r="G146" s="405">
        <f t="shared" si="27"/>
        <v>0</v>
      </c>
      <c r="H146" s="405">
        <f>L90</f>
        <v>0</v>
      </c>
      <c r="I146" s="405">
        <f t="shared" si="30"/>
        <v>0</v>
      </c>
      <c r="J146" s="406"/>
      <c r="K146" s="406"/>
      <c r="L146" s="405">
        <f t="shared" si="28"/>
        <v>0</v>
      </c>
      <c r="M146" s="405" t="e">
        <f t="shared" si="29"/>
        <v>#DIV/0!</v>
      </c>
      <c r="R146" s="407"/>
    </row>
    <row r="147" spans="1:18">
      <c r="A147" s="300"/>
      <c r="B147" s="400" t="s">
        <v>1052</v>
      </c>
      <c r="C147" s="401">
        <f>M33</f>
        <v>0</v>
      </c>
      <c r="D147" s="402">
        <f>M59</f>
        <v>0</v>
      </c>
      <c r="E147" s="403">
        <f>M70</f>
        <v>0</v>
      </c>
      <c r="F147" s="404">
        <f>M81</f>
        <v>0</v>
      </c>
      <c r="G147" s="405">
        <f t="shared" si="27"/>
        <v>0</v>
      </c>
      <c r="H147" s="405">
        <f>M90</f>
        <v>0</v>
      </c>
      <c r="I147" s="405">
        <f t="shared" si="30"/>
        <v>0</v>
      </c>
      <c r="J147" s="406"/>
      <c r="K147" s="406"/>
      <c r="L147" s="405">
        <f t="shared" si="28"/>
        <v>0</v>
      </c>
      <c r="M147" s="405" t="e">
        <f t="shared" si="29"/>
        <v>#DIV/0!</v>
      </c>
      <c r="R147" s="7"/>
    </row>
    <row r="148" spans="1:18">
      <c r="A148" s="300"/>
      <c r="B148" s="400" t="s">
        <v>1053</v>
      </c>
      <c r="C148" s="401">
        <f>N33</f>
        <v>0</v>
      </c>
      <c r="D148" s="402">
        <f>N59</f>
        <v>0</v>
      </c>
      <c r="E148" s="403">
        <f>N70</f>
        <v>0</v>
      </c>
      <c r="F148" s="404">
        <f>N81</f>
        <v>0</v>
      </c>
      <c r="G148" s="405">
        <f t="shared" si="27"/>
        <v>0</v>
      </c>
      <c r="H148" s="405">
        <f>N90</f>
        <v>0</v>
      </c>
      <c r="I148" s="405">
        <f t="shared" si="30"/>
        <v>0</v>
      </c>
      <c r="J148" s="406"/>
      <c r="K148" s="406"/>
      <c r="L148" s="405">
        <f t="shared" si="28"/>
        <v>0</v>
      </c>
      <c r="M148" s="405" t="e">
        <f t="shared" si="29"/>
        <v>#DIV/0!</v>
      </c>
      <c r="R148" s="7"/>
    </row>
    <row r="149" spans="1:18">
      <c r="A149" s="300"/>
      <c r="B149" s="400" t="s">
        <v>1054</v>
      </c>
      <c r="C149" s="401">
        <f>O33</f>
        <v>0</v>
      </c>
      <c r="D149" s="402">
        <f>O59</f>
        <v>0</v>
      </c>
      <c r="E149" s="403">
        <f>O70</f>
        <v>0</v>
      </c>
      <c r="F149" s="404">
        <f>O81</f>
        <v>0</v>
      </c>
      <c r="G149" s="405">
        <f t="shared" si="27"/>
        <v>0</v>
      </c>
      <c r="H149" s="405">
        <f>O90</f>
        <v>0</v>
      </c>
      <c r="I149" s="405">
        <f t="shared" si="30"/>
        <v>0</v>
      </c>
      <c r="J149" s="406"/>
      <c r="K149" s="406"/>
      <c r="L149" s="405">
        <f t="shared" si="28"/>
        <v>0</v>
      </c>
      <c r="M149" s="405" t="e">
        <f t="shared" si="29"/>
        <v>#DIV/0!</v>
      </c>
      <c r="R149" s="7"/>
    </row>
    <row r="150" spans="1:18" ht="15.75" thickBot="1">
      <c r="A150" s="300"/>
      <c r="B150" s="400" t="s">
        <v>1055</v>
      </c>
      <c r="C150" s="401">
        <f>P33</f>
        <v>0</v>
      </c>
      <c r="D150" s="455">
        <f>P59</f>
        <v>0</v>
      </c>
      <c r="E150" s="457">
        <f>P70</f>
        <v>0</v>
      </c>
      <c r="F150" s="456">
        <f>P81</f>
        <v>0</v>
      </c>
      <c r="G150" s="405">
        <f t="shared" si="27"/>
        <v>0</v>
      </c>
      <c r="H150" s="455">
        <f>P90</f>
        <v>0</v>
      </c>
      <c r="I150" s="405">
        <f t="shared" si="30"/>
        <v>0</v>
      </c>
      <c r="J150" s="406"/>
      <c r="K150" s="408"/>
      <c r="L150" s="405">
        <f t="shared" si="28"/>
        <v>0</v>
      </c>
      <c r="M150" s="405" t="e">
        <f t="shared" si="29"/>
        <v>#DIV/0!</v>
      </c>
      <c r="R150" s="7"/>
    </row>
    <row r="151" spans="1:18">
      <c r="A151" s="394">
        <v>12</v>
      </c>
      <c r="B151" s="409" t="s">
        <v>1175</v>
      </c>
      <c r="C151" s="410"/>
      <c r="D151" s="410"/>
      <c r="E151" s="410"/>
      <c r="F151" s="410"/>
      <c r="G151" s="410"/>
      <c r="H151" s="410"/>
      <c r="I151" s="410"/>
      <c r="J151" s="411"/>
      <c r="K151" s="410"/>
      <c r="L151" s="412"/>
      <c r="M151" s="458">
        <f>SUMIF(L137:L150,"&gt;0",L137:L150)</f>
        <v>0</v>
      </c>
    </row>
    <row r="152" spans="1:18">
      <c r="A152" s="413">
        <v>13</v>
      </c>
      <c r="B152" s="409" t="s">
        <v>1176</v>
      </c>
      <c r="C152" s="414"/>
      <c r="D152" s="414"/>
      <c r="E152" s="414"/>
      <c r="F152" s="414"/>
      <c r="G152" s="414"/>
      <c r="H152" s="414"/>
      <c r="I152" s="414"/>
      <c r="J152" s="41"/>
      <c r="K152" s="414"/>
      <c r="L152" s="415"/>
      <c r="M152" s="459">
        <f>SUMIF(L137:L150,"&lt;0",L137:L150)</f>
        <v>0</v>
      </c>
    </row>
    <row r="153" spans="1:18">
      <c r="A153" s="413">
        <v>14</v>
      </c>
      <c r="B153" s="409" t="s">
        <v>1177</v>
      </c>
      <c r="C153" s="414"/>
      <c r="D153" s="414"/>
      <c r="E153" s="414"/>
      <c r="F153" s="414"/>
      <c r="G153" s="414"/>
      <c r="H153" s="414"/>
      <c r="I153" s="414"/>
      <c r="J153" s="41"/>
      <c r="K153" s="414"/>
      <c r="L153" s="415"/>
      <c r="M153" s="459">
        <f>IF(ABS(M151)&gt;ABS(M152),M151,M152)</f>
        <v>0</v>
      </c>
    </row>
    <row r="154" spans="1:18">
      <c r="A154" s="413">
        <v>15</v>
      </c>
      <c r="B154" s="409" t="s">
        <v>1178</v>
      </c>
      <c r="C154" s="414"/>
      <c r="D154" s="416"/>
      <c r="E154" s="416"/>
      <c r="F154" s="414"/>
      <c r="G154" s="414"/>
      <c r="H154" s="414"/>
      <c r="I154" s="414"/>
      <c r="J154" s="41"/>
      <c r="K154" s="414"/>
      <c r="L154" s="415"/>
      <c r="M154" s="459">
        <f>Kons30!D10/1000000</f>
        <v>0</v>
      </c>
      <c r="N154" s="90"/>
      <c r="O154" s="90"/>
      <c r="P154" s="90"/>
    </row>
    <row r="155" spans="1:18">
      <c r="A155" s="413">
        <v>16</v>
      </c>
      <c r="B155" s="409" t="s">
        <v>1179</v>
      </c>
      <c r="C155" s="414"/>
      <c r="D155" s="416"/>
      <c r="E155" s="416"/>
      <c r="F155" s="414"/>
      <c r="G155" s="414"/>
      <c r="H155" s="414"/>
      <c r="I155" s="414"/>
      <c r="J155" s="41"/>
      <c r="K155" s="414"/>
      <c r="L155" s="415"/>
      <c r="M155" s="459" t="e">
        <f>M153/M154*100</f>
        <v>#DIV/0!</v>
      </c>
    </row>
    <row r="156" spans="1:18">
      <c r="A156" s="413">
        <v>17</v>
      </c>
      <c r="B156" s="409" t="s">
        <v>1180</v>
      </c>
      <c r="C156" s="414"/>
      <c r="D156" s="416"/>
      <c r="E156" s="416"/>
      <c r="F156" s="414"/>
      <c r="G156" s="414"/>
      <c r="H156" s="414"/>
      <c r="I156" s="414"/>
      <c r="J156" s="41"/>
      <c r="K156" s="414"/>
      <c r="L156" s="417"/>
      <c r="M156" s="460">
        <v>20</v>
      </c>
    </row>
    <row r="157" spans="1:18" ht="15.75" thickBot="1">
      <c r="A157" s="418">
        <v>18</v>
      </c>
      <c r="B157" s="419" t="s">
        <v>1181</v>
      </c>
      <c r="C157" s="420"/>
      <c r="D157" s="421"/>
      <c r="E157" s="421"/>
      <c r="F157" s="420"/>
      <c r="G157" s="420"/>
      <c r="H157" s="420"/>
      <c r="I157" s="420"/>
      <c r="J157" s="422"/>
      <c r="K157" s="420"/>
      <c r="L157" s="423"/>
      <c r="M157" s="461">
        <v>30</v>
      </c>
    </row>
    <row r="158" spans="1:18">
      <c r="A158" s="75"/>
      <c r="B158" s="424"/>
      <c r="C158" s="425"/>
      <c r="D158" s="425"/>
      <c r="E158" s="425"/>
      <c r="F158" s="425"/>
      <c r="G158" s="425"/>
      <c r="H158" s="425"/>
      <c r="I158" s="426"/>
      <c r="J158" s="75"/>
      <c r="K158" s="426"/>
      <c r="L158" s="427"/>
    </row>
    <row r="159" spans="1:18">
      <c r="A159" s="5" t="s">
        <v>2</v>
      </c>
      <c r="B159" s="6">
        <v>31.5</v>
      </c>
      <c r="C159" s="5"/>
      <c r="D159" s="5"/>
      <c r="E159" s="5"/>
      <c r="F159" s="5"/>
    </row>
    <row r="160" spans="1:18" ht="15.75" thickBot="1">
      <c r="A160" s="5" t="s">
        <v>4</v>
      </c>
      <c r="B160" s="391" t="s">
        <v>1182</v>
      </c>
      <c r="C160" s="5"/>
      <c r="D160" s="5"/>
      <c r="E160" s="5"/>
      <c r="F160" s="5"/>
    </row>
    <row r="161" spans="1:24" ht="15" customHeight="1">
      <c r="A161" s="279"/>
      <c r="B161" s="392" t="s">
        <v>1156</v>
      </c>
      <c r="C161" s="2572" t="s">
        <v>1183</v>
      </c>
      <c r="D161" s="2566" t="s">
        <v>1184</v>
      </c>
      <c r="E161" s="2566" t="s">
        <v>1185</v>
      </c>
      <c r="F161" s="2551" t="s">
        <v>1186</v>
      </c>
    </row>
    <row r="162" spans="1:24">
      <c r="A162" s="393"/>
      <c r="B162" s="2577" t="s">
        <v>1166</v>
      </c>
      <c r="C162" s="2573"/>
      <c r="D162" s="2575"/>
      <c r="E162" s="2567"/>
      <c r="F162" s="2552"/>
    </row>
    <row r="163" spans="1:24" s="7" customFormat="1" ht="15.75" thickBot="1">
      <c r="A163" s="286"/>
      <c r="B163" s="2578"/>
      <c r="C163" s="2574"/>
      <c r="D163" s="2576"/>
      <c r="E163" s="2568"/>
      <c r="F163" s="2553"/>
      <c r="R163" s="5"/>
      <c r="S163" s="5"/>
      <c r="T163" s="5"/>
      <c r="U163" s="5"/>
      <c r="V163" s="5"/>
      <c r="W163" s="5"/>
      <c r="X163" s="5"/>
    </row>
    <row r="164" spans="1:24" s="7" customFormat="1">
      <c r="A164" s="292"/>
      <c r="B164" s="428" t="s">
        <v>1171</v>
      </c>
      <c r="C164" s="429" t="s">
        <v>1187</v>
      </c>
      <c r="D164" s="429" t="s">
        <v>1188</v>
      </c>
      <c r="E164" s="428" t="s">
        <v>1189</v>
      </c>
      <c r="F164" s="429" t="s">
        <v>1190</v>
      </c>
      <c r="R164" s="5"/>
      <c r="S164" s="5"/>
      <c r="T164" s="5"/>
      <c r="U164" s="5"/>
      <c r="V164" s="5"/>
      <c r="W164" s="5"/>
      <c r="X164" s="5"/>
    </row>
    <row r="165" spans="1:24" s="7" customFormat="1">
      <c r="A165" s="300"/>
      <c r="B165" s="430" t="s">
        <v>608</v>
      </c>
      <c r="C165" s="405">
        <f t="shared" ref="C165:C178" si="31">L137</f>
        <v>0</v>
      </c>
      <c r="D165" s="405">
        <f>C124</f>
        <v>0</v>
      </c>
      <c r="E165" s="431">
        <f>C165+D165</f>
        <v>0</v>
      </c>
      <c r="F165" s="405" t="e">
        <f t="shared" ref="F165:F178" si="32">E165/$F$182*100</f>
        <v>#DIV/0!</v>
      </c>
      <c r="R165" s="5"/>
      <c r="S165" s="5"/>
      <c r="T165" s="5"/>
      <c r="U165" s="5"/>
      <c r="V165" s="5"/>
      <c r="W165" s="5"/>
      <c r="X165" s="5"/>
    </row>
    <row r="166" spans="1:24" s="7" customFormat="1" ht="15" customHeight="1">
      <c r="A166" s="300"/>
      <c r="B166" s="430" t="s">
        <v>609</v>
      </c>
      <c r="C166" s="405">
        <f t="shared" si="31"/>
        <v>0</v>
      </c>
      <c r="D166" s="405">
        <f>D124</f>
        <v>0</v>
      </c>
      <c r="E166" s="431">
        <f t="shared" ref="E166:E178" si="33">C166+D166</f>
        <v>0</v>
      </c>
      <c r="F166" s="405" t="e">
        <f t="shared" si="32"/>
        <v>#DIV/0!</v>
      </c>
      <c r="R166" s="5"/>
      <c r="S166" s="5"/>
      <c r="T166" s="5"/>
      <c r="U166" s="5"/>
      <c r="V166" s="5"/>
      <c r="W166" s="5"/>
      <c r="X166" s="5"/>
    </row>
    <row r="167" spans="1:24" s="7" customFormat="1">
      <c r="A167" s="300"/>
      <c r="B167" s="430" t="s">
        <v>1044</v>
      </c>
      <c r="C167" s="405">
        <f t="shared" si="31"/>
        <v>0</v>
      </c>
      <c r="D167" s="405">
        <f>E124</f>
        <v>0</v>
      </c>
      <c r="E167" s="431">
        <f t="shared" si="33"/>
        <v>0</v>
      </c>
      <c r="F167" s="405" t="e">
        <f t="shared" si="32"/>
        <v>#DIV/0!</v>
      </c>
      <c r="R167" s="5"/>
      <c r="S167" s="5"/>
      <c r="T167" s="5"/>
      <c r="U167" s="5"/>
      <c r="V167" s="5"/>
      <c r="W167" s="5"/>
      <c r="X167" s="5"/>
    </row>
    <row r="168" spans="1:24" s="7" customFormat="1">
      <c r="A168" s="300"/>
      <c r="B168" s="430" t="s">
        <v>1045</v>
      </c>
      <c r="C168" s="405">
        <f t="shared" si="31"/>
        <v>0</v>
      </c>
      <c r="D168" s="405">
        <f>F124</f>
        <v>0</v>
      </c>
      <c r="E168" s="431">
        <f t="shared" si="33"/>
        <v>0</v>
      </c>
      <c r="F168" s="405" t="e">
        <f t="shared" si="32"/>
        <v>#DIV/0!</v>
      </c>
      <c r="R168" s="5"/>
      <c r="S168" s="5"/>
      <c r="T168" s="5"/>
      <c r="U168" s="5"/>
      <c r="V168" s="5"/>
      <c r="W168" s="5"/>
      <c r="X168" s="5"/>
    </row>
    <row r="169" spans="1:24" s="7" customFormat="1">
      <c r="A169" s="300"/>
      <c r="B169" s="430" t="s">
        <v>1046</v>
      </c>
      <c r="C169" s="405">
        <f t="shared" si="31"/>
        <v>0</v>
      </c>
      <c r="D169" s="405">
        <f>G124</f>
        <v>0</v>
      </c>
      <c r="E169" s="431">
        <f t="shared" si="33"/>
        <v>0</v>
      </c>
      <c r="F169" s="405" t="e">
        <f t="shared" si="32"/>
        <v>#DIV/0!</v>
      </c>
      <c r="R169" s="5"/>
      <c r="S169" s="5"/>
      <c r="T169" s="5"/>
      <c r="U169" s="5"/>
      <c r="V169" s="5"/>
      <c r="W169" s="5"/>
      <c r="X169" s="5"/>
    </row>
    <row r="170" spans="1:24" s="7" customFormat="1">
      <c r="A170" s="300"/>
      <c r="B170" s="430" t="s">
        <v>1047</v>
      </c>
      <c r="C170" s="405">
        <f t="shared" si="31"/>
        <v>0</v>
      </c>
      <c r="D170" s="405">
        <f>H124</f>
        <v>0</v>
      </c>
      <c r="E170" s="431">
        <f t="shared" si="33"/>
        <v>0</v>
      </c>
      <c r="F170" s="405" t="e">
        <f t="shared" si="32"/>
        <v>#DIV/0!</v>
      </c>
      <c r="R170" s="5"/>
      <c r="S170" s="5"/>
      <c r="T170" s="5"/>
      <c r="U170" s="5"/>
      <c r="V170" s="5"/>
      <c r="W170" s="5"/>
      <c r="X170" s="5"/>
    </row>
    <row r="171" spans="1:24" s="7" customFormat="1">
      <c r="A171" s="300"/>
      <c r="B171" s="430" t="s">
        <v>1048</v>
      </c>
      <c r="C171" s="405">
        <f t="shared" si="31"/>
        <v>0</v>
      </c>
      <c r="D171" s="405">
        <f>I124</f>
        <v>0</v>
      </c>
      <c r="E171" s="431">
        <f t="shared" si="33"/>
        <v>0</v>
      </c>
      <c r="F171" s="405" t="e">
        <f t="shared" si="32"/>
        <v>#DIV/0!</v>
      </c>
      <c r="R171" s="5"/>
      <c r="S171" s="5"/>
      <c r="T171" s="5"/>
      <c r="U171" s="5"/>
      <c r="V171" s="5"/>
      <c r="W171" s="5"/>
      <c r="X171" s="5"/>
    </row>
    <row r="172" spans="1:24" s="7" customFormat="1">
      <c r="A172" s="300"/>
      <c r="B172" s="430" t="s">
        <v>1049</v>
      </c>
      <c r="C172" s="405">
        <f t="shared" si="31"/>
        <v>0</v>
      </c>
      <c r="D172" s="405">
        <f>J124</f>
        <v>0</v>
      </c>
      <c r="E172" s="431">
        <f t="shared" si="33"/>
        <v>0</v>
      </c>
      <c r="F172" s="405" t="e">
        <f t="shared" si="32"/>
        <v>#DIV/0!</v>
      </c>
      <c r="R172" s="5"/>
      <c r="S172" s="5"/>
      <c r="T172" s="5"/>
      <c r="U172" s="5"/>
      <c r="V172" s="5"/>
      <c r="W172" s="5"/>
      <c r="X172" s="5"/>
    </row>
    <row r="173" spans="1:24" s="7" customFormat="1">
      <c r="A173" s="300"/>
      <c r="B173" s="430" t="s">
        <v>1050</v>
      </c>
      <c r="C173" s="405">
        <f t="shared" si="31"/>
        <v>0</v>
      </c>
      <c r="D173" s="405">
        <f>K124</f>
        <v>0</v>
      </c>
      <c r="E173" s="431">
        <f t="shared" si="33"/>
        <v>0</v>
      </c>
      <c r="F173" s="405" t="e">
        <f t="shared" si="32"/>
        <v>#DIV/0!</v>
      </c>
      <c r="R173" s="5"/>
      <c r="S173" s="5"/>
      <c r="T173" s="5"/>
      <c r="U173" s="5"/>
      <c r="V173" s="5"/>
      <c r="W173" s="5"/>
      <c r="X173" s="5"/>
    </row>
    <row r="174" spans="1:24" s="7" customFormat="1">
      <c r="A174" s="300"/>
      <c r="B174" s="430" t="s">
        <v>1051</v>
      </c>
      <c r="C174" s="405">
        <f t="shared" si="31"/>
        <v>0</v>
      </c>
      <c r="D174" s="405">
        <f>L124</f>
        <v>0</v>
      </c>
      <c r="E174" s="431">
        <f t="shared" si="33"/>
        <v>0</v>
      </c>
      <c r="F174" s="405" t="e">
        <f t="shared" si="32"/>
        <v>#DIV/0!</v>
      </c>
      <c r="R174" s="5"/>
      <c r="S174" s="5"/>
      <c r="T174" s="5"/>
      <c r="U174" s="5"/>
      <c r="V174" s="5"/>
      <c r="W174" s="5"/>
      <c r="X174" s="5"/>
    </row>
    <row r="175" spans="1:24" s="7" customFormat="1">
      <c r="A175" s="300"/>
      <c r="B175" s="430" t="s">
        <v>1052</v>
      </c>
      <c r="C175" s="405">
        <f t="shared" si="31"/>
        <v>0</v>
      </c>
      <c r="D175" s="405">
        <f>M124</f>
        <v>0</v>
      </c>
      <c r="E175" s="431">
        <f t="shared" si="33"/>
        <v>0</v>
      </c>
      <c r="F175" s="405" t="e">
        <f t="shared" si="32"/>
        <v>#DIV/0!</v>
      </c>
      <c r="R175" s="5"/>
      <c r="S175" s="5"/>
      <c r="T175" s="5"/>
      <c r="U175" s="5"/>
      <c r="V175" s="5"/>
      <c r="W175" s="5"/>
      <c r="X175" s="5"/>
    </row>
    <row r="176" spans="1:24" s="7" customFormat="1">
      <c r="A176" s="300"/>
      <c r="B176" s="400" t="s">
        <v>1053</v>
      </c>
      <c r="C176" s="405">
        <f t="shared" si="31"/>
        <v>0</v>
      </c>
      <c r="D176" s="405">
        <f>N124</f>
        <v>0</v>
      </c>
      <c r="E176" s="431">
        <f t="shared" si="33"/>
        <v>0</v>
      </c>
      <c r="F176" s="405" t="e">
        <f t="shared" si="32"/>
        <v>#DIV/0!</v>
      </c>
      <c r="R176" s="5"/>
      <c r="S176" s="5"/>
      <c r="T176" s="5"/>
      <c r="U176" s="5"/>
      <c r="V176" s="5"/>
      <c r="W176" s="5"/>
      <c r="X176" s="5"/>
    </row>
    <row r="177" spans="1:24" s="7" customFormat="1">
      <c r="A177" s="300"/>
      <c r="B177" s="400" t="s">
        <v>1054</v>
      </c>
      <c r="C177" s="405">
        <f t="shared" si="31"/>
        <v>0</v>
      </c>
      <c r="D177" s="405">
        <f>O124</f>
        <v>0</v>
      </c>
      <c r="E177" s="431">
        <f t="shared" si="33"/>
        <v>0</v>
      </c>
      <c r="F177" s="405" t="e">
        <f t="shared" si="32"/>
        <v>#DIV/0!</v>
      </c>
      <c r="R177" s="5"/>
      <c r="S177" s="5"/>
      <c r="T177" s="5"/>
      <c r="U177" s="5"/>
      <c r="V177" s="5"/>
      <c r="W177" s="5"/>
      <c r="X177" s="5"/>
    </row>
    <row r="178" spans="1:24" s="7" customFormat="1" ht="15.75" thickBot="1">
      <c r="A178" s="300"/>
      <c r="B178" s="400" t="s">
        <v>1055</v>
      </c>
      <c r="C178" s="462">
        <f t="shared" si="31"/>
        <v>0</v>
      </c>
      <c r="D178" s="455">
        <f>P124</f>
        <v>0</v>
      </c>
      <c r="E178" s="463">
        <f t="shared" si="33"/>
        <v>0</v>
      </c>
      <c r="F178" s="462" t="e">
        <f t="shared" si="32"/>
        <v>#DIV/0!</v>
      </c>
      <c r="R178" s="5"/>
      <c r="S178" s="5"/>
      <c r="T178" s="5"/>
      <c r="U178" s="5"/>
      <c r="V178" s="5"/>
      <c r="W178" s="5"/>
      <c r="X178" s="5"/>
    </row>
    <row r="179" spans="1:24" s="7" customFormat="1">
      <c r="A179" s="394">
        <v>6</v>
      </c>
      <c r="B179" s="432" t="s">
        <v>1175</v>
      </c>
      <c r="C179" s="433"/>
      <c r="D179" s="433"/>
      <c r="E179" s="433"/>
      <c r="F179" s="464">
        <f>SUMIF(E165:E178,"&gt;0",E165:E178)</f>
        <v>0</v>
      </c>
      <c r="R179" s="5"/>
      <c r="S179" s="5"/>
      <c r="T179" s="5"/>
      <c r="U179" s="5"/>
      <c r="V179" s="5"/>
      <c r="W179" s="5"/>
      <c r="X179" s="5"/>
    </row>
    <row r="180" spans="1:24" s="7" customFormat="1">
      <c r="A180" s="413">
        <v>7</v>
      </c>
      <c r="B180" s="432" t="s">
        <v>1176</v>
      </c>
      <c r="C180" s="434"/>
      <c r="D180" s="434"/>
      <c r="E180" s="434"/>
      <c r="F180" s="465">
        <f>SUMIF(E165:E178,"&lt;0",E165:E178)</f>
        <v>0</v>
      </c>
      <c r="R180" s="5"/>
      <c r="S180" s="5"/>
      <c r="T180" s="5"/>
      <c r="U180" s="5"/>
      <c r="V180" s="5"/>
      <c r="W180" s="5"/>
      <c r="X180" s="5"/>
    </row>
    <row r="181" spans="1:24" s="7" customFormat="1">
      <c r="A181" s="413">
        <v>8</v>
      </c>
      <c r="B181" s="432" t="s">
        <v>1191</v>
      </c>
      <c r="C181" s="434"/>
      <c r="D181" s="434"/>
      <c r="E181" s="434"/>
      <c r="F181" s="465">
        <f>IF(ABS(F179)&gt;ABS(F180),F179,F180)</f>
        <v>0</v>
      </c>
      <c r="R181" s="5"/>
      <c r="S181" s="5"/>
      <c r="T181" s="5"/>
      <c r="U181" s="5"/>
      <c r="V181" s="5"/>
      <c r="W181" s="5"/>
      <c r="X181" s="5"/>
    </row>
    <row r="182" spans="1:24" s="7" customFormat="1">
      <c r="A182" s="413">
        <v>9</v>
      </c>
      <c r="B182" s="432" t="s">
        <v>1192</v>
      </c>
      <c r="C182" s="434"/>
      <c r="D182" s="435"/>
      <c r="E182" s="435"/>
      <c r="F182" s="465">
        <f>Kons30!D10/1000000</f>
        <v>0</v>
      </c>
      <c r="G182" s="436"/>
      <c r="H182" s="90"/>
      <c r="R182" s="5"/>
      <c r="S182" s="5"/>
      <c r="T182" s="5"/>
      <c r="U182" s="5"/>
      <c r="V182" s="5"/>
      <c r="W182" s="5"/>
      <c r="X182" s="5"/>
    </row>
    <row r="183" spans="1:24" s="7" customFormat="1" ht="15.75" thickBot="1">
      <c r="A183" s="418">
        <v>10</v>
      </c>
      <c r="B183" s="418" t="s">
        <v>1193</v>
      </c>
      <c r="C183" s="437"/>
      <c r="D183" s="438"/>
      <c r="E183" s="438"/>
      <c r="F183" s="439" t="e">
        <f>F181/F182*100</f>
        <v>#DIV/0!</v>
      </c>
      <c r="R183" s="5"/>
      <c r="S183" s="5"/>
      <c r="T183" s="5"/>
      <c r="U183" s="5"/>
      <c r="V183" s="5"/>
      <c r="W183" s="5"/>
      <c r="X183" s="5"/>
    </row>
  </sheetData>
  <mergeCells count="37">
    <mergeCell ref="C161:C163"/>
    <mergeCell ref="D161:D163"/>
    <mergeCell ref="E161:E163"/>
    <mergeCell ref="F161:F163"/>
    <mergeCell ref="B162:B163"/>
    <mergeCell ref="K133:K135"/>
    <mergeCell ref="L133:L135"/>
    <mergeCell ref="M133:M135"/>
    <mergeCell ref="B134:B135"/>
    <mergeCell ref="C134:C135"/>
    <mergeCell ref="D134:D135"/>
    <mergeCell ref="E134:E135"/>
    <mergeCell ref="F134:F135"/>
    <mergeCell ref="C133:D133"/>
    <mergeCell ref="E133:F133"/>
    <mergeCell ref="G133:G135"/>
    <mergeCell ref="H133:H135"/>
    <mergeCell ref="I133:I135"/>
    <mergeCell ref="J133:J135"/>
    <mergeCell ref="W36:W37"/>
    <mergeCell ref="X36:X37"/>
    <mergeCell ref="Q63:Q64"/>
    <mergeCell ref="B74:B75"/>
    <mergeCell ref="Q74:Q75"/>
    <mergeCell ref="U36:U37"/>
    <mergeCell ref="V36:V37"/>
    <mergeCell ref="Q94:Q95"/>
    <mergeCell ref="B36:B37"/>
    <mergeCell ref="Q36:Q37"/>
    <mergeCell ref="S36:S37"/>
    <mergeCell ref="T36:T37"/>
    <mergeCell ref="X7:X8"/>
    <mergeCell ref="Q7:Q8"/>
    <mergeCell ref="T7:T8"/>
    <mergeCell ref="U7:U8"/>
    <mergeCell ref="V7:V8"/>
    <mergeCell ref="W7:W8"/>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showGridLines="0" zoomScale="70" zoomScaleNormal="70" zoomScalePageLayoutView="60" workbookViewId="0">
      <selection activeCell="C98" sqref="C98"/>
    </sheetView>
  </sheetViews>
  <sheetFormatPr defaultColWidth="11.42578125" defaultRowHeight="14.25"/>
  <cols>
    <col min="1" max="1" width="21.85546875" style="1846" customWidth="1"/>
    <col min="2" max="2" width="11.42578125" style="1847" customWidth="1"/>
    <col min="3" max="3" width="86.28515625" style="1800" customWidth="1"/>
    <col min="4" max="6" width="20.7109375" style="1843" customWidth="1"/>
    <col min="7" max="9" width="20.7109375" style="1800" customWidth="1"/>
    <col min="10" max="12" width="20.7109375" style="1843" customWidth="1"/>
    <col min="13" max="13" width="27.28515625" style="1845" customWidth="1"/>
    <col min="14" max="16384" width="11.42578125" style="1800"/>
  </cols>
  <sheetData>
    <row r="1" spans="1:15" ht="15">
      <c r="A1" s="1755" t="s">
        <v>2682</v>
      </c>
      <c r="B1" s="1755" t="s">
        <v>1642</v>
      </c>
      <c r="C1" s="1755"/>
    </row>
    <row r="2" spans="1:15" ht="15">
      <c r="A2" s="1755" t="s">
        <v>2524</v>
      </c>
      <c r="B2" s="1835" t="s">
        <v>2732</v>
      </c>
      <c r="C2" s="1755"/>
    </row>
    <row r="3" spans="1:15" ht="15">
      <c r="A3" s="1755" t="s">
        <v>6</v>
      </c>
      <c r="B3" s="1755" t="s">
        <v>7</v>
      </c>
      <c r="C3" s="1755"/>
    </row>
    <row r="4" spans="1:15" ht="15">
      <c r="A4" s="1755" t="s">
        <v>10</v>
      </c>
      <c r="B4" s="1755" t="s">
        <v>2526</v>
      </c>
      <c r="C4" s="1755"/>
    </row>
    <row r="6" spans="1:15" ht="15" thickBot="1"/>
    <row r="7" spans="1:15" ht="29.25" customHeight="1" thickBot="1">
      <c r="A7" s="2931" t="s">
        <v>2733</v>
      </c>
      <c r="B7" s="2932"/>
      <c r="C7" s="2932"/>
      <c r="D7" s="2932"/>
      <c r="E7" s="2932"/>
      <c r="F7" s="2932"/>
      <c r="G7" s="2932"/>
      <c r="H7" s="2932"/>
      <c r="I7" s="2932"/>
      <c r="J7" s="2932"/>
      <c r="K7" s="2932"/>
      <c r="L7" s="2932"/>
      <c r="M7" s="2933"/>
    </row>
    <row r="8" spans="1:15" s="1849" customFormat="1" ht="60.75" customHeight="1">
      <c r="A8" s="2781" t="s">
        <v>1678</v>
      </c>
      <c r="B8" s="2785" t="s">
        <v>2536</v>
      </c>
      <c r="C8" s="2785" t="s">
        <v>657</v>
      </c>
      <c r="D8" s="2940" t="s">
        <v>658</v>
      </c>
      <c r="E8" s="2941"/>
      <c r="F8" s="2942"/>
      <c r="G8" s="2943" t="s">
        <v>2734</v>
      </c>
      <c r="H8" s="2887"/>
      <c r="I8" s="2802"/>
      <c r="J8" s="2943" t="s">
        <v>2735</v>
      </c>
      <c r="K8" s="2887"/>
      <c r="L8" s="2802"/>
      <c r="M8" s="1848" t="s">
        <v>2736</v>
      </c>
    </row>
    <row r="9" spans="1:15" s="1849" customFormat="1" ht="51.75" customHeight="1">
      <c r="A9" s="2934"/>
      <c r="B9" s="2936"/>
      <c r="C9" s="2938"/>
      <c r="D9" s="1478" t="s">
        <v>2533</v>
      </c>
      <c r="E9" s="1478" t="s">
        <v>2534</v>
      </c>
      <c r="F9" s="1478" t="s">
        <v>2535</v>
      </c>
      <c r="G9" s="1478" t="s">
        <v>2533</v>
      </c>
      <c r="H9" s="1478" t="s">
        <v>2534</v>
      </c>
      <c r="I9" s="1478" t="s">
        <v>2535</v>
      </c>
      <c r="J9" s="1478" t="s">
        <v>2533</v>
      </c>
      <c r="K9" s="1478" t="s">
        <v>2534</v>
      </c>
      <c r="L9" s="1478" t="s">
        <v>2535</v>
      </c>
      <c r="M9" s="1850" t="s">
        <v>2737</v>
      </c>
    </row>
    <row r="10" spans="1:15" s="1849" customFormat="1" ht="30.75" customHeight="1">
      <c r="A10" s="2935"/>
      <c r="B10" s="2937"/>
      <c r="C10" s="2939"/>
      <c r="D10" s="1851" t="s">
        <v>1865</v>
      </c>
      <c r="E10" s="1851" t="s">
        <v>1867</v>
      </c>
      <c r="F10" s="1851" t="s">
        <v>1869</v>
      </c>
      <c r="G10" s="1851" t="s">
        <v>1871</v>
      </c>
      <c r="H10" s="1851" t="s">
        <v>1873</v>
      </c>
      <c r="I10" s="1851" t="s">
        <v>1875</v>
      </c>
      <c r="J10" s="1851" t="s">
        <v>1877</v>
      </c>
      <c r="K10" s="1851" t="s">
        <v>1879</v>
      </c>
      <c r="L10" s="1851" t="s">
        <v>1881</v>
      </c>
      <c r="M10" s="1852" t="s">
        <v>1500</v>
      </c>
    </row>
    <row r="11" spans="1:15" s="1849" customFormat="1" ht="30.75" customHeight="1">
      <c r="A11" s="1853" t="s">
        <v>1865</v>
      </c>
      <c r="B11" s="1854">
        <v>2</v>
      </c>
      <c r="C11" s="471" t="s">
        <v>2738</v>
      </c>
      <c r="D11" s="1855"/>
      <c r="E11" s="1856"/>
      <c r="F11" s="1856"/>
      <c r="G11" s="1857"/>
      <c r="H11" s="1857"/>
      <c r="I11" s="1857"/>
      <c r="J11" s="1858"/>
      <c r="K11" s="1858"/>
      <c r="L11" s="1859"/>
      <c r="M11" s="1860">
        <f>+M12+M17+M23+M32+M33+M40+M42</f>
        <v>0</v>
      </c>
      <c r="O11" s="1861"/>
    </row>
    <row r="12" spans="1:15" s="1849" customFormat="1" ht="30" customHeight="1">
      <c r="A12" s="1862" t="s">
        <v>1867</v>
      </c>
      <c r="B12" s="1854">
        <v>2.1</v>
      </c>
      <c r="C12" s="1842" t="s">
        <v>2739</v>
      </c>
      <c r="D12" s="1863"/>
      <c r="E12" s="1863"/>
      <c r="F12" s="1864"/>
      <c r="G12" s="1857"/>
      <c r="H12" s="1857"/>
      <c r="I12" s="1857"/>
      <c r="J12" s="1858"/>
      <c r="K12" s="1858"/>
      <c r="L12" s="1859"/>
      <c r="M12" s="1865">
        <f>+M13+M14+M15+M16</f>
        <v>0</v>
      </c>
      <c r="O12" s="1861"/>
    </row>
    <row r="13" spans="1:15" ht="30" customHeight="1">
      <c r="A13" s="1853" t="s">
        <v>1869</v>
      </c>
      <c r="B13" s="1866" t="s">
        <v>2740</v>
      </c>
      <c r="C13" s="1453" t="s">
        <v>2741</v>
      </c>
      <c r="D13" s="1858"/>
      <c r="E13" s="1858"/>
      <c r="F13" s="1867"/>
      <c r="G13" s="1857"/>
      <c r="H13" s="1857"/>
      <c r="I13" s="1868">
        <v>1</v>
      </c>
      <c r="J13" s="1858"/>
      <c r="K13" s="1858"/>
      <c r="L13" s="1869"/>
      <c r="M13" s="1865">
        <f>+L13*F13</f>
        <v>0</v>
      </c>
      <c r="O13" s="1861"/>
    </row>
    <row r="14" spans="1:15" ht="30" customHeight="1">
      <c r="A14" s="1853" t="s">
        <v>1871</v>
      </c>
      <c r="B14" s="1866" t="s">
        <v>2742</v>
      </c>
      <c r="C14" s="1453" t="s">
        <v>2743</v>
      </c>
      <c r="D14" s="1870"/>
      <c r="E14" s="1870"/>
      <c r="F14" s="1867"/>
      <c r="G14" s="1868">
        <v>0</v>
      </c>
      <c r="H14" s="1868">
        <v>0</v>
      </c>
      <c r="I14" s="1868">
        <v>1</v>
      </c>
      <c r="J14" s="1858"/>
      <c r="K14" s="1858"/>
      <c r="L14" s="1869"/>
      <c r="M14" s="1865">
        <f>+L14*F14</f>
        <v>0</v>
      </c>
      <c r="O14" s="1861"/>
    </row>
    <row r="15" spans="1:15" ht="30" customHeight="1">
      <c r="A15" s="1862" t="s">
        <v>1873</v>
      </c>
      <c r="B15" s="1866" t="s">
        <v>2744</v>
      </c>
      <c r="C15" s="1453" t="s">
        <v>2745</v>
      </c>
      <c r="D15" s="1870"/>
      <c r="E15" s="1870"/>
      <c r="F15" s="1870"/>
      <c r="G15" s="1868">
        <v>0</v>
      </c>
      <c r="H15" s="1868">
        <v>0</v>
      </c>
      <c r="I15" s="1868">
        <v>1</v>
      </c>
      <c r="J15" s="1858"/>
      <c r="K15" s="1858"/>
      <c r="L15" s="1871"/>
      <c r="M15" s="1865">
        <f>+L15*F15</f>
        <v>0</v>
      </c>
      <c r="O15" s="1861"/>
    </row>
    <row r="16" spans="1:15" ht="30" customHeight="1">
      <c r="A16" s="1853" t="s">
        <v>1875</v>
      </c>
      <c r="B16" s="1866" t="s">
        <v>2746</v>
      </c>
      <c r="C16" s="1453" t="s">
        <v>2747</v>
      </c>
      <c r="D16" s="1870"/>
      <c r="E16" s="1870"/>
      <c r="F16" s="1870"/>
      <c r="G16" s="1868">
        <v>0</v>
      </c>
      <c r="H16" s="1868">
        <v>0</v>
      </c>
      <c r="I16" s="1868">
        <v>1</v>
      </c>
      <c r="J16" s="1858"/>
      <c r="K16" s="1858"/>
      <c r="L16" s="1871"/>
      <c r="M16" s="1865">
        <f>+L16*F16</f>
        <v>0</v>
      </c>
      <c r="O16" s="1861"/>
    </row>
    <row r="17" spans="1:15" ht="30" customHeight="1">
      <c r="A17" s="1853" t="s">
        <v>1877</v>
      </c>
      <c r="B17" s="1872" t="s">
        <v>907</v>
      </c>
      <c r="C17" s="1842" t="s">
        <v>2748</v>
      </c>
      <c r="D17" s="1873"/>
      <c r="E17" s="1874"/>
      <c r="F17" s="1863"/>
      <c r="G17" s="1857"/>
      <c r="H17" s="1857"/>
      <c r="I17" s="1857"/>
      <c r="J17" s="1858"/>
      <c r="K17" s="1858"/>
      <c r="L17" s="1859"/>
      <c r="M17" s="1865">
        <f>+M19+M21</f>
        <v>0</v>
      </c>
      <c r="O17" s="1861"/>
    </row>
    <row r="18" spans="1:15" ht="30" customHeight="1">
      <c r="A18" s="1862" t="s">
        <v>1879</v>
      </c>
      <c r="B18" s="1866" t="s">
        <v>2749</v>
      </c>
      <c r="C18" s="1875" t="s">
        <v>2750</v>
      </c>
      <c r="D18" s="1876"/>
      <c r="E18" s="1877"/>
      <c r="F18" s="1877"/>
      <c r="G18" s="1857"/>
      <c r="H18" s="1857"/>
      <c r="I18" s="1857"/>
      <c r="J18" s="1877"/>
      <c r="K18" s="1877"/>
      <c r="L18" s="1869"/>
      <c r="M18" s="1865">
        <f>+D18*J18+E18*K18+F18*L18</f>
        <v>0</v>
      </c>
      <c r="O18" s="1861"/>
    </row>
    <row r="19" spans="1:15" ht="30" customHeight="1">
      <c r="A19" s="1853" t="s">
        <v>1881</v>
      </c>
      <c r="B19" s="1866" t="s">
        <v>2751</v>
      </c>
      <c r="C19" s="1453" t="s">
        <v>2752</v>
      </c>
      <c r="D19" s="1876"/>
      <c r="E19" s="1877"/>
      <c r="F19" s="1877"/>
      <c r="G19" s="1868">
        <v>0.95</v>
      </c>
      <c r="H19" s="1868">
        <v>0.95</v>
      </c>
      <c r="I19" s="1868">
        <v>1</v>
      </c>
      <c r="J19" s="1878"/>
      <c r="K19" s="1878"/>
      <c r="L19" s="1869"/>
      <c r="M19" s="1865">
        <f>+D19*J19+E19*K19+F19*L19</f>
        <v>0</v>
      </c>
      <c r="O19" s="1861"/>
    </row>
    <row r="20" spans="1:15" ht="30" customHeight="1">
      <c r="A20" s="1853" t="s">
        <v>1500</v>
      </c>
      <c r="B20" s="1866" t="s">
        <v>2753</v>
      </c>
      <c r="C20" s="1875" t="s">
        <v>2754</v>
      </c>
      <c r="D20" s="1858"/>
      <c r="E20" s="1858"/>
      <c r="F20" s="1877"/>
      <c r="G20" s="1857"/>
      <c r="H20" s="1857"/>
      <c r="I20" s="1868">
        <v>1</v>
      </c>
      <c r="J20" s="1858"/>
      <c r="K20" s="1858"/>
      <c r="L20" s="1869"/>
      <c r="M20" s="1865">
        <f>+L20*F20</f>
        <v>0</v>
      </c>
      <c r="O20" s="1861"/>
    </row>
    <row r="21" spans="1:15" ht="30" customHeight="1">
      <c r="A21" s="1862" t="s">
        <v>1501</v>
      </c>
      <c r="B21" s="1866" t="s">
        <v>2755</v>
      </c>
      <c r="C21" s="1453" t="s">
        <v>2756</v>
      </c>
      <c r="D21" s="1876"/>
      <c r="E21" s="1877"/>
      <c r="F21" s="1877"/>
      <c r="G21" s="1868">
        <v>0.9</v>
      </c>
      <c r="H21" s="1868">
        <v>0.9</v>
      </c>
      <c r="I21" s="1868">
        <v>1</v>
      </c>
      <c r="J21" s="1878"/>
      <c r="K21" s="1878"/>
      <c r="L21" s="1869"/>
      <c r="M21" s="1865">
        <f>+D21*J21+E21*K21+F21*L21</f>
        <v>0</v>
      </c>
      <c r="O21" s="1861"/>
    </row>
    <row r="22" spans="1:15" ht="30" customHeight="1">
      <c r="A22" s="1853" t="s">
        <v>1502</v>
      </c>
      <c r="B22" s="1866" t="s">
        <v>2757</v>
      </c>
      <c r="C22" s="1875" t="s">
        <v>2754</v>
      </c>
      <c r="D22" s="1858"/>
      <c r="E22" s="1858"/>
      <c r="F22" s="1877"/>
      <c r="G22" s="1857"/>
      <c r="H22" s="1857"/>
      <c r="I22" s="1868">
        <v>1</v>
      </c>
      <c r="J22" s="1858"/>
      <c r="K22" s="1858"/>
      <c r="L22" s="1879"/>
      <c r="M22" s="1865">
        <f>+L22*F22</f>
        <v>0</v>
      </c>
      <c r="O22" s="1861"/>
    </row>
    <row r="23" spans="1:15" ht="30" customHeight="1">
      <c r="A23" s="1853" t="s">
        <v>1503</v>
      </c>
      <c r="B23" s="1872" t="s">
        <v>2758</v>
      </c>
      <c r="C23" s="1842" t="s">
        <v>2759</v>
      </c>
      <c r="D23" s="1873"/>
      <c r="E23" s="1874"/>
      <c r="F23" s="1874"/>
      <c r="G23" s="1857"/>
      <c r="H23" s="1857"/>
      <c r="I23" s="1857"/>
      <c r="J23" s="1858"/>
      <c r="K23" s="1858"/>
      <c r="L23" s="1859"/>
      <c r="M23" s="1865">
        <f>+M26+M27+M28+M29+M30+M31</f>
        <v>0</v>
      </c>
      <c r="O23" s="1861"/>
    </row>
    <row r="24" spans="1:15" ht="30" customHeight="1">
      <c r="A24" s="1862" t="s">
        <v>1504</v>
      </c>
      <c r="B24" s="1866" t="s">
        <v>2760</v>
      </c>
      <c r="C24" s="1875" t="s">
        <v>2761</v>
      </c>
      <c r="D24" s="1876"/>
      <c r="E24" s="1877"/>
      <c r="F24" s="1877"/>
      <c r="G24" s="1857"/>
      <c r="H24" s="1857"/>
      <c r="I24" s="1857"/>
      <c r="J24" s="1877"/>
      <c r="K24" s="1877"/>
      <c r="L24" s="1869"/>
      <c r="M24" s="1865">
        <f>+D24*J24+E24*K24+F24*L24</f>
        <v>0</v>
      </c>
      <c r="O24" s="1861"/>
    </row>
    <row r="25" spans="1:15" ht="30" customHeight="1">
      <c r="A25" s="1853" t="s">
        <v>1505</v>
      </c>
      <c r="B25" s="1866" t="s">
        <v>2762</v>
      </c>
      <c r="C25" s="1875" t="s">
        <v>2763</v>
      </c>
      <c r="D25" s="1876"/>
      <c r="E25" s="1877"/>
      <c r="F25" s="1877"/>
      <c r="G25" s="1857"/>
      <c r="H25" s="1857"/>
      <c r="I25" s="1857"/>
      <c r="J25" s="1858"/>
      <c r="K25" s="1858"/>
      <c r="L25" s="1859"/>
      <c r="M25" s="1865">
        <f>+D25*J25+E25*K25+F25*L25</f>
        <v>0</v>
      </c>
      <c r="O25" s="1861"/>
    </row>
    <row r="26" spans="1:15" ht="28.5">
      <c r="A26" s="1853" t="s">
        <v>1506</v>
      </c>
      <c r="B26" s="1866" t="s">
        <v>2764</v>
      </c>
      <c r="C26" s="1453" t="s">
        <v>2765</v>
      </c>
      <c r="D26" s="1876"/>
      <c r="E26" s="1877"/>
      <c r="F26" s="1877"/>
      <c r="G26" s="1868">
        <v>0.5</v>
      </c>
      <c r="H26" s="1868">
        <v>0.5</v>
      </c>
      <c r="I26" s="1868">
        <v>1</v>
      </c>
      <c r="J26" s="1878"/>
      <c r="K26" s="1878"/>
      <c r="L26" s="1869"/>
      <c r="M26" s="1865">
        <f t="shared" ref="M26:M31" si="0">+D26*J26+E26*K26+F26*L26</f>
        <v>0</v>
      </c>
      <c r="O26" s="1861"/>
    </row>
    <row r="27" spans="1:15" ht="30" customHeight="1">
      <c r="A27" s="1862" t="s">
        <v>1508</v>
      </c>
      <c r="B27" s="1866" t="s">
        <v>2766</v>
      </c>
      <c r="C27" s="1453" t="s">
        <v>2767</v>
      </c>
      <c r="D27" s="1880"/>
      <c r="E27" s="1877"/>
      <c r="F27" s="1877"/>
      <c r="G27" s="1868">
        <v>0.5</v>
      </c>
      <c r="H27" s="1868">
        <v>0.5</v>
      </c>
      <c r="I27" s="1868">
        <v>1</v>
      </c>
      <c r="J27" s="1878"/>
      <c r="K27" s="1878"/>
      <c r="L27" s="1869"/>
      <c r="M27" s="1865">
        <f t="shared" si="0"/>
        <v>0</v>
      </c>
      <c r="O27" s="1861"/>
    </row>
    <row r="28" spans="1:15" ht="30" customHeight="1">
      <c r="A28" s="1853" t="s">
        <v>1509</v>
      </c>
      <c r="B28" s="1866" t="s">
        <v>2768</v>
      </c>
      <c r="C28" s="1453" t="s">
        <v>2769</v>
      </c>
      <c r="D28" s="1876"/>
      <c r="E28" s="1877"/>
      <c r="F28" s="1877"/>
      <c r="G28" s="1868">
        <v>0.5</v>
      </c>
      <c r="H28" s="1868">
        <v>0.5</v>
      </c>
      <c r="I28" s="1868">
        <v>1</v>
      </c>
      <c r="J28" s="1878"/>
      <c r="K28" s="1878"/>
      <c r="L28" s="1869"/>
      <c r="M28" s="1865">
        <f t="shared" si="0"/>
        <v>0</v>
      </c>
      <c r="O28" s="1861"/>
    </row>
    <row r="29" spans="1:15" ht="30" customHeight="1">
      <c r="A29" s="1853" t="s">
        <v>1510</v>
      </c>
      <c r="B29" s="1866" t="s">
        <v>2770</v>
      </c>
      <c r="C29" s="1453" t="s">
        <v>2771</v>
      </c>
      <c r="D29" s="1876"/>
      <c r="E29" s="1877"/>
      <c r="F29" s="1877"/>
      <c r="G29" s="1868">
        <v>0.5</v>
      </c>
      <c r="H29" s="1868">
        <v>0.5</v>
      </c>
      <c r="I29" s="1868">
        <v>1</v>
      </c>
      <c r="J29" s="1878"/>
      <c r="K29" s="1878"/>
      <c r="L29" s="1869"/>
      <c r="M29" s="1865">
        <f t="shared" si="0"/>
        <v>0</v>
      </c>
      <c r="O29" s="1861"/>
    </row>
    <row r="30" spans="1:15" ht="30" customHeight="1">
      <c r="A30" s="1862" t="s">
        <v>1511</v>
      </c>
      <c r="B30" s="1866" t="s">
        <v>2772</v>
      </c>
      <c r="C30" s="1453" t="s">
        <v>2773</v>
      </c>
      <c r="D30" s="1876"/>
      <c r="E30" s="1877"/>
      <c r="F30" s="1877"/>
      <c r="G30" s="1868">
        <v>0.5</v>
      </c>
      <c r="H30" s="1868">
        <v>0.5</v>
      </c>
      <c r="I30" s="1868">
        <v>1</v>
      </c>
      <c r="J30" s="1878"/>
      <c r="K30" s="1878"/>
      <c r="L30" s="1869"/>
      <c r="M30" s="1865">
        <f t="shared" si="0"/>
        <v>0</v>
      </c>
      <c r="O30" s="1861"/>
    </row>
    <row r="31" spans="1:15" ht="30" customHeight="1">
      <c r="A31" s="1853" t="s">
        <v>1513</v>
      </c>
      <c r="B31" s="1866" t="s">
        <v>2774</v>
      </c>
      <c r="C31" s="1453" t="s">
        <v>2775</v>
      </c>
      <c r="D31" s="1876"/>
      <c r="E31" s="1877"/>
      <c r="F31" s="1877"/>
      <c r="G31" s="1868">
        <v>0.5</v>
      </c>
      <c r="H31" s="1868">
        <v>0.5</v>
      </c>
      <c r="I31" s="1868">
        <v>1</v>
      </c>
      <c r="J31" s="1878"/>
      <c r="K31" s="1878"/>
      <c r="L31" s="1869"/>
      <c r="M31" s="1865">
        <f t="shared" si="0"/>
        <v>0</v>
      </c>
      <c r="O31" s="1861"/>
    </row>
    <row r="32" spans="1:15" ht="28.5">
      <c r="A32" s="1853" t="s">
        <v>1515</v>
      </c>
      <c r="B32" s="1872" t="s">
        <v>2776</v>
      </c>
      <c r="C32" s="1842" t="s">
        <v>2777</v>
      </c>
      <c r="D32" s="1873"/>
      <c r="E32" s="1874"/>
      <c r="F32" s="1874"/>
      <c r="G32" s="1857"/>
      <c r="H32" s="1857"/>
      <c r="I32" s="1857"/>
      <c r="J32" s="1878"/>
      <c r="K32" s="1878"/>
      <c r="L32" s="1869"/>
      <c r="M32" s="1865">
        <f>+D32*J32+E32*K32+F32*L32</f>
        <v>0</v>
      </c>
      <c r="O32" s="1861"/>
    </row>
    <row r="33" spans="1:15" ht="30" customHeight="1">
      <c r="A33" s="1862" t="s">
        <v>1516</v>
      </c>
      <c r="B33" s="1872" t="s">
        <v>2778</v>
      </c>
      <c r="C33" s="1842" t="s">
        <v>2779</v>
      </c>
      <c r="D33" s="1873"/>
      <c r="E33" s="1874"/>
      <c r="F33" s="1874"/>
      <c r="G33" s="1857"/>
      <c r="H33" s="1857"/>
      <c r="I33" s="1857"/>
      <c r="J33" s="1858"/>
      <c r="K33" s="1858"/>
      <c r="L33" s="1859"/>
      <c r="M33" s="1865">
        <f>+M34+M35+M36</f>
        <v>0</v>
      </c>
      <c r="O33" s="1861"/>
    </row>
    <row r="34" spans="1:15" ht="30" customHeight="1">
      <c r="A34" s="1853" t="s">
        <v>1517</v>
      </c>
      <c r="B34" s="1866" t="s">
        <v>2780</v>
      </c>
      <c r="C34" s="1453" t="s">
        <v>2781</v>
      </c>
      <c r="D34" s="1876"/>
      <c r="E34" s="1877"/>
      <c r="F34" s="1877"/>
      <c r="G34" s="1868">
        <v>0</v>
      </c>
      <c r="H34" s="1868">
        <v>0.5</v>
      </c>
      <c r="I34" s="1868">
        <v>1</v>
      </c>
      <c r="J34" s="1858"/>
      <c r="K34" s="1878"/>
      <c r="L34" s="1869"/>
      <c r="M34" s="1865">
        <f>+E34*K34+F34*L34</f>
        <v>0</v>
      </c>
      <c r="O34" s="1861"/>
    </row>
    <row r="35" spans="1:15" ht="30" customHeight="1">
      <c r="A35" s="1862" t="s">
        <v>1518</v>
      </c>
      <c r="B35" s="1866" t="s">
        <v>2782</v>
      </c>
      <c r="C35" s="1453" t="s">
        <v>2783</v>
      </c>
      <c r="D35" s="1876"/>
      <c r="E35" s="1877"/>
      <c r="F35" s="1877"/>
      <c r="G35" s="1868">
        <v>0</v>
      </c>
      <c r="H35" s="1868">
        <v>0.5</v>
      </c>
      <c r="I35" s="1868">
        <v>1</v>
      </c>
      <c r="J35" s="1858"/>
      <c r="K35" s="1878"/>
      <c r="L35" s="1869"/>
      <c r="M35" s="1865">
        <f>+E35*K35+F35*L35</f>
        <v>0</v>
      </c>
      <c r="O35" s="1861"/>
    </row>
    <row r="36" spans="1:15" ht="30" customHeight="1">
      <c r="A36" s="1853" t="s">
        <v>1519</v>
      </c>
      <c r="B36" s="1866" t="s">
        <v>2784</v>
      </c>
      <c r="C36" s="1453" t="s">
        <v>2785</v>
      </c>
      <c r="D36" s="1876"/>
      <c r="E36" s="1877"/>
      <c r="F36" s="1877"/>
      <c r="G36" s="1857"/>
      <c r="H36" s="1857"/>
      <c r="I36" s="1857"/>
      <c r="J36" s="1858"/>
      <c r="K36" s="1858"/>
      <c r="L36" s="1859"/>
      <c r="M36" s="1865">
        <f>+M37+M38+M39</f>
        <v>0</v>
      </c>
      <c r="O36" s="1861"/>
    </row>
    <row r="37" spans="1:15" ht="30" customHeight="1">
      <c r="A37" s="1853" t="s">
        <v>1520</v>
      </c>
      <c r="B37" s="1866" t="s">
        <v>2786</v>
      </c>
      <c r="C37" s="1875" t="s">
        <v>2106</v>
      </c>
      <c r="D37" s="1876"/>
      <c r="E37" s="1877"/>
      <c r="F37" s="1877"/>
      <c r="G37" s="1868">
        <v>0.5</v>
      </c>
      <c r="H37" s="1868">
        <v>0.5</v>
      </c>
      <c r="I37" s="1868">
        <v>1</v>
      </c>
      <c r="J37" s="1878"/>
      <c r="K37" s="1878"/>
      <c r="L37" s="1869"/>
      <c r="M37" s="1865">
        <f>+D37*J37+E37*K37+F37*L37</f>
        <v>0</v>
      </c>
      <c r="O37" s="1861"/>
    </row>
    <row r="38" spans="1:15" ht="30" customHeight="1">
      <c r="A38" s="1862" t="s">
        <v>1521</v>
      </c>
      <c r="B38" s="1866" t="s">
        <v>2787</v>
      </c>
      <c r="C38" s="1875" t="s">
        <v>2788</v>
      </c>
      <c r="D38" s="1876"/>
      <c r="E38" s="1877"/>
      <c r="F38" s="1877"/>
      <c r="G38" s="1868">
        <v>0</v>
      </c>
      <c r="H38" s="1868">
        <v>0.5</v>
      </c>
      <c r="I38" s="1868">
        <v>1</v>
      </c>
      <c r="J38" s="1858"/>
      <c r="K38" s="1878"/>
      <c r="L38" s="1871"/>
      <c r="M38" s="1865">
        <f>+E38*K38+F38*L38</f>
        <v>0</v>
      </c>
      <c r="O38" s="1861"/>
    </row>
    <row r="39" spans="1:15" ht="30" customHeight="1">
      <c r="A39" s="1853" t="s">
        <v>1522</v>
      </c>
      <c r="B39" s="1866" t="s">
        <v>2789</v>
      </c>
      <c r="C39" s="1875" t="s">
        <v>1097</v>
      </c>
      <c r="D39" s="1876"/>
      <c r="E39" s="1877"/>
      <c r="F39" s="1877"/>
      <c r="G39" s="1868">
        <v>0</v>
      </c>
      <c r="H39" s="1868">
        <v>0.5</v>
      </c>
      <c r="I39" s="1868">
        <v>1</v>
      </c>
      <c r="J39" s="1858"/>
      <c r="K39" s="1878"/>
      <c r="L39" s="1871"/>
      <c r="M39" s="1865">
        <f>+E39*K39+F39*L39</f>
        <v>0</v>
      </c>
      <c r="O39" s="1861"/>
    </row>
    <row r="40" spans="1:15" ht="30" customHeight="1">
      <c r="A40" s="1853" t="s">
        <v>1523</v>
      </c>
      <c r="B40" s="1872" t="s">
        <v>2790</v>
      </c>
      <c r="C40" s="1881" t="s">
        <v>2791</v>
      </c>
      <c r="D40" s="1876"/>
      <c r="E40" s="1877"/>
      <c r="F40" s="1877"/>
      <c r="G40" s="1868">
        <v>0</v>
      </c>
      <c r="H40" s="1868">
        <v>0.5</v>
      </c>
      <c r="I40" s="1868">
        <v>1</v>
      </c>
      <c r="J40" s="1858"/>
      <c r="K40" s="1878"/>
      <c r="L40" s="1871"/>
      <c r="M40" s="1865">
        <f>+E40*K40+F40*L40</f>
        <v>0</v>
      </c>
      <c r="O40" s="1861"/>
    </row>
    <row r="41" spans="1:15" ht="30" customHeight="1">
      <c r="A41" s="1853" t="s">
        <v>1524</v>
      </c>
      <c r="B41" s="1872" t="s">
        <v>2792</v>
      </c>
      <c r="C41" s="1842" t="s">
        <v>2793</v>
      </c>
      <c r="D41" s="1876"/>
      <c r="E41" s="1858"/>
      <c r="F41" s="1858"/>
      <c r="G41" s="1868">
        <v>0</v>
      </c>
      <c r="H41" s="1868">
        <v>0</v>
      </c>
      <c r="I41" s="1868">
        <v>0</v>
      </c>
      <c r="J41" s="1858"/>
      <c r="K41" s="1858"/>
      <c r="L41" s="1859"/>
      <c r="M41" s="1882"/>
      <c r="O41" s="1861"/>
    </row>
    <row r="42" spans="1:15" ht="30" customHeight="1">
      <c r="A42" s="1853" t="s">
        <v>1525</v>
      </c>
      <c r="B42" s="1872" t="s">
        <v>2794</v>
      </c>
      <c r="C42" s="1842" t="s">
        <v>2795</v>
      </c>
      <c r="D42" s="1876"/>
      <c r="E42" s="1877"/>
      <c r="F42" s="1877"/>
      <c r="G42" s="1857"/>
      <c r="H42" s="1857"/>
      <c r="I42" s="1857"/>
      <c r="J42" s="1858"/>
      <c r="K42" s="1858"/>
      <c r="L42" s="1859"/>
      <c r="M42" s="1865">
        <f>+M44+M45+M46</f>
        <v>0</v>
      </c>
      <c r="O42" s="1861"/>
    </row>
    <row r="43" spans="1:15" ht="30" customHeight="1">
      <c r="A43" s="1853" t="s">
        <v>1526</v>
      </c>
      <c r="B43" s="1866" t="s">
        <v>2796</v>
      </c>
      <c r="C43" s="1453" t="s">
        <v>2797</v>
      </c>
      <c r="D43" s="1876"/>
      <c r="E43" s="1877"/>
      <c r="F43" s="1877"/>
      <c r="G43" s="1868">
        <v>0</v>
      </c>
      <c r="H43" s="1868">
        <v>0</v>
      </c>
      <c r="I43" s="1868">
        <v>0</v>
      </c>
      <c r="J43" s="1858"/>
      <c r="K43" s="1858"/>
      <c r="L43" s="1859"/>
      <c r="M43" s="1882"/>
      <c r="O43" s="1861"/>
    </row>
    <row r="44" spans="1:15" ht="30" customHeight="1">
      <c r="A44" s="1862" t="s">
        <v>1527</v>
      </c>
      <c r="B44" s="1866" t="s">
        <v>2798</v>
      </c>
      <c r="C44" s="1453" t="s">
        <v>2799</v>
      </c>
      <c r="D44" s="1876"/>
      <c r="E44" s="1877"/>
      <c r="F44" s="1877"/>
      <c r="G44" s="1868">
        <v>0</v>
      </c>
      <c r="H44" s="1868">
        <v>0.5</v>
      </c>
      <c r="I44" s="1868">
        <v>1</v>
      </c>
      <c r="J44" s="1858"/>
      <c r="K44" s="1878"/>
      <c r="L44" s="1869"/>
      <c r="M44" s="1865">
        <f>+E44*K44+F44*L44</f>
        <v>0</v>
      </c>
      <c r="O44" s="1861"/>
    </row>
    <row r="45" spans="1:15" ht="30" customHeight="1">
      <c r="A45" s="1853" t="s">
        <v>1528</v>
      </c>
      <c r="B45" s="1866" t="s">
        <v>2800</v>
      </c>
      <c r="C45" s="1453" t="s">
        <v>2801</v>
      </c>
      <c r="D45" s="1876"/>
      <c r="E45" s="1877"/>
      <c r="F45" s="1877"/>
      <c r="G45" s="1868">
        <v>0</v>
      </c>
      <c r="H45" s="1868">
        <v>0.5</v>
      </c>
      <c r="I45" s="1868">
        <v>1</v>
      </c>
      <c r="J45" s="1858"/>
      <c r="K45" s="1878"/>
      <c r="L45" s="1869"/>
      <c r="M45" s="1865">
        <f>+E45*K45+F45*L45</f>
        <v>0</v>
      </c>
      <c r="O45" s="1861"/>
    </row>
    <row r="46" spans="1:15" ht="30" customHeight="1" thickBot="1">
      <c r="A46" s="1883" t="s">
        <v>1529</v>
      </c>
      <c r="B46" s="1884" t="s">
        <v>2802</v>
      </c>
      <c r="C46" s="1453" t="s">
        <v>1097</v>
      </c>
      <c r="D46" s="1885"/>
      <c r="E46" s="1885"/>
      <c r="F46" s="1885"/>
      <c r="G46" s="1886">
        <v>0</v>
      </c>
      <c r="H46" s="1886">
        <v>0.5</v>
      </c>
      <c r="I46" s="1886">
        <v>1</v>
      </c>
      <c r="J46" s="1887"/>
      <c r="K46" s="1888"/>
      <c r="L46" s="1889"/>
      <c r="M46" s="1890">
        <f>+E46*K46+F46*L46</f>
        <v>0</v>
      </c>
      <c r="O46" s="1861"/>
    </row>
    <row r="49" spans="1:3">
      <c r="C49" s="1891"/>
    </row>
    <row r="50" spans="1:3">
      <c r="A50" s="1800"/>
      <c r="B50" s="1800"/>
      <c r="C50" s="1891"/>
    </row>
  </sheetData>
  <mergeCells count="7">
    <mergeCell ref="A7:M7"/>
    <mergeCell ref="A8:A10"/>
    <mergeCell ref="B8:B10"/>
    <mergeCell ref="C8:C10"/>
    <mergeCell ref="D8:F8"/>
    <mergeCell ref="G8:I8"/>
    <mergeCell ref="J8:L8"/>
  </mergeCells>
  <pageMargins left="0.70866141732283505" right="0.70866141732283505" top="0.74803149606299202" bottom="0.74803149606299202" header="0.31496062992126" footer="0.31496062992126"/>
  <pageSetup paperSize="8" scale="43"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zoomScale="70" zoomScaleNormal="70" workbookViewId="0">
      <selection activeCell="C98" sqref="C98"/>
    </sheetView>
  </sheetViews>
  <sheetFormatPr defaultColWidth="11.42578125" defaultRowHeight="14.25"/>
  <cols>
    <col min="1" max="1" width="20.85546875" style="1846" bestFit="1" customWidth="1"/>
    <col min="2" max="2" width="19" style="1847" customWidth="1"/>
    <col min="3" max="3" width="86.28515625" style="1800" customWidth="1"/>
    <col min="4" max="6" width="20.7109375" style="1843" customWidth="1"/>
    <col min="7" max="9" width="20.7109375" style="1800" customWidth="1"/>
    <col min="10" max="12" width="20.7109375" style="1843" customWidth="1"/>
    <col min="13" max="13" width="20.7109375" style="1845" customWidth="1"/>
    <col min="14" max="16384" width="11.42578125" style="1800"/>
  </cols>
  <sheetData>
    <row r="1" spans="1:29" ht="15">
      <c r="A1" s="1755" t="s">
        <v>2682</v>
      </c>
      <c r="B1" s="1755" t="s">
        <v>1643</v>
      </c>
      <c r="C1" s="1755"/>
    </row>
    <row r="2" spans="1:29" ht="15">
      <c r="A2" s="1755" t="s">
        <v>2524</v>
      </c>
      <c r="B2" s="1835" t="s">
        <v>2803</v>
      </c>
      <c r="C2" s="1755"/>
    </row>
    <row r="3" spans="1:29" ht="15">
      <c r="A3" s="1755" t="s">
        <v>6</v>
      </c>
      <c r="B3" s="1755" t="s">
        <v>7</v>
      </c>
      <c r="C3" s="1755"/>
    </row>
    <row r="4" spans="1:29" ht="15">
      <c r="A4" s="1755" t="s">
        <v>10</v>
      </c>
      <c r="B4" s="1755" t="s">
        <v>2526</v>
      </c>
      <c r="C4" s="1755"/>
    </row>
    <row r="6" spans="1:29" ht="15.75" customHeight="1" thickBot="1">
      <c r="A6" s="1279"/>
      <c r="B6" s="1280"/>
      <c r="C6" s="1278"/>
      <c r="D6" s="1892"/>
      <c r="E6" s="1892"/>
      <c r="F6" s="1892"/>
      <c r="G6" s="1278"/>
      <c r="H6" s="1278"/>
      <c r="I6" s="1278"/>
      <c r="J6" s="1892"/>
      <c r="K6" s="1892"/>
      <c r="L6" s="1892"/>
    </row>
    <row r="7" spans="1:29" ht="29.25" customHeight="1" thickBot="1">
      <c r="A7" s="2931" t="s">
        <v>2733</v>
      </c>
      <c r="B7" s="2932"/>
      <c r="C7" s="2932"/>
      <c r="D7" s="2932"/>
      <c r="E7" s="2932"/>
      <c r="F7" s="2932"/>
      <c r="G7" s="2932"/>
      <c r="H7" s="2932"/>
      <c r="I7" s="2932"/>
      <c r="J7" s="2932"/>
      <c r="K7" s="2932"/>
      <c r="L7" s="2932"/>
      <c r="M7" s="2933"/>
    </row>
    <row r="8" spans="1:29" s="1849" customFormat="1" ht="60.75" customHeight="1">
      <c r="A8" s="2781" t="s">
        <v>1678</v>
      </c>
      <c r="B8" s="2785" t="s">
        <v>2536</v>
      </c>
      <c r="C8" s="2785" t="s">
        <v>657</v>
      </c>
      <c r="D8" s="2940" t="s">
        <v>658</v>
      </c>
      <c r="E8" s="2941"/>
      <c r="F8" s="2942"/>
      <c r="G8" s="2943" t="s">
        <v>2734</v>
      </c>
      <c r="H8" s="2887"/>
      <c r="I8" s="2802"/>
      <c r="J8" s="2943" t="s">
        <v>2735</v>
      </c>
      <c r="K8" s="2887"/>
      <c r="L8" s="2802"/>
      <c r="M8" s="1848" t="s">
        <v>2736</v>
      </c>
      <c r="N8" s="1800"/>
      <c r="O8" s="1800"/>
      <c r="P8" s="1800"/>
      <c r="Q8" s="1800"/>
      <c r="R8" s="1800"/>
      <c r="S8" s="1800"/>
      <c r="T8" s="1800"/>
      <c r="U8" s="1800"/>
      <c r="V8" s="1800"/>
      <c r="W8" s="1800"/>
      <c r="X8" s="1800"/>
      <c r="Y8" s="1800"/>
      <c r="Z8" s="1800"/>
      <c r="AA8" s="1800"/>
      <c r="AB8" s="1800"/>
      <c r="AC8" s="1800"/>
    </row>
    <row r="9" spans="1:29" s="1849" customFormat="1" ht="51.75" customHeight="1">
      <c r="A9" s="2934"/>
      <c r="B9" s="2936"/>
      <c r="C9" s="2938"/>
      <c r="D9" s="1478" t="s">
        <v>2533</v>
      </c>
      <c r="E9" s="1478" t="s">
        <v>2534</v>
      </c>
      <c r="F9" s="1478" t="s">
        <v>2535</v>
      </c>
      <c r="G9" s="1478" t="s">
        <v>2533</v>
      </c>
      <c r="H9" s="1478" t="s">
        <v>2534</v>
      </c>
      <c r="I9" s="1478" t="s">
        <v>2535</v>
      </c>
      <c r="J9" s="1478" t="s">
        <v>2533</v>
      </c>
      <c r="K9" s="1478" t="s">
        <v>2534</v>
      </c>
      <c r="L9" s="1478" t="s">
        <v>2535</v>
      </c>
      <c r="M9" s="1850" t="s">
        <v>2737</v>
      </c>
      <c r="N9" s="1800"/>
      <c r="O9" s="1800"/>
      <c r="P9" s="1800"/>
      <c r="Q9" s="1800"/>
      <c r="R9" s="1800"/>
      <c r="S9" s="1800"/>
      <c r="T9" s="1800"/>
      <c r="U9" s="1800"/>
      <c r="V9" s="1800"/>
      <c r="W9" s="1800"/>
      <c r="X9" s="1800"/>
      <c r="Y9" s="1800"/>
      <c r="Z9" s="1800"/>
      <c r="AA9" s="1800"/>
      <c r="AB9" s="1800"/>
      <c r="AC9" s="1800"/>
    </row>
    <row r="10" spans="1:29" s="1849" customFormat="1" ht="30.75" customHeight="1">
      <c r="A10" s="2935"/>
      <c r="B10" s="2937"/>
      <c r="C10" s="2939"/>
      <c r="D10" s="1851" t="s">
        <v>1865</v>
      </c>
      <c r="E10" s="1851" t="s">
        <v>1867</v>
      </c>
      <c r="F10" s="1851" t="s">
        <v>1869</v>
      </c>
      <c r="G10" s="1851" t="s">
        <v>1871</v>
      </c>
      <c r="H10" s="1851" t="s">
        <v>1873</v>
      </c>
      <c r="I10" s="1851" t="s">
        <v>1875</v>
      </c>
      <c r="J10" s="1851" t="s">
        <v>1877</v>
      </c>
      <c r="K10" s="1851" t="s">
        <v>1879</v>
      </c>
      <c r="L10" s="1851" t="s">
        <v>1881</v>
      </c>
      <c r="M10" s="1852" t="s">
        <v>1500</v>
      </c>
      <c r="N10" s="1800"/>
      <c r="O10" s="1800"/>
      <c r="P10" s="1800"/>
      <c r="Q10" s="1800"/>
      <c r="R10" s="1800"/>
      <c r="S10" s="1800"/>
      <c r="T10" s="1800"/>
      <c r="U10" s="1800"/>
      <c r="V10" s="1800"/>
      <c r="W10" s="1800"/>
      <c r="X10" s="1800"/>
      <c r="Y10" s="1800"/>
      <c r="Z10" s="1800"/>
      <c r="AA10" s="1800"/>
      <c r="AB10" s="1800"/>
      <c r="AC10" s="1800"/>
    </row>
    <row r="11" spans="1:29" s="1849" customFormat="1" ht="30.75" customHeight="1">
      <c r="A11" s="1853" t="s">
        <v>1865</v>
      </c>
      <c r="B11" s="1854">
        <v>2</v>
      </c>
      <c r="C11" s="471" t="s">
        <v>2804</v>
      </c>
      <c r="D11" s="1893"/>
      <c r="E11" s="1894"/>
      <c r="F11" s="1894"/>
      <c r="G11" s="1857"/>
      <c r="H11" s="1857"/>
      <c r="I11" s="1857"/>
      <c r="J11" s="1858"/>
      <c r="K11" s="1858"/>
      <c r="L11" s="1859"/>
      <c r="M11" s="1860">
        <f>+M12+M17+M23+M32+M33+M40+M42</f>
        <v>0</v>
      </c>
      <c r="N11" s="1800"/>
      <c r="O11" s="1800"/>
      <c r="P11" s="1800"/>
      <c r="Q11" s="1800"/>
      <c r="R11" s="1800"/>
      <c r="S11" s="1800"/>
      <c r="T11" s="1800"/>
      <c r="U11" s="1800"/>
      <c r="V11" s="1800"/>
      <c r="W11" s="1800"/>
      <c r="X11" s="1800"/>
      <c r="Y11" s="1800"/>
      <c r="Z11" s="1800"/>
      <c r="AA11" s="1800"/>
      <c r="AB11" s="1800"/>
      <c r="AC11" s="1800"/>
    </row>
    <row r="12" spans="1:29" s="1849" customFormat="1" ht="30" customHeight="1">
      <c r="A12" s="1862" t="s">
        <v>1867</v>
      </c>
      <c r="B12" s="1854">
        <v>2.1</v>
      </c>
      <c r="C12" s="1842" t="s">
        <v>2805</v>
      </c>
      <c r="D12" s="1870"/>
      <c r="E12" s="1870"/>
      <c r="F12" s="1867"/>
      <c r="G12" s="1857"/>
      <c r="H12" s="1857"/>
      <c r="I12" s="1857"/>
      <c r="J12" s="1858"/>
      <c r="K12" s="1858"/>
      <c r="L12" s="1859"/>
      <c r="M12" s="1865">
        <f>+M13+M14+M15+M16</f>
        <v>0</v>
      </c>
      <c r="N12" s="1800"/>
      <c r="O12" s="1800"/>
      <c r="P12" s="1800"/>
      <c r="Q12" s="1800"/>
      <c r="R12" s="1800"/>
      <c r="S12" s="1800"/>
      <c r="T12" s="1800"/>
      <c r="U12" s="1800"/>
      <c r="V12" s="1800"/>
      <c r="W12" s="1800"/>
      <c r="X12" s="1800"/>
      <c r="Y12" s="1800"/>
      <c r="Z12" s="1800"/>
      <c r="AA12" s="1800"/>
      <c r="AB12" s="1800"/>
      <c r="AC12" s="1800"/>
    </row>
    <row r="13" spans="1:29" ht="30" customHeight="1">
      <c r="A13" s="1853" t="s">
        <v>1869</v>
      </c>
      <c r="B13" s="1866" t="s">
        <v>1243</v>
      </c>
      <c r="C13" s="1453" t="s">
        <v>2741</v>
      </c>
      <c r="D13" s="1858"/>
      <c r="E13" s="1858"/>
      <c r="F13" s="1867"/>
      <c r="G13" s="1857"/>
      <c r="H13" s="1857"/>
      <c r="I13" s="1868">
        <v>1</v>
      </c>
      <c r="J13" s="1858"/>
      <c r="K13" s="1858"/>
      <c r="L13" s="1869"/>
      <c r="M13" s="1865">
        <f>+L13*F13</f>
        <v>0</v>
      </c>
    </row>
    <row r="14" spans="1:29" ht="30" customHeight="1">
      <c r="A14" s="1853" t="s">
        <v>1871</v>
      </c>
      <c r="B14" s="1866" t="s">
        <v>1246</v>
      </c>
      <c r="C14" s="1453" t="s">
        <v>2743</v>
      </c>
      <c r="D14" s="1870"/>
      <c r="E14" s="1870"/>
      <c r="F14" s="1867"/>
      <c r="G14" s="1868">
        <v>0</v>
      </c>
      <c r="H14" s="1868">
        <v>0</v>
      </c>
      <c r="I14" s="1868">
        <v>1</v>
      </c>
      <c r="J14" s="1858"/>
      <c r="K14" s="1858"/>
      <c r="L14" s="1869"/>
      <c r="M14" s="1865">
        <f>+L14*F14</f>
        <v>0</v>
      </c>
    </row>
    <row r="15" spans="1:29" ht="30" customHeight="1">
      <c r="A15" s="1862" t="s">
        <v>1873</v>
      </c>
      <c r="B15" s="1866" t="s">
        <v>2806</v>
      </c>
      <c r="C15" s="1453" t="s">
        <v>2745</v>
      </c>
      <c r="D15" s="1870"/>
      <c r="E15" s="1870"/>
      <c r="F15" s="1870"/>
      <c r="G15" s="1868">
        <v>0</v>
      </c>
      <c r="H15" s="1868">
        <v>0</v>
      </c>
      <c r="I15" s="1868">
        <v>1</v>
      </c>
      <c r="J15" s="1858"/>
      <c r="K15" s="1858"/>
      <c r="L15" s="1871"/>
      <c r="M15" s="1865">
        <f>+L15*F15</f>
        <v>0</v>
      </c>
    </row>
    <row r="16" spans="1:29" ht="30" customHeight="1">
      <c r="A16" s="1853" t="s">
        <v>1875</v>
      </c>
      <c r="B16" s="1866" t="s">
        <v>2807</v>
      </c>
      <c r="C16" s="1453" t="s">
        <v>2747</v>
      </c>
      <c r="D16" s="1870"/>
      <c r="E16" s="1870"/>
      <c r="F16" s="1870"/>
      <c r="G16" s="1868">
        <v>0</v>
      </c>
      <c r="H16" s="1868">
        <v>0</v>
      </c>
      <c r="I16" s="1868">
        <v>1</v>
      </c>
      <c r="J16" s="1858"/>
      <c r="K16" s="1858"/>
      <c r="L16" s="1871"/>
      <c r="M16" s="1865">
        <f>+L16*F16</f>
        <v>0</v>
      </c>
    </row>
    <row r="17" spans="1:14" ht="30" customHeight="1">
      <c r="A17" s="1853" t="s">
        <v>1877</v>
      </c>
      <c r="B17" s="1872" t="s">
        <v>907</v>
      </c>
      <c r="C17" s="1842" t="s">
        <v>2808</v>
      </c>
      <c r="D17" s="1876"/>
      <c r="E17" s="1877"/>
      <c r="F17" s="1870"/>
      <c r="G17" s="1857"/>
      <c r="H17" s="1857"/>
      <c r="I17" s="1857"/>
      <c r="J17" s="1858"/>
      <c r="K17" s="1858"/>
      <c r="L17" s="1859"/>
      <c r="M17" s="1865">
        <f>+M19+M21</f>
        <v>0</v>
      </c>
    </row>
    <row r="18" spans="1:14" ht="30" customHeight="1">
      <c r="A18" s="1862" t="s">
        <v>1879</v>
      </c>
      <c r="B18" s="1866" t="s">
        <v>2809</v>
      </c>
      <c r="C18" s="1875" t="s">
        <v>2750</v>
      </c>
      <c r="D18" s="1876"/>
      <c r="E18" s="1877"/>
      <c r="F18" s="1877"/>
      <c r="G18" s="1857"/>
      <c r="H18" s="1857"/>
      <c r="I18" s="1857"/>
      <c r="J18" s="1877"/>
      <c r="K18" s="1877"/>
      <c r="L18" s="1869"/>
      <c r="M18" s="1865">
        <f>+D18*J18+E18*K18+F18*L18</f>
        <v>0</v>
      </c>
    </row>
    <row r="19" spans="1:14" ht="30" customHeight="1">
      <c r="A19" s="1853" t="s">
        <v>1881</v>
      </c>
      <c r="B19" s="1866" t="s">
        <v>909</v>
      </c>
      <c r="C19" s="1453" t="s">
        <v>2752</v>
      </c>
      <c r="D19" s="1876"/>
      <c r="E19" s="1877"/>
      <c r="F19" s="1877"/>
      <c r="G19" s="1868">
        <v>0.95</v>
      </c>
      <c r="H19" s="1868">
        <v>0.95</v>
      </c>
      <c r="I19" s="1868">
        <v>1</v>
      </c>
      <c r="J19" s="1878"/>
      <c r="K19" s="1878"/>
      <c r="L19" s="1869"/>
      <c r="M19" s="1865">
        <f>+D19*J19+E19*K19+F19*L19</f>
        <v>0</v>
      </c>
    </row>
    <row r="20" spans="1:14" ht="30" customHeight="1">
      <c r="A20" s="1853" t="s">
        <v>1500</v>
      </c>
      <c r="B20" s="1866" t="s">
        <v>2810</v>
      </c>
      <c r="C20" s="1875" t="s">
        <v>2754</v>
      </c>
      <c r="D20" s="1858"/>
      <c r="E20" s="1858"/>
      <c r="F20" s="1877"/>
      <c r="G20" s="1857"/>
      <c r="H20" s="1857"/>
      <c r="I20" s="1868">
        <v>1</v>
      </c>
      <c r="J20" s="1858"/>
      <c r="K20" s="1858"/>
      <c r="L20" s="1869"/>
      <c r="M20" s="1865">
        <f>+L20*F20</f>
        <v>0</v>
      </c>
    </row>
    <row r="21" spans="1:14" ht="30" customHeight="1">
      <c r="A21" s="1862" t="s">
        <v>1501</v>
      </c>
      <c r="B21" s="1866" t="s">
        <v>911</v>
      </c>
      <c r="C21" s="1453" t="s">
        <v>2756</v>
      </c>
      <c r="D21" s="1876"/>
      <c r="E21" s="1877"/>
      <c r="F21" s="1877"/>
      <c r="G21" s="1868">
        <v>0.9</v>
      </c>
      <c r="H21" s="1868">
        <v>0.9</v>
      </c>
      <c r="I21" s="1868">
        <v>1</v>
      </c>
      <c r="J21" s="1878"/>
      <c r="K21" s="1878"/>
      <c r="L21" s="1869"/>
      <c r="M21" s="1865">
        <f>+D21*J21+E21*K21+F21*L21</f>
        <v>0</v>
      </c>
    </row>
    <row r="22" spans="1:14" ht="30" customHeight="1">
      <c r="A22" s="1853" t="s">
        <v>1502</v>
      </c>
      <c r="B22" s="1866" t="s">
        <v>2811</v>
      </c>
      <c r="C22" s="1875" t="s">
        <v>2754</v>
      </c>
      <c r="D22" s="1858"/>
      <c r="E22" s="1858"/>
      <c r="F22" s="1877"/>
      <c r="G22" s="1857"/>
      <c r="H22" s="1857"/>
      <c r="I22" s="1868">
        <v>1</v>
      </c>
      <c r="J22" s="1858"/>
      <c r="K22" s="1858"/>
      <c r="L22" s="1879"/>
      <c r="M22" s="1865">
        <f>+L22*F22</f>
        <v>0</v>
      </c>
      <c r="N22" s="1895" t="s">
        <v>2812</v>
      </c>
    </row>
    <row r="23" spans="1:14" ht="30" customHeight="1">
      <c r="A23" s="1853" t="s">
        <v>1503</v>
      </c>
      <c r="B23" s="1872" t="s">
        <v>2758</v>
      </c>
      <c r="C23" s="1842" t="s">
        <v>2813</v>
      </c>
      <c r="D23" s="1876"/>
      <c r="E23" s="1877"/>
      <c r="F23" s="1877"/>
      <c r="G23" s="1857"/>
      <c r="H23" s="1857"/>
      <c r="I23" s="1857"/>
      <c r="J23" s="1858"/>
      <c r="K23" s="1858"/>
      <c r="L23" s="1859"/>
      <c r="M23" s="1865">
        <f>+M26+M27+M28+M29+M30+M31</f>
        <v>0</v>
      </c>
    </row>
    <row r="24" spans="1:14" ht="30" customHeight="1">
      <c r="A24" s="1862" t="s">
        <v>1504</v>
      </c>
      <c r="B24" s="1866" t="s">
        <v>2814</v>
      </c>
      <c r="C24" s="1875" t="s">
        <v>2761</v>
      </c>
      <c r="D24" s="1876"/>
      <c r="E24" s="1877"/>
      <c r="F24" s="1877"/>
      <c r="G24" s="1857"/>
      <c r="H24" s="1857"/>
      <c r="I24" s="1857"/>
      <c r="J24" s="1877"/>
      <c r="K24" s="1877"/>
      <c r="L24" s="1869"/>
      <c r="M24" s="1865">
        <f>+D24*J24+E24*K24+F24*L24</f>
        <v>0</v>
      </c>
    </row>
    <row r="25" spans="1:14" ht="30" customHeight="1">
      <c r="A25" s="1853" t="s">
        <v>1505</v>
      </c>
      <c r="B25" s="1866" t="s">
        <v>2815</v>
      </c>
      <c r="C25" s="1875" t="s">
        <v>2763</v>
      </c>
      <c r="D25" s="1876"/>
      <c r="E25" s="1877"/>
      <c r="F25" s="1877"/>
      <c r="G25" s="1857"/>
      <c r="H25" s="1857"/>
      <c r="I25" s="1857"/>
      <c r="J25" s="1858"/>
      <c r="K25" s="1858"/>
      <c r="L25" s="1859"/>
      <c r="M25" s="1865">
        <f>+D25*J25+E25*K25+F25*L25</f>
        <v>0</v>
      </c>
    </row>
    <row r="26" spans="1:14" ht="28.5">
      <c r="A26" s="1853" t="s">
        <v>1506</v>
      </c>
      <c r="B26" s="1866" t="s">
        <v>2816</v>
      </c>
      <c r="C26" s="1453" t="s">
        <v>2765</v>
      </c>
      <c r="D26" s="1876"/>
      <c r="E26" s="1877"/>
      <c r="F26" s="1877"/>
      <c r="G26" s="1868">
        <v>0.5</v>
      </c>
      <c r="H26" s="1868">
        <v>0.5</v>
      </c>
      <c r="I26" s="1868">
        <v>1</v>
      </c>
      <c r="J26" s="1878"/>
      <c r="K26" s="1878"/>
      <c r="L26" s="1869"/>
      <c r="M26" s="1865">
        <f t="shared" ref="M26:M31" si="0">+D26*J26+E26*K26+F26*L26</f>
        <v>0</v>
      </c>
    </row>
    <row r="27" spans="1:14" ht="30" customHeight="1">
      <c r="A27" s="1862" t="s">
        <v>1508</v>
      </c>
      <c r="B27" s="1866" t="s">
        <v>2817</v>
      </c>
      <c r="C27" s="1453" t="s">
        <v>2767</v>
      </c>
      <c r="D27" s="1880"/>
      <c r="E27" s="1877"/>
      <c r="F27" s="1877"/>
      <c r="G27" s="1868">
        <v>0.5</v>
      </c>
      <c r="H27" s="1868">
        <v>0.5</v>
      </c>
      <c r="I27" s="1868">
        <v>1</v>
      </c>
      <c r="J27" s="1878"/>
      <c r="K27" s="1878"/>
      <c r="L27" s="1869"/>
      <c r="M27" s="1865">
        <f t="shared" si="0"/>
        <v>0</v>
      </c>
    </row>
    <row r="28" spans="1:14" ht="30" customHeight="1">
      <c r="A28" s="1853" t="s">
        <v>1509</v>
      </c>
      <c r="B28" s="1866" t="s">
        <v>2818</v>
      </c>
      <c r="C28" s="1453" t="s">
        <v>2769</v>
      </c>
      <c r="D28" s="1876"/>
      <c r="E28" s="1877"/>
      <c r="F28" s="1877"/>
      <c r="G28" s="1868">
        <v>0.5</v>
      </c>
      <c r="H28" s="1868">
        <v>0.5</v>
      </c>
      <c r="I28" s="1868">
        <v>1</v>
      </c>
      <c r="J28" s="1878"/>
      <c r="K28" s="1878"/>
      <c r="L28" s="1869"/>
      <c r="M28" s="1865">
        <f t="shared" si="0"/>
        <v>0</v>
      </c>
    </row>
    <row r="29" spans="1:14" ht="30" customHeight="1">
      <c r="A29" s="1853" t="s">
        <v>1510</v>
      </c>
      <c r="B29" s="1866" t="s">
        <v>2819</v>
      </c>
      <c r="C29" s="1453" t="s">
        <v>2771</v>
      </c>
      <c r="D29" s="1876"/>
      <c r="E29" s="1877"/>
      <c r="F29" s="1877"/>
      <c r="G29" s="1868">
        <v>0.5</v>
      </c>
      <c r="H29" s="1868">
        <v>0.5</v>
      </c>
      <c r="I29" s="1868">
        <v>1</v>
      </c>
      <c r="J29" s="1878"/>
      <c r="K29" s="1878"/>
      <c r="L29" s="1869"/>
      <c r="M29" s="1865">
        <f t="shared" si="0"/>
        <v>0</v>
      </c>
    </row>
    <row r="30" spans="1:14" ht="30" customHeight="1">
      <c r="A30" s="1862" t="s">
        <v>1511</v>
      </c>
      <c r="B30" s="1866" t="s">
        <v>2820</v>
      </c>
      <c r="C30" s="1453" t="s">
        <v>2773</v>
      </c>
      <c r="D30" s="1876"/>
      <c r="E30" s="1877"/>
      <c r="F30" s="1877"/>
      <c r="G30" s="1868">
        <v>0.5</v>
      </c>
      <c r="H30" s="1868">
        <v>0.5</v>
      </c>
      <c r="I30" s="1868">
        <v>1</v>
      </c>
      <c r="J30" s="1878"/>
      <c r="K30" s="1878"/>
      <c r="L30" s="1869"/>
      <c r="M30" s="1865">
        <f t="shared" si="0"/>
        <v>0</v>
      </c>
    </row>
    <row r="31" spans="1:14" ht="30" customHeight="1">
      <c r="A31" s="1853" t="s">
        <v>1513</v>
      </c>
      <c r="B31" s="1866" t="s">
        <v>2821</v>
      </c>
      <c r="C31" s="1453" t="s">
        <v>2775</v>
      </c>
      <c r="D31" s="1876"/>
      <c r="E31" s="1877"/>
      <c r="F31" s="1877"/>
      <c r="G31" s="1868">
        <v>0.5</v>
      </c>
      <c r="H31" s="1868">
        <v>0.5</v>
      </c>
      <c r="I31" s="1868">
        <v>1</v>
      </c>
      <c r="J31" s="1878"/>
      <c r="K31" s="1878"/>
      <c r="L31" s="1869"/>
      <c r="M31" s="1865">
        <f t="shared" si="0"/>
        <v>0</v>
      </c>
    </row>
    <row r="32" spans="1:14" ht="28.5">
      <c r="A32" s="1853" t="s">
        <v>1515</v>
      </c>
      <c r="B32" s="1872" t="s">
        <v>2776</v>
      </c>
      <c r="C32" s="1842" t="s">
        <v>2822</v>
      </c>
      <c r="D32" s="1876"/>
      <c r="E32" s="1877"/>
      <c r="F32" s="1877"/>
      <c r="G32" s="1857"/>
      <c r="H32" s="1857"/>
      <c r="I32" s="1857"/>
      <c r="J32" s="1878"/>
      <c r="K32" s="1878"/>
      <c r="L32" s="1869"/>
      <c r="M32" s="1865">
        <f>+D32*J32+E32*K32+F32*L32</f>
        <v>0</v>
      </c>
    </row>
    <row r="33" spans="1:14" ht="30" customHeight="1">
      <c r="A33" s="1862" t="s">
        <v>1516</v>
      </c>
      <c r="B33" s="1872" t="s">
        <v>2778</v>
      </c>
      <c r="C33" s="1842" t="s">
        <v>2779</v>
      </c>
      <c r="D33" s="1876"/>
      <c r="E33" s="1877"/>
      <c r="F33" s="1877"/>
      <c r="G33" s="1857"/>
      <c r="H33" s="1857"/>
      <c r="I33" s="1857"/>
      <c r="J33" s="1858"/>
      <c r="K33" s="1858"/>
      <c r="L33" s="1859"/>
      <c r="M33" s="1865">
        <f>+M34+M35+M36</f>
        <v>0</v>
      </c>
    </row>
    <row r="34" spans="1:14" ht="30" customHeight="1">
      <c r="A34" s="1853" t="s">
        <v>1517</v>
      </c>
      <c r="B34" s="1866" t="s">
        <v>2823</v>
      </c>
      <c r="C34" s="1453" t="s">
        <v>2781</v>
      </c>
      <c r="D34" s="1876"/>
      <c r="E34" s="1877"/>
      <c r="F34" s="1877"/>
      <c r="G34" s="1868">
        <v>0</v>
      </c>
      <c r="H34" s="1868">
        <v>0.5</v>
      </c>
      <c r="I34" s="1868">
        <v>1</v>
      </c>
      <c r="J34" s="1858"/>
      <c r="K34" s="1878"/>
      <c r="L34" s="1869"/>
      <c r="M34" s="1865">
        <f>+E34*K34+F34*L34</f>
        <v>0</v>
      </c>
    </row>
    <row r="35" spans="1:14" ht="30" customHeight="1">
      <c r="A35" s="1862" t="s">
        <v>1518</v>
      </c>
      <c r="B35" s="1866" t="s">
        <v>2824</v>
      </c>
      <c r="C35" s="1453" t="s">
        <v>2783</v>
      </c>
      <c r="D35" s="1876"/>
      <c r="E35" s="1877"/>
      <c r="F35" s="1877"/>
      <c r="G35" s="1868">
        <v>0</v>
      </c>
      <c r="H35" s="1868">
        <v>0.5</v>
      </c>
      <c r="I35" s="1868">
        <v>1</v>
      </c>
      <c r="J35" s="1858"/>
      <c r="K35" s="1878"/>
      <c r="L35" s="1869"/>
      <c r="M35" s="1865">
        <f>+E35*K35+F35*L35</f>
        <v>0</v>
      </c>
    </row>
    <row r="36" spans="1:14" ht="30" customHeight="1">
      <c r="A36" s="1853" t="s">
        <v>1519</v>
      </c>
      <c r="B36" s="1866" t="s">
        <v>2825</v>
      </c>
      <c r="C36" s="1453" t="s">
        <v>2785</v>
      </c>
      <c r="D36" s="1876"/>
      <c r="E36" s="1877"/>
      <c r="F36" s="1877"/>
      <c r="G36" s="1857"/>
      <c r="H36" s="1857"/>
      <c r="I36" s="1857"/>
      <c r="J36" s="1858"/>
      <c r="K36" s="1858"/>
      <c r="L36" s="1859"/>
      <c r="M36" s="1865">
        <f>+M37+M38+M39</f>
        <v>0</v>
      </c>
    </row>
    <row r="37" spans="1:14" ht="30" customHeight="1">
      <c r="A37" s="1853" t="s">
        <v>1520</v>
      </c>
      <c r="B37" s="1866" t="s">
        <v>2826</v>
      </c>
      <c r="C37" s="1875" t="s">
        <v>2106</v>
      </c>
      <c r="D37" s="1876"/>
      <c r="E37" s="1877"/>
      <c r="F37" s="1877"/>
      <c r="G37" s="1868">
        <v>0.5</v>
      </c>
      <c r="H37" s="1868">
        <v>0.5</v>
      </c>
      <c r="I37" s="1868">
        <v>1</v>
      </c>
      <c r="J37" s="1878"/>
      <c r="K37" s="1878"/>
      <c r="L37" s="1869"/>
      <c r="M37" s="1865">
        <f>+D37*J37+E37*K37+F37*L37</f>
        <v>0</v>
      </c>
    </row>
    <row r="38" spans="1:14" ht="30" customHeight="1">
      <c r="A38" s="1862" t="s">
        <v>1521</v>
      </c>
      <c r="B38" s="1866" t="s">
        <v>2827</v>
      </c>
      <c r="C38" s="1875" t="s">
        <v>2788</v>
      </c>
      <c r="D38" s="1876"/>
      <c r="E38" s="1877"/>
      <c r="F38" s="1877"/>
      <c r="G38" s="1868">
        <v>0</v>
      </c>
      <c r="H38" s="1868">
        <v>0.5</v>
      </c>
      <c r="I38" s="1868">
        <v>1</v>
      </c>
      <c r="J38" s="1858"/>
      <c r="K38" s="1878"/>
      <c r="L38" s="1871"/>
      <c r="M38" s="1865">
        <f>+E38*K38+F38*L38</f>
        <v>0</v>
      </c>
    </row>
    <row r="39" spans="1:14" ht="30" customHeight="1">
      <c r="A39" s="1853" t="s">
        <v>1522</v>
      </c>
      <c r="B39" s="1866" t="s">
        <v>2828</v>
      </c>
      <c r="C39" s="1875" t="s">
        <v>1097</v>
      </c>
      <c r="D39" s="1876"/>
      <c r="E39" s="1877"/>
      <c r="F39" s="1877"/>
      <c r="G39" s="1868">
        <v>0</v>
      </c>
      <c r="H39" s="1868">
        <v>0.5</v>
      </c>
      <c r="I39" s="1868">
        <v>1</v>
      </c>
      <c r="J39" s="1858"/>
      <c r="K39" s="1878"/>
      <c r="L39" s="1871"/>
      <c r="M39" s="1865">
        <f>+E39*K39+F39*L39</f>
        <v>0</v>
      </c>
    </row>
    <row r="40" spans="1:14" ht="30" customHeight="1">
      <c r="A40" s="1853" t="s">
        <v>1523</v>
      </c>
      <c r="B40" s="1872" t="s">
        <v>2790</v>
      </c>
      <c r="C40" s="1881" t="s">
        <v>2829</v>
      </c>
      <c r="D40" s="1876"/>
      <c r="E40" s="1877"/>
      <c r="F40" s="1877"/>
      <c r="G40" s="1868">
        <v>0</v>
      </c>
      <c r="H40" s="1868">
        <v>0.5</v>
      </c>
      <c r="I40" s="1868">
        <v>1</v>
      </c>
      <c r="J40" s="1858"/>
      <c r="K40" s="1878"/>
      <c r="L40" s="1871"/>
      <c r="M40" s="1865">
        <f>+E40*K40+F40*L40</f>
        <v>0</v>
      </c>
    </row>
    <row r="41" spans="1:14" ht="30" customHeight="1">
      <c r="A41" s="1853" t="s">
        <v>1524</v>
      </c>
      <c r="B41" s="1872" t="s">
        <v>2792</v>
      </c>
      <c r="C41" s="1842" t="s">
        <v>2830</v>
      </c>
      <c r="D41" s="1876"/>
      <c r="E41" s="1858"/>
      <c r="F41" s="1858"/>
      <c r="G41" s="1868">
        <v>0</v>
      </c>
      <c r="H41" s="1868">
        <v>0</v>
      </c>
      <c r="I41" s="1868">
        <v>0</v>
      </c>
      <c r="J41" s="1858"/>
      <c r="K41" s="1858"/>
      <c r="L41" s="1859"/>
      <c r="M41" s="1882"/>
      <c r="N41" s="1895" t="s">
        <v>2831</v>
      </c>
    </row>
    <row r="42" spans="1:14" ht="30" customHeight="1">
      <c r="A42" s="1853" t="s">
        <v>1525</v>
      </c>
      <c r="B42" s="1872" t="s">
        <v>2794</v>
      </c>
      <c r="C42" s="1842" t="s">
        <v>2832</v>
      </c>
      <c r="D42" s="1876"/>
      <c r="E42" s="1877"/>
      <c r="F42" s="1877"/>
      <c r="G42" s="1857"/>
      <c r="H42" s="1857"/>
      <c r="I42" s="1857"/>
      <c r="J42" s="1858"/>
      <c r="K42" s="1858"/>
      <c r="L42" s="1859"/>
      <c r="M42" s="1865">
        <f>+M44+M45+M46</f>
        <v>0</v>
      </c>
    </row>
    <row r="43" spans="1:14" ht="30" customHeight="1">
      <c r="A43" s="1853" t="s">
        <v>1526</v>
      </c>
      <c r="B43" s="1866" t="s">
        <v>2833</v>
      </c>
      <c r="C43" s="1453" t="s">
        <v>2797</v>
      </c>
      <c r="D43" s="1876"/>
      <c r="E43" s="1877"/>
      <c r="F43" s="1877"/>
      <c r="G43" s="1868">
        <v>0</v>
      </c>
      <c r="H43" s="1868">
        <v>0</v>
      </c>
      <c r="I43" s="1868">
        <v>0</v>
      </c>
      <c r="J43" s="1858"/>
      <c r="K43" s="1858"/>
      <c r="L43" s="1859"/>
      <c r="M43" s="1882"/>
      <c r="N43" s="1895" t="s">
        <v>2831</v>
      </c>
    </row>
    <row r="44" spans="1:14" ht="30" customHeight="1">
      <c r="A44" s="1862" t="s">
        <v>1527</v>
      </c>
      <c r="B44" s="1866" t="s">
        <v>2834</v>
      </c>
      <c r="C44" s="1453" t="s">
        <v>2799</v>
      </c>
      <c r="D44" s="1876"/>
      <c r="E44" s="1877"/>
      <c r="F44" s="1877"/>
      <c r="G44" s="1868">
        <v>0</v>
      </c>
      <c r="H44" s="1868">
        <v>0.5</v>
      </c>
      <c r="I44" s="1868">
        <v>1</v>
      </c>
      <c r="J44" s="1858"/>
      <c r="K44" s="1878"/>
      <c r="L44" s="1869"/>
      <c r="M44" s="1865">
        <f>+E44*K44+F44*L44</f>
        <v>0</v>
      </c>
    </row>
    <row r="45" spans="1:14" ht="30" customHeight="1">
      <c r="A45" s="1853" t="s">
        <v>1528</v>
      </c>
      <c r="B45" s="1866" t="s">
        <v>2835</v>
      </c>
      <c r="C45" s="1453" t="s">
        <v>2801</v>
      </c>
      <c r="D45" s="1876"/>
      <c r="E45" s="1877"/>
      <c r="F45" s="1877"/>
      <c r="G45" s="1868">
        <v>0</v>
      </c>
      <c r="H45" s="1868">
        <v>0.5</v>
      </c>
      <c r="I45" s="1868">
        <v>1</v>
      </c>
      <c r="J45" s="1858"/>
      <c r="K45" s="1878"/>
      <c r="L45" s="1869"/>
      <c r="M45" s="1865">
        <f>+E45*K45+F45*L45</f>
        <v>0</v>
      </c>
    </row>
    <row r="46" spans="1:14" ht="30" customHeight="1" thickBot="1">
      <c r="A46" s="1883" t="s">
        <v>1529</v>
      </c>
      <c r="B46" s="1884" t="s">
        <v>2836</v>
      </c>
      <c r="C46" s="1453" t="s">
        <v>1097</v>
      </c>
      <c r="D46" s="1885"/>
      <c r="E46" s="1885"/>
      <c r="F46" s="1885"/>
      <c r="G46" s="1886">
        <v>0</v>
      </c>
      <c r="H46" s="1886">
        <v>0.5</v>
      </c>
      <c r="I46" s="1886">
        <v>1</v>
      </c>
      <c r="J46" s="1887"/>
      <c r="K46" s="1888"/>
      <c r="L46" s="1889"/>
      <c r="M46" s="1890">
        <f>+E46*K46+F46*L46</f>
        <v>0</v>
      </c>
    </row>
    <row r="50" spans="1:3">
      <c r="C50" s="1891"/>
    </row>
    <row r="51" spans="1:3">
      <c r="A51" s="1800"/>
      <c r="B51" s="1800"/>
      <c r="C51" s="1891"/>
    </row>
  </sheetData>
  <mergeCells count="7">
    <mergeCell ref="A7:M7"/>
    <mergeCell ref="A8:A10"/>
    <mergeCell ref="B8:B10"/>
    <mergeCell ref="C8:C10"/>
    <mergeCell ref="D8:F8"/>
    <mergeCell ref="G8:I8"/>
    <mergeCell ref="J8:L8"/>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
  <sheetViews>
    <sheetView zoomScale="70" zoomScaleNormal="70" workbookViewId="0">
      <selection activeCell="C98" sqref="C98"/>
    </sheetView>
  </sheetViews>
  <sheetFormatPr defaultColWidth="11.42578125" defaultRowHeight="14.25"/>
  <cols>
    <col min="1" max="1" width="20.85546875" style="1846" bestFit="1" customWidth="1"/>
    <col min="2" max="2" width="19" style="1847" customWidth="1"/>
    <col min="3" max="3" width="86.28515625" style="1800" customWidth="1"/>
    <col min="4" max="6" width="20.7109375" style="1843" customWidth="1"/>
    <col min="7" max="9" width="20.7109375" style="1800" customWidth="1"/>
    <col min="10" max="12" width="20.7109375" style="1843" customWidth="1"/>
    <col min="13" max="13" width="20.7109375" style="1845" customWidth="1"/>
    <col min="14" max="16384" width="11.42578125" style="1800"/>
  </cols>
  <sheetData>
    <row r="1" spans="1:29" ht="15">
      <c r="A1" s="1755" t="s">
        <v>2682</v>
      </c>
      <c r="B1" s="1755" t="s">
        <v>1644</v>
      </c>
      <c r="C1" s="1755"/>
    </row>
    <row r="2" spans="1:29" ht="15">
      <c r="A2" s="1755" t="s">
        <v>2524</v>
      </c>
      <c r="B2" s="1835" t="s">
        <v>2837</v>
      </c>
      <c r="C2" s="1755"/>
    </row>
    <row r="3" spans="1:29" ht="15">
      <c r="A3" s="1755" t="s">
        <v>6</v>
      </c>
      <c r="B3" s="1755" t="s">
        <v>7</v>
      </c>
      <c r="C3" s="1755"/>
    </row>
    <row r="4" spans="1:29" ht="15">
      <c r="A4" s="1755" t="s">
        <v>10</v>
      </c>
      <c r="B4" s="1755" t="s">
        <v>2526</v>
      </c>
      <c r="C4" s="1755"/>
    </row>
    <row r="6" spans="1:29" ht="15.75" customHeight="1" thickBot="1">
      <c r="A6" s="1279"/>
      <c r="B6" s="1280"/>
      <c r="C6" s="1278"/>
      <c r="D6" s="1892"/>
      <c r="E6" s="1892"/>
      <c r="F6" s="1892"/>
      <c r="G6" s="1278"/>
      <c r="H6" s="1278"/>
      <c r="I6" s="1278"/>
      <c r="J6" s="1892"/>
      <c r="K6" s="1892"/>
      <c r="L6" s="1892"/>
    </row>
    <row r="7" spans="1:29" ht="29.25" customHeight="1" thickBot="1">
      <c r="A7" s="2931" t="s">
        <v>2733</v>
      </c>
      <c r="B7" s="2932"/>
      <c r="C7" s="2932"/>
      <c r="D7" s="2932"/>
      <c r="E7" s="2932"/>
      <c r="F7" s="2932"/>
      <c r="G7" s="2932"/>
      <c r="H7" s="2932"/>
      <c r="I7" s="2932"/>
      <c r="J7" s="2932"/>
      <c r="K7" s="2932"/>
      <c r="L7" s="2932"/>
      <c r="M7" s="2933"/>
    </row>
    <row r="8" spans="1:29" s="1849" customFormat="1" ht="60.75" customHeight="1">
      <c r="A8" s="2781" t="s">
        <v>1678</v>
      </c>
      <c r="B8" s="2785" t="s">
        <v>2536</v>
      </c>
      <c r="C8" s="2785" t="s">
        <v>657</v>
      </c>
      <c r="D8" s="2940" t="s">
        <v>658</v>
      </c>
      <c r="E8" s="2941"/>
      <c r="F8" s="2942"/>
      <c r="G8" s="2943" t="s">
        <v>2734</v>
      </c>
      <c r="H8" s="2887"/>
      <c r="I8" s="2802"/>
      <c r="J8" s="2943" t="s">
        <v>2735</v>
      </c>
      <c r="K8" s="2887"/>
      <c r="L8" s="2802"/>
      <c r="M8" s="1848" t="s">
        <v>2736</v>
      </c>
      <c r="N8" s="1800"/>
      <c r="O8" s="1800"/>
      <c r="P8" s="1800"/>
      <c r="Q8" s="1800"/>
      <c r="R8" s="1800"/>
      <c r="S8" s="1800"/>
      <c r="T8" s="1800"/>
      <c r="U8" s="1800"/>
      <c r="V8" s="1800"/>
      <c r="W8" s="1800"/>
      <c r="X8" s="1800"/>
      <c r="Y8" s="1800"/>
      <c r="Z8" s="1800"/>
      <c r="AA8" s="1800"/>
      <c r="AB8" s="1800"/>
      <c r="AC8" s="1800"/>
    </row>
    <row r="9" spans="1:29" s="1849" customFormat="1" ht="51.75" customHeight="1">
      <c r="A9" s="2934"/>
      <c r="B9" s="2936"/>
      <c r="C9" s="2938"/>
      <c r="D9" s="1478" t="s">
        <v>2533</v>
      </c>
      <c r="E9" s="1478" t="s">
        <v>2534</v>
      </c>
      <c r="F9" s="1478" t="s">
        <v>2535</v>
      </c>
      <c r="G9" s="1478" t="s">
        <v>2533</v>
      </c>
      <c r="H9" s="1478" t="s">
        <v>2534</v>
      </c>
      <c r="I9" s="1478" t="s">
        <v>2535</v>
      </c>
      <c r="J9" s="1478" t="s">
        <v>2533</v>
      </c>
      <c r="K9" s="1478" t="s">
        <v>2534</v>
      </c>
      <c r="L9" s="1478" t="s">
        <v>2535</v>
      </c>
      <c r="M9" s="1850" t="s">
        <v>2737</v>
      </c>
      <c r="N9" s="1800"/>
      <c r="O9" s="1800"/>
      <c r="P9" s="1800"/>
      <c r="Q9" s="1800"/>
      <c r="R9" s="1800"/>
      <c r="S9" s="1800"/>
      <c r="T9" s="1800"/>
      <c r="U9" s="1800"/>
      <c r="V9" s="1800"/>
      <c r="W9" s="1800"/>
      <c r="X9" s="1800"/>
      <c r="Y9" s="1800"/>
      <c r="Z9" s="1800"/>
      <c r="AA9" s="1800"/>
      <c r="AB9" s="1800"/>
      <c r="AC9" s="1800"/>
    </row>
    <row r="10" spans="1:29" s="1849" customFormat="1" ht="30.75" customHeight="1">
      <c r="A10" s="2935"/>
      <c r="B10" s="2937"/>
      <c r="C10" s="2939"/>
      <c r="D10" s="1851" t="s">
        <v>1865</v>
      </c>
      <c r="E10" s="1851" t="s">
        <v>1867</v>
      </c>
      <c r="F10" s="1851" t="s">
        <v>1869</v>
      </c>
      <c r="G10" s="1851" t="s">
        <v>1871</v>
      </c>
      <c r="H10" s="1851" t="s">
        <v>1873</v>
      </c>
      <c r="I10" s="1851" t="s">
        <v>1875</v>
      </c>
      <c r="J10" s="1851" t="s">
        <v>1877</v>
      </c>
      <c r="K10" s="1851" t="s">
        <v>1879</v>
      </c>
      <c r="L10" s="1851" t="s">
        <v>1881</v>
      </c>
      <c r="M10" s="1852" t="s">
        <v>1500</v>
      </c>
      <c r="N10" s="1800"/>
      <c r="O10" s="1800"/>
      <c r="P10" s="1800"/>
      <c r="Q10" s="1800"/>
      <c r="R10" s="1800"/>
      <c r="S10" s="1800"/>
      <c r="T10" s="1800"/>
      <c r="U10" s="1800"/>
      <c r="V10" s="1800"/>
      <c r="W10" s="1800"/>
      <c r="X10" s="1800"/>
      <c r="Y10" s="1800"/>
      <c r="Z10" s="1800"/>
      <c r="AA10" s="1800"/>
      <c r="AB10" s="1800"/>
      <c r="AC10" s="1800"/>
    </row>
    <row r="11" spans="1:29" s="1849" customFormat="1" ht="30.75" customHeight="1">
      <c r="A11" s="1853" t="s">
        <v>1865</v>
      </c>
      <c r="B11" s="1854">
        <v>2</v>
      </c>
      <c r="C11" s="471" t="s">
        <v>2804</v>
      </c>
      <c r="D11" s="1893"/>
      <c r="E11" s="1894"/>
      <c r="F11" s="1894"/>
      <c r="G11" s="1857"/>
      <c r="H11" s="1857"/>
      <c r="I11" s="1857"/>
      <c r="J11" s="1858"/>
      <c r="K11" s="1858"/>
      <c r="L11" s="1859"/>
      <c r="M11" s="1860">
        <f>+M12+M17+M23+M32+M33+M40+M42</f>
        <v>0</v>
      </c>
      <c r="N11" s="1800"/>
      <c r="O11" s="1800"/>
      <c r="P11" s="1800"/>
      <c r="Q11" s="1800"/>
      <c r="R11" s="1800"/>
      <c r="S11" s="1800"/>
      <c r="T11" s="1800"/>
      <c r="U11" s="1800"/>
      <c r="V11" s="1800"/>
      <c r="W11" s="1800"/>
      <c r="X11" s="1800"/>
      <c r="Y11" s="1800"/>
      <c r="Z11" s="1800"/>
      <c r="AA11" s="1800"/>
      <c r="AB11" s="1800"/>
      <c r="AC11" s="1800"/>
    </row>
    <row r="12" spans="1:29" s="1849" customFormat="1" ht="30" customHeight="1">
      <c r="A12" s="1862" t="s">
        <v>1867</v>
      </c>
      <c r="B12" s="1854">
        <v>2.1</v>
      </c>
      <c r="C12" s="1842" t="s">
        <v>2805</v>
      </c>
      <c r="D12" s="1870"/>
      <c r="E12" s="1870"/>
      <c r="F12" s="1867"/>
      <c r="G12" s="1857"/>
      <c r="H12" s="1857"/>
      <c r="I12" s="1857"/>
      <c r="J12" s="1858"/>
      <c r="K12" s="1858"/>
      <c r="L12" s="1859"/>
      <c r="M12" s="1865">
        <f>+M13+M14+M15+M16</f>
        <v>0</v>
      </c>
      <c r="N12" s="1800"/>
      <c r="O12" s="1800"/>
      <c r="P12" s="1800"/>
      <c r="Q12" s="1800"/>
      <c r="R12" s="1800"/>
      <c r="S12" s="1800"/>
      <c r="T12" s="1800"/>
      <c r="U12" s="1800"/>
      <c r="V12" s="1800"/>
      <c r="W12" s="1800"/>
      <c r="X12" s="1800"/>
      <c r="Y12" s="1800"/>
      <c r="Z12" s="1800"/>
      <c r="AA12" s="1800"/>
      <c r="AB12" s="1800"/>
      <c r="AC12" s="1800"/>
    </row>
    <row r="13" spans="1:29" ht="30" customHeight="1">
      <c r="A13" s="1853" t="s">
        <v>1869</v>
      </c>
      <c r="B13" s="1866" t="s">
        <v>1243</v>
      </c>
      <c r="C13" s="1453" t="s">
        <v>2741</v>
      </c>
      <c r="D13" s="1858"/>
      <c r="E13" s="1858"/>
      <c r="F13" s="1867"/>
      <c r="G13" s="1857"/>
      <c r="H13" s="1857"/>
      <c r="I13" s="1868">
        <v>1</v>
      </c>
      <c r="J13" s="1858"/>
      <c r="K13" s="1858"/>
      <c r="L13" s="1869"/>
      <c r="M13" s="1865">
        <f>+L13*F13</f>
        <v>0</v>
      </c>
    </row>
    <row r="14" spans="1:29" ht="30" customHeight="1">
      <c r="A14" s="1853" t="s">
        <v>1871</v>
      </c>
      <c r="B14" s="1866" t="s">
        <v>1246</v>
      </c>
      <c r="C14" s="1453" t="s">
        <v>2743</v>
      </c>
      <c r="D14" s="1870"/>
      <c r="E14" s="1870"/>
      <c r="F14" s="1867"/>
      <c r="G14" s="1868">
        <v>0</v>
      </c>
      <c r="H14" s="1868">
        <v>0</v>
      </c>
      <c r="I14" s="1868">
        <v>1</v>
      </c>
      <c r="J14" s="1858"/>
      <c r="K14" s="1858"/>
      <c r="L14" s="1869"/>
      <c r="M14" s="1865">
        <f>+L14*F14</f>
        <v>0</v>
      </c>
    </row>
    <row r="15" spans="1:29" ht="30" customHeight="1">
      <c r="A15" s="1862" t="s">
        <v>1873</v>
      </c>
      <c r="B15" s="1866" t="s">
        <v>2806</v>
      </c>
      <c r="C15" s="1453" t="s">
        <v>2745</v>
      </c>
      <c r="D15" s="1870"/>
      <c r="E15" s="1870"/>
      <c r="F15" s="1870"/>
      <c r="G15" s="1868">
        <v>0</v>
      </c>
      <c r="H15" s="1868">
        <v>0</v>
      </c>
      <c r="I15" s="1868">
        <v>1</v>
      </c>
      <c r="J15" s="1858"/>
      <c r="K15" s="1858"/>
      <c r="L15" s="1871"/>
      <c r="M15" s="1865">
        <f>+L15*F15</f>
        <v>0</v>
      </c>
    </row>
    <row r="16" spans="1:29" ht="30" customHeight="1">
      <c r="A16" s="1853" t="s">
        <v>1875</v>
      </c>
      <c r="B16" s="1866" t="s">
        <v>2807</v>
      </c>
      <c r="C16" s="1453" t="s">
        <v>2747</v>
      </c>
      <c r="D16" s="1870"/>
      <c r="E16" s="1870"/>
      <c r="F16" s="1870"/>
      <c r="G16" s="1868">
        <v>0</v>
      </c>
      <c r="H16" s="1868">
        <v>0</v>
      </c>
      <c r="I16" s="1868">
        <v>1</v>
      </c>
      <c r="J16" s="1858"/>
      <c r="K16" s="1858"/>
      <c r="L16" s="1871"/>
      <c r="M16" s="1865">
        <f>+L16*F16</f>
        <v>0</v>
      </c>
    </row>
    <row r="17" spans="1:13" ht="30" customHeight="1">
      <c r="A17" s="1853" t="s">
        <v>1877</v>
      </c>
      <c r="B17" s="1872" t="s">
        <v>907</v>
      </c>
      <c r="C17" s="1842" t="s">
        <v>2808</v>
      </c>
      <c r="D17" s="1876"/>
      <c r="E17" s="1877"/>
      <c r="F17" s="1870"/>
      <c r="G17" s="1857"/>
      <c r="H17" s="1857"/>
      <c r="I17" s="1857"/>
      <c r="J17" s="1858"/>
      <c r="K17" s="1858"/>
      <c r="L17" s="1859"/>
      <c r="M17" s="1865">
        <f>+M19+M21</f>
        <v>0</v>
      </c>
    </row>
    <row r="18" spans="1:13" ht="30" customHeight="1">
      <c r="A18" s="1862" t="s">
        <v>1879</v>
      </c>
      <c r="B18" s="1866" t="s">
        <v>2809</v>
      </c>
      <c r="C18" s="1875" t="s">
        <v>2750</v>
      </c>
      <c r="D18" s="1876"/>
      <c r="E18" s="1877"/>
      <c r="F18" s="1877"/>
      <c r="G18" s="1857"/>
      <c r="H18" s="1857"/>
      <c r="I18" s="1857"/>
      <c r="J18" s="1877"/>
      <c r="K18" s="1877"/>
      <c r="L18" s="1869"/>
      <c r="M18" s="1865">
        <f>+D18*J18+E18*K18+F18*L18</f>
        <v>0</v>
      </c>
    </row>
    <row r="19" spans="1:13" ht="30" customHeight="1">
      <c r="A19" s="1853" t="s">
        <v>1881</v>
      </c>
      <c r="B19" s="1866" t="s">
        <v>909</v>
      </c>
      <c r="C19" s="1453" t="s">
        <v>2752</v>
      </c>
      <c r="D19" s="1876"/>
      <c r="E19" s="1877"/>
      <c r="F19" s="1877"/>
      <c r="G19" s="1868">
        <v>0.95</v>
      </c>
      <c r="H19" s="1868">
        <v>0.95</v>
      </c>
      <c r="I19" s="1868">
        <v>1</v>
      </c>
      <c r="J19" s="1878"/>
      <c r="K19" s="1878"/>
      <c r="L19" s="1869"/>
      <c r="M19" s="1865">
        <f>+D19*J19+E19*K19+F19*L19</f>
        <v>0</v>
      </c>
    </row>
    <row r="20" spans="1:13" ht="30" customHeight="1">
      <c r="A20" s="1853" t="s">
        <v>1500</v>
      </c>
      <c r="B20" s="1866" t="s">
        <v>2810</v>
      </c>
      <c r="C20" s="1875" t="s">
        <v>2754</v>
      </c>
      <c r="D20" s="1858"/>
      <c r="E20" s="1858"/>
      <c r="F20" s="1877"/>
      <c r="G20" s="1857"/>
      <c r="H20" s="1857"/>
      <c r="I20" s="1868">
        <v>1</v>
      </c>
      <c r="J20" s="1858"/>
      <c r="K20" s="1858"/>
      <c r="L20" s="1869"/>
      <c r="M20" s="1865">
        <f>+L20*F20</f>
        <v>0</v>
      </c>
    </row>
    <row r="21" spans="1:13" ht="30" customHeight="1">
      <c r="A21" s="1862" t="s">
        <v>1501</v>
      </c>
      <c r="B21" s="1866" t="s">
        <v>911</v>
      </c>
      <c r="C21" s="1453" t="s">
        <v>2756</v>
      </c>
      <c r="D21" s="1876"/>
      <c r="E21" s="1877"/>
      <c r="F21" s="1877"/>
      <c r="G21" s="1868">
        <v>0.9</v>
      </c>
      <c r="H21" s="1868">
        <v>0.9</v>
      </c>
      <c r="I21" s="1868">
        <v>1</v>
      </c>
      <c r="J21" s="1878"/>
      <c r="K21" s="1878"/>
      <c r="L21" s="1869"/>
      <c r="M21" s="1865">
        <f>+D21*J21+E21*K21+F21*L21</f>
        <v>0</v>
      </c>
    </row>
    <row r="22" spans="1:13" ht="30" customHeight="1">
      <c r="A22" s="1853" t="s">
        <v>1502</v>
      </c>
      <c r="B22" s="1866" t="s">
        <v>2811</v>
      </c>
      <c r="C22" s="1875" t="s">
        <v>2754</v>
      </c>
      <c r="D22" s="1858"/>
      <c r="E22" s="1858"/>
      <c r="F22" s="1877"/>
      <c r="G22" s="1857"/>
      <c r="H22" s="1857"/>
      <c r="I22" s="1868">
        <v>1</v>
      </c>
      <c r="J22" s="1858"/>
      <c r="K22" s="1858"/>
      <c r="L22" s="1879"/>
      <c r="M22" s="1865">
        <f>+L22*F22</f>
        <v>0</v>
      </c>
    </row>
    <row r="23" spans="1:13" ht="30" customHeight="1">
      <c r="A23" s="1853" t="s">
        <v>1503</v>
      </c>
      <c r="B23" s="1872" t="s">
        <v>2758</v>
      </c>
      <c r="C23" s="1842" t="s">
        <v>2813</v>
      </c>
      <c r="D23" s="1876"/>
      <c r="E23" s="1877"/>
      <c r="F23" s="1877"/>
      <c r="G23" s="1857"/>
      <c r="H23" s="1857"/>
      <c r="I23" s="1857"/>
      <c r="J23" s="1858"/>
      <c r="K23" s="1858"/>
      <c r="L23" s="1859"/>
      <c r="M23" s="1865">
        <f>+M26+M27+M28+M29+M30+M31</f>
        <v>0</v>
      </c>
    </row>
    <row r="24" spans="1:13" ht="30" customHeight="1">
      <c r="A24" s="1862" t="s">
        <v>1504</v>
      </c>
      <c r="B24" s="1866" t="s">
        <v>2814</v>
      </c>
      <c r="C24" s="1875" t="s">
        <v>2761</v>
      </c>
      <c r="D24" s="1876"/>
      <c r="E24" s="1877"/>
      <c r="F24" s="1877"/>
      <c r="G24" s="1857"/>
      <c r="H24" s="1857"/>
      <c r="I24" s="1857"/>
      <c r="J24" s="1877"/>
      <c r="K24" s="1877"/>
      <c r="L24" s="1869"/>
      <c r="M24" s="1865">
        <f>+D24*J24+E24*K24+F24*L24</f>
        <v>0</v>
      </c>
    </row>
    <row r="25" spans="1:13" ht="30" customHeight="1">
      <c r="A25" s="1853" t="s">
        <v>1505</v>
      </c>
      <c r="B25" s="1866" t="s">
        <v>2815</v>
      </c>
      <c r="C25" s="1875" t="s">
        <v>2763</v>
      </c>
      <c r="D25" s="1876"/>
      <c r="E25" s="1877"/>
      <c r="F25" s="1877"/>
      <c r="G25" s="1857"/>
      <c r="H25" s="1857"/>
      <c r="I25" s="1857"/>
      <c r="J25" s="1858"/>
      <c r="K25" s="1858"/>
      <c r="L25" s="1859"/>
      <c r="M25" s="1865">
        <f>+D25*J25+E25*K25+F25*L25</f>
        <v>0</v>
      </c>
    </row>
    <row r="26" spans="1:13" ht="28.5">
      <c r="A26" s="1853" t="s">
        <v>1506</v>
      </c>
      <c r="B26" s="1866" t="s">
        <v>2816</v>
      </c>
      <c r="C26" s="1453" t="s">
        <v>2765</v>
      </c>
      <c r="D26" s="1876"/>
      <c r="E26" s="1877"/>
      <c r="F26" s="1877"/>
      <c r="G26" s="1868">
        <v>0.5</v>
      </c>
      <c r="H26" s="1868">
        <v>0.5</v>
      </c>
      <c r="I26" s="1868">
        <v>1</v>
      </c>
      <c r="J26" s="1878"/>
      <c r="K26" s="1878"/>
      <c r="L26" s="1869"/>
      <c r="M26" s="1865">
        <f t="shared" ref="M26:M31" si="0">+D26*J26+E26*K26+F26*L26</f>
        <v>0</v>
      </c>
    </row>
    <row r="27" spans="1:13" ht="30" customHeight="1">
      <c r="A27" s="1862" t="s">
        <v>1508</v>
      </c>
      <c r="B27" s="1866" t="s">
        <v>2817</v>
      </c>
      <c r="C27" s="1453" t="s">
        <v>2767</v>
      </c>
      <c r="D27" s="1880"/>
      <c r="E27" s="1877"/>
      <c r="F27" s="1877"/>
      <c r="G27" s="1868">
        <v>0.5</v>
      </c>
      <c r="H27" s="1868">
        <v>0.5</v>
      </c>
      <c r="I27" s="1868">
        <v>1</v>
      </c>
      <c r="J27" s="1878"/>
      <c r="K27" s="1878"/>
      <c r="L27" s="1869"/>
      <c r="M27" s="1865">
        <f t="shared" si="0"/>
        <v>0</v>
      </c>
    </row>
    <row r="28" spans="1:13" ht="30" customHeight="1">
      <c r="A28" s="1853" t="s">
        <v>1509</v>
      </c>
      <c r="B28" s="1866" t="s">
        <v>2818</v>
      </c>
      <c r="C28" s="1453" t="s">
        <v>2769</v>
      </c>
      <c r="D28" s="1876"/>
      <c r="E28" s="1877"/>
      <c r="F28" s="1877"/>
      <c r="G28" s="1868">
        <v>0.5</v>
      </c>
      <c r="H28" s="1868">
        <v>0.5</v>
      </c>
      <c r="I28" s="1868">
        <v>1</v>
      </c>
      <c r="J28" s="1878"/>
      <c r="K28" s="1878"/>
      <c r="L28" s="1869"/>
      <c r="M28" s="1865">
        <f t="shared" si="0"/>
        <v>0</v>
      </c>
    </row>
    <row r="29" spans="1:13" ht="30" customHeight="1">
      <c r="A29" s="1853" t="s">
        <v>1510</v>
      </c>
      <c r="B29" s="1866" t="s">
        <v>2819</v>
      </c>
      <c r="C29" s="1453" t="s">
        <v>2771</v>
      </c>
      <c r="D29" s="1876"/>
      <c r="E29" s="1877"/>
      <c r="F29" s="1877"/>
      <c r="G29" s="1868">
        <v>0.5</v>
      </c>
      <c r="H29" s="1868">
        <v>0.5</v>
      </c>
      <c r="I29" s="1868">
        <v>1</v>
      </c>
      <c r="J29" s="1878"/>
      <c r="K29" s="1878"/>
      <c r="L29" s="1869"/>
      <c r="M29" s="1865">
        <f t="shared" si="0"/>
        <v>0</v>
      </c>
    </row>
    <row r="30" spans="1:13" ht="30" customHeight="1">
      <c r="A30" s="1862" t="s">
        <v>1511</v>
      </c>
      <c r="B30" s="1866" t="s">
        <v>2820</v>
      </c>
      <c r="C30" s="1453" t="s">
        <v>2773</v>
      </c>
      <c r="D30" s="1876"/>
      <c r="E30" s="1877"/>
      <c r="F30" s="1877"/>
      <c r="G30" s="1868">
        <v>0.5</v>
      </c>
      <c r="H30" s="1868">
        <v>0.5</v>
      </c>
      <c r="I30" s="1868">
        <v>1</v>
      </c>
      <c r="J30" s="1878"/>
      <c r="K30" s="1878"/>
      <c r="L30" s="1869"/>
      <c r="M30" s="1865">
        <f t="shared" si="0"/>
        <v>0</v>
      </c>
    </row>
    <row r="31" spans="1:13" ht="30" customHeight="1">
      <c r="A31" s="1853" t="s">
        <v>1513</v>
      </c>
      <c r="B31" s="1866" t="s">
        <v>2821</v>
      </c>
      <c r="C31" s="1453" t="s">
        <v>2775</v>
      </c>
      <c r="D31" s="1876"/>
      <c r="E31" s="1877"/>
      <c r="F31" s="1877"/>
      <c r="G31" s="1868">
        <v>0.5</v>
      </c>
      <c r="H31" s="1868">
        <v>0.5</v>
      </c>
      <c r="I31" s="1868">
        <v>1</v>
      </c>
      <c r="J31" s="1878"/>
      <c r="K31" s="1878"/>
      <c r="L31" s="1869"/>
      <c r="M31" s="1865">
        <f t="shared" si="0"/>
        <v>0</v>
      </c>
    </row>
    <row r="32" spans="1:13" ht="28.5">
      <c r="A32" s="1853" t="s">
        <v>1515</v>
      </c>
      <c r="B32" s="1872" t="s">
        <v>2776</v>
      </c>
      <c r="C32" s="1842" t="s">
        <v>2822</v>
      </c>
      <c r="D32" s="1876"/>
      <c r="E32" s="1877"/>
      <c r="F32" s="1877"/>
      <c r="G32" s="1857"/>
      <c r="H32" s="1857"/>
      <c r="I32" s="1857"/>
      <c r="J32" s="1878"/>
      <c r="K32" s="1878"/>
      <c r="L32" s="1869"/>
      <c r="M32" s="1865">
        <f>+D32*J32+E32*K32+F32*L32</f>
        <v>0</v>
      </c>
    </row>
    <row r="33" spans="1:13" ht="30" customHeight="1">
      <c r="A33" s="1862" t="s">
        <v>1516</v>
      </c>
      <c r="B33" s="1872" t="s">
        <v>2778</v>
      </c>
      <c r="C33" s="1842" t="s">
        <v>2779</v>
      </c>
      <c r="D33" s="1876"/>
      <c r="E33" s="1877"/>
      <c r="F33" s="1877"/>
      <c r="G33" s="1857"/>
      <c r="H33" s="1857"/>
      <c r="I33" s="1857"/>
      <c r="J33" s="1858"/>
      <c r="K33" s="1858"/>
      <c r="L33" s="1859"/>
      <c r="M33" s="1865">
        <f>+M34+M35+M36</f>
        <v>0</v>
      </c>
    </row>
    <row r="34" spans="1:13" ht="30" customHeight="1">
      <c r="A34" s="1853" t="s">
        <v>1517</v>
      </c>
      <c r="B34" s="1866" t="s">
        <v>2823</v>
      </c>
      <c r="C34" s="1453" t="s">
        <v>2781</v>
      </c>
      <c r="D34" s="1876"/>
      <c r="E34" s="1877"/>
      <c r="F34" s="1877"/>
      <c r="G34" s="1868">
        <v>0</v>
      </c>
      <c r="H34" s="1868">
        <v>0.5</v>
      </c>
      <c r="I34" s="1868">
        <v>1</v>
      </c>
      <c r="J34" s="1858"/>
      <c r="K34" s="1878"/>
      <c r="L34" s="1869"/>
      <c r="M34" s="1865">
        <f>+E34*K34+F34*L34</f>
        <v>0</v>
      </c>
    </row>
    <row r="35" spans="1:13" ht="30" customHeight="1">
      <c r="A35" s="1862" t="s">
        <v>1518</v>
      </c>
      <c r="B35" s="1866" t="s">
        <v>2824</v>
      </c>
      <c r="C35" s="1453" t="s">
        <v>2783</v>
      </c>
      <c r="D35" s="1876"/>
      <c r="E35" s="1877"/>
      <c r="F35" s="1877"/>
      <c r="G35" s="1868">
        <v>0</v>
      </c>
      <c r="H35" s="1868">
        <v>0.5</v>
      </c>
      <c r="I35" s="1868">
        <v>1</v>
      </c>
      <c r="J35" s="1858"/>
      <c r="K35" s="1878"/>
      <c r="L35" s="1869"/>
      <c r="M35" s="1865">
        <f>+E35*K35+F35*L35</f>
        <v>0</v>
      </c>
    </row>
    <row r="36" spans="1:13" ht="30" customHeight="1">
      <c r="A36" s="1853" t="s">
        <v>1519</v>
      </c>
      <c r="B36" s="1866" t="s">
        <v>2825</v>
      </c>
      <c r="C36" s="1453" t="s">
        <v>2785</v>
      </c>
      <c r="D36" s="1876"/>
      <c r="E36" s="1877"/>
      <c r="F36" s="1877"/>
      <c r="G36" s="1857"/>
      <c r="H36" s="1857"/>
      <c r="I36" s="1857"/>
      <c r="J36" s="1858"/>
      <c r="K36" s="1858"/>
      <c r="L36" s="1859"/>
      <c r="M36" s="1865">
        <f>+M37+M38+M39</f>
        <v>0</v>
      </c>
    </row>
    <row r="37" spans="1:13" ht="30" customHeight="1">
      <c r="A37" s="1853" t="s">
        <v>1520</v>
      </c>
      <c r="B37" s="1866" t="s">
        <v>2826</v>
      </c>
      <c r="C37" s="1875" t="s">
        <v>2106</v>
      </c>
      <c r="D37" s="1876"/>
      <c r="E37" s="1877"/>
      <c r="F37" s="1877"/>
      <c r="G37" s="1868">
        <v>0.5</v>
      </c>
      <c r="H37" s="1868">
        <v>0.5</v>
      </c>
      <c r="I37" s="1868">
        <v>1</v>
      </c>
      <c r="J37" s="1878"/>
      <c r="K37" s="1878"/>
      <c r="L37" s="1869"/>
      <c r="M37" s="1865">
        <f>+D37*J37+E37*K37+F37*L37</f>
        <v>0</v>
      </c>
    </row>
    <row r="38" spans="1:13" ht="30" customHeight="1">
      <c r="A38" s="1862" t="s">
        <v>1521</v>
      </c>
      <c r="B38" s="1866" t="s">
        <v>2827</v>
      </c>
      <c r="C38" s="1875" t="s">
        <v>2788</v>
      </c>
      <c r="D38" s="1876"/>
      <c r="E38" s="1877"/>
      <c r="F38" s="1877"/>
      <c r="G38" s="1868">
        <v>0</v>
      </c>
      <c r="H38" s="1868">
        <v>0.5</v>
      </c>
      <c r="I38" s="1868">
        <v>1</v>
      </c>
      <c r="J38" s="1858"/>
      <c r="K38" s="1878"/>
      <c r="L38" s="1871"/>
      <c r="M38" s="1865">
        <f>+E38*K38+F38*L38</f>
        <v>0</v>
      </c>
    </row>
    <row r="39" spans="1:13" ht="30" customHeight="1">
      <c r="A39" s="1853" t="s">
        <v>1522</v>
      </c>
      <c r="B39" s="1866" t="s">
        <v>2828</v>
      </c>
      <c r="C39" s="1875" t="s">
        <v>1097</v>
      </c>
      <c r="D39" s="1876"/>
      <c r="E39" s="1877"/>
      <c r="F39" s="1877"/>
      <c r="G39" s="1868">
        <v>0</v>
      </c>
      <c r="H39" s="1868">
        <v>0.5</v>
      </c>
      <c r="I39" s="1868">
        <v>1</v>
      </c>
      <c r="J39" s="1858"/>
      <c r="K39" s="1878"/>
      <c r="L39" s="1871"/>
      <c r="M39" s="1865">
        <f>+E39*K39+F39*L39</f>
        <v>0</v>
      </c>
    </row>
    <row r="40" spans="1:13" ht="30" customHeight="1">
      <c r="A40" s="1853" t="s">
        <v>1523</v>
      </c>
      <c r="B40" s="1872" t="s">
        <v>2790</v>
      </c>
      <c r="C40" s="1881" t="s">
        <v>2829</v>
      </c>
      <c r="D40" s="1876"/>
      <c r="E40" s="1877"/>
      <c r="F40" s="1877"/>
      <c r="G40" s="1868">
        <v>0</v>
      </c>
      <c r="H40" s="1868">
        <v>0.5</v>
      </c>
      <c r="I40" s="1868">
        <v>1</v>
      </c>
      <c r="J40" s="1858"/>
      <c r="K40" s="1878"/>
      <c r="L40" s="1871"/>
      <c r="M40" s="1865">
        <f>+E40*K40+F40*L40</f>
        <v>0</v>
      </c>
    </row>
    <row r="41" spans="1:13" ht="30" customHeight="1">
      <c r="A41" s="1853" t="s">
        <v>1524</v>
      </c>
      <c r="B41" s="1872" t="s">
        <v>2792</v>
      </c>
      <c r="C41" s="1842" t="s">
        <v>2830</v>
      </c>
      <c r="D41" s="1876"/>
      <c r="E41" s="1858"/>
      <c r="F41" s="1858"/>
      <c r="G41" s="1868">
        <v>0</v>
      </c>
      <c r="H41" s="1868">
        <v>0</v>
      </c>
      <c r="I41" s="1868">
        <v>0</v>
      </c>
      <c r="J41" s="1858"/>
      <c r="K41" s="1858"/>
      <c r="L41" s="1859"/>
      <c r="M41" s="1882"/>
    </row>
    <row r="42" spans="1:13" ht="30" customHeight="1">
      <c r="A42" s="1853" t="s">
        <v>1525</v>
      </c>
      <c r="B42" s="1872" t="s">
        <v>2794</v>
      </c>
      <c r="C42" s="1842" t="s">
        <v>2832</v>
      </c>
      <c r="D42" s="1876"/>
      <c r="E42" s="1877"/>
      <c r="F42" s="1877"/>
      <c r="G42" s="1857"/>
      <c r="H42" s="1857"/>
      <c r="I42" s="1857"/>
      <c r="J42" s="1858"/>
      <c r="K42" s="1858"/>
      <c r="L42" s="1859"/>
      <c r="M42" s="1865">
        <f>+M44+M45+M46</f>
        <v>0</v>
      </c>
    </row>
    <row r="43" spans="1:13" ht="30" customHeight="1">
      <c r="A43" s="1853" t="s">
        <v>1526</v>
      </c>
      <c r="B43" s="1866" t="s">
        <v>2833</v>
      </c>
      <c r="C43" s="1453" t="s">
        <v>2797</v>
      </c>
      <c r="D43" s="1876"/>
      <c r="E43" s="1877"/>
      <c r="F43" s="1877"/>
      <c r="G43" s="1868">
        <v>0</v>
      </c>
      <c r="H43" s="1868">
        <v>0</v>
      </c>
      <c r="I43" s="1868">
        <v>0</v>
      </c>
      <c r="J43" s="1858"/>
      <c r="K43" s="1858"/>
      <c r="L43" s="1859"/>
      <c r="M43" s="1882"/>
    </row>
    <row r="44" spans="1:13" ht="30" customHeight="1">
      <c r="A44" s="1862" t="s">
        <v>1527</v>
      </c>
      <c r="B44" s="1866" t="s">
        <v>2834</v>
      </c>
      <c r="C44" s="1453" t="s">
        <v>2799</v>
      </c>
      <c r="D44" s="1876"/>
      <c r="E44" s="1877"/>
      <c r="F44" s="1877"/>
      <c r="G44" s="1868">
        <v>0</v>
      </c>
      <c r="H44" s="1868">
        <v>0.5</v>
      </c>
      <c r="I44" s="1868">
        <v>1</v>
      </c>
      <c r="J44" s="1858"/>
      <c r="K44" s="1878"/>
      <c r="L44" s="1869"/>
      <c r="M44" s="1865">
        <f>+E44*K44+F44*L44</f>
        <v>0</v>
      </c>
    </row>
    <row r="45" spans="1:13" ht="30" customHeight="1">
      <c r="A45" s="1853" t="s">
        <v>1528</v>
      </c>
      <c r="B45" s="1866" t="s">
        <v>2835</v>
      </c>
      <c r="C45" s="1453" t="s">
        <v>2801</v>
      </c>
      <c r="D45" s="1876"/>
      <c r="E45" s="1877"/>
      <c r="F45" s="1877"/>
      <c r="G45" s="1868">
        <v>0</v>
      </c>
      <c r="H45" s="1868">
        <v>0.5</v>
      </c>
      <c r="I45" s="1868">
        <v>1</v>
      </c>
      <c r="J45" s="1858"/>
      <c r="K45" s="1878"/>
      <c r="L45" s="1869"/>
      <c r="M45" s="1865">
        <f>+E45*K45+F45*L45</f>
        <v>0</v>
      </c>
    </row>
    <row r="46" spans="1:13" ht="30" customHeight="1" thickBot="1">
      <c r="A46" s="1883" t="s">
        <v>1529</v>
      </c>
      <c r="B46" s="1884" t="s">
        <v>2836</v>
      </c>
      <c r="C46" s="1453" t="s">
        <v>1097</v>
      </c>
      <c r="D46" s="1885"/>
      <c r="E46" s="1885"/>
      <c r="F46" s="1885"/>
      <c r="G46" s="1886">
        <v>0</v>
      </c>
      <c r="H46" s="1886">
        <v>0.5</v>
      </c>
      <c r="I46" s="1886">
        <v>1</v>
      </c>
      <c r="J46" s="1887"/>
      <c r="K46" s="1888"/>
      <c r="L46" s="1889"/>
      <c r="M46" s="1890">
        <f>+E46*K46+F46*L46</f>
        <v>0</v>
      </c>
    </row>
    <row r="50" spans="1:3">
      <c r="C50" s="1891"/>
    </row>
    <row r="51" spans="1:3">
      <c r="A51" s="1800"/>
      <c r="B51" s="1800"/>
      <c r="C51" s="1891"/>
    </row>
  </sheetData>
  <mergeCells count="7">
    <mergeCell ref="A7:M7"/>
    <mergeCell ref="A8:A10"/>
    <mergeCell ref="B8:B10"/>
    <mergeCell ref="C8:C10"/>
    <mergeCell ref="D8:F8"/>
    <mergeCell ref="G8:I8"/>
    <mergeCell ref="J8:L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70" zoomScaleNormal="70" workbookViewId="0">
      <selection activeCell="C98" sqref="C98"/>
    </sheetView>
  </sheetViews>
  <sheetFormatPr defaultColWidth="11.42578125" defaultRowHeight="14.25"/>
  <cols>
    <col min="1" max="1" width="24" style="1846" customWidth="1"/>
    <col min="2" max="2" width="17.5703125" style="1847" customWidth="1"/>
    <col min="3" max="3" width="86.28515625" style="1800" customWidth="1"/>
    <col min="4" max="6" width="20.7109375" style="1843" customWidth="1"/>
    <col min="7" max="9" width="20.7109375" style="1800" customWidth="1"/>
    <col min="10" max="12" width="20.7109375" style="1843" customWidth="1"/>
    <col min="13" max="13" width="20.7109375" style="1845" customWidth="1"/>
    <col min="14" max="16384" width="11.42578125" style="1800"/>
  </cols>
  <sheetData>
    <row r="1" spans="1:19" ht="15">
      <c r="A1" s="1755" t="s">
        <v>2682</v>
      </c>
      <c r="B1" s="1755" t="s">
        <v>1645</v>
      </c>
      <c r="C1" s="1755"/>
    </row>
    <row r="2" spans="1:19" ht="15">
      <c r="A2" s="1755" t="s">
        <v>2524</v>
      </c>
      <c r="B2" s="1835" t="s">
        <v>2838</v>
      </c>
      <c r="C2" s="1755"/>
    </row>
    <row r="3" spans="1:19" ht="15">
      <c r="A3" s="1755" t="s">
        <v>6</v>
      </c>
      <c r="B3" s="1755" t="s">
        <v>7</v>
      </c>
      <c r="C3" s="1755"/>
    </row>
    <row r="4" spans="1:19" ht="15">
      <c r="A4" s="1755" t="s">
        <v>10</v>
      </c>
      <c r="B4" s="1755" t="s">
        <v>2526</v>
      </c>
      <c r="C4" s="1755"/>
    </row>
    <row r="6" spans="1:19" ht="15.75" customHeight="1" thickBot="1">
      <c r="A6" s="1279"/>
      <c r="B6" s="1280"/>
      <c r="C6" s="1278"/>
      <c r="D6" s="1892"/>
      <c r="E6" s="1892"/>
      <c r="F6" s="1892"/>
      <c r="G6" s="1278"/>
      <c r="H6" s="1278"/>
      <c r="I6" s="1278"/>
      <c r="J6" s="1892"/>
      <c r="K6" s="1892"/>
      <c r="L6" s="1892"/>
    </row>
    <row r="7" spans="1:19" ht="29.25" customHeight="1" thickBot="1">
      <c r="A7" s="2931" t="s">
        <v>2733</v>
      </c>
      <c r="B7" s="2932"/>
      <c r="C7" s="2932"/>
      <c r="D7" s="2932"/>
      <c r="E7" s="2932"/>
      <c r="F7" s="2932"/>
      <c r="G7" s="2932"/>
      <c r="H7" s="2932"/>
      <c r="I7" s="2932"/>
      <c r="J7" s="2932"/>
      <c r="K7" s="2932"/>
      <c r="L7" s="2932"/>
      <c r="M7" s="2933"/>
    </row>
    <row r="8" spans="1:19" s="1849" customFormat="1" ht="60.75" customHeight="1">
      <c r="A8" s="2781" t="s">
        <v>1678</v>
      </c>
      <c r="B8" s="2785" t="s">
        <v>2536</v>
      </c>
      <c r="C8" s="2785" t="s">
        <v>657</v>
      </c>
      <c r="D8" s="2940" t="s">
        <v>658</v>
      </c>
      <c r="E8" s="2941"/>
      <c r="F8" s="2942"/>
      <c r="G8" s="2943" t="s">
        <v>2734</v>
      </c>
      <c r="H8" s="2887"/>
      <c r="I8" s="2802"/>
      <c r="J8" s="2943" t="s">
        <v>2735</v>
      </c>
      <c r="K8" s="2887"/>
      <c r="L8" s="2802"/>
      <c r="M8" s="1848" t="s">
        <v>2736</v>
      </c>
      <c r="N8" s="1800"/>
      <c r="O8" s="1800"/>
      <c r="P8" s="1800"/>
      <c r="Q8" s="1800"/>
      <c r="R8" s="1800"/>
      <c r="S8" s="1800"/>
    </row>
    <row r="9" spans="1:19" s="1849" customFormat="1" ht="51.75" customHeight="1">
      <c r="A9" s="2934"/>
      <c r="B9" s="2936"/>
      <c r="C9" s="2938"/>
      <c r="D9" s="1478" t="s">
        <v>2533</v>
      </c>
      <c r="E9" s="1478" t="s">
        <v>2534</v>
      </c>
      <c r="F9" s="1478" t="s">
        <v>2535</v>
      </c>
      <c r="G9" s="1478" t="s">
        <v>2533</v>
      </c>
      <c r="H9" s="1478" t="s">
        <v>2534</v>
      </c>
      <c r="I9" s="1478" t="s">
        <v>2535</v>
      </c>
      <c r="J9" s="1478" t="s">
        <v>2533</v>
      </c>
      <c r="K9" s="1478" t="s">
        <v>2534</v>
      </c>
      <c r="L9" s="1478" t="s">
        <v>2535</v>
      </c>
      <c r="M9" s="1850" t="s">
        <v>2737</v>
      </c>
      <c r="N9" s="1800"/>
      <c r="O9" s="1800"/>
      <c r="P9" s="1800"/>
      <c r="Q9" s="1800"/>
      <c r="R9" s="1800"/>
      <c r="S9" s="1800"/>
    </row>
    <row r="10" spans="1:19" s="1849" customFormat="1" ht="30.75" customHeight="1">
      <c r="A10" s="2935"/>
      <c r="B10" s="2937"/>
      <c r="C10" s="2939"/>
      <c r="D10" s="1851" t="s">
        <v>1865</v>
      </c>
      <c r="E10" s="1851" t="s">
        <v>1867</v>
      </c>
      <c r="F10" s="1851" t="s">
        <v>1869</v>
      </c>
      <c r="G10" s="1851" t="s">
        <v>1871</v>
      </c>
      <c r="H10" s="1851" t="s">
        <v>1873</v>
      </c>
      <c r="I10" s="1851" t="s">
        <v>1875</v>
      </c>
      <c r="J10" s="1851" t="s">
        <v>1877</v>
      </c>
      <c r="K10" s="1851" t="s">
        <v>1879</v>
      </c>
      <c r="L10" s="1851" t="s">
        <v>1881</v>
      </c>
      <c r="M10" s="1852" t="s">
        <v>1500</v>
      </c>
      <c r="N10" s="1800"/>
      <c r="O10" s="1800"/>
      <c r="P10" s="1800"/>
      <c r="Q10" s="1800"/>
      <c r="R10" s="1800"/>
      <c r="S10" s="1800"/>
    </row>
    <row r="11" spans="1:19" s="1849" customFormat="1" ht="30.75" customHeight="1">
      <c r="A11" s="1853" t="s">
        <v>1865</v>
      </c>
      <c r="B11" s="1854">
        <v>2</v>
      </c>
      <c r="C11" s="471" t="s">
        <v>2804</v>
      </c>
      <c r="D11" s="1893"/>
      <c r="E11" s="1894"/>
      <c r="F11" s="1894"/>
      <c r="G11" s="1857"/>
      <c r="H11" s="1857"/>
      <c r="I11" s="1857"/>
      <c r="J11" s="1858"/>
      <c r="K11" s="1858"/>
      <c r="L11" s="1859"/>
      <c r="M11" s="1860">
        <f>+M12+M17+M23+M32+M33+M40+M42</f>
        <v>0</v>
      </c>
      <c r="N11" s="1800"/>
      <c r="O11" s="1800"/>
      <c r="P11" s="1800"/>
      <c r="Q11" s="1800"/>
      <c r="R11" s="1800"/>
      <c r="S11" s="1800"/>
    </row>
    <row r="12" spans="1:19" s="1849" customFormat="1" ht="30" customHeight="1">
      <c r="A12" s="1862" t="s">
        <v>1867</v>
      </c>
      <c r="B12" s="1854">
        <v>2.1</v>
      </c>
      <c r="C12" s="1842" t="s">
        <v>2805</v>
      </c>
      <c r="D12" s="1870"/>
      <c r="E12" s="1870"/>
      <c r="F12" s="1867"/>
      <c r="G12" s="1857"/>
      <c r="H12" s="1857"/>
      <c r="I12" s="1857"/>
      <c r="J12" s="1858"/>
      <c r="K12" s="1858"/>
      <c r="L12" s="1859"/>
      <c r="M12" s="1865">
        <f>+M13+M14+M15+M16</f>
        <v>0</v>
      </c>
      <c r="N12" s="1800"/>
      <c r="O12" s="1800"/>
      <c r="P12" s="1800"/>
      <c r="Q12" s="1800"/>
      <c r="R12" s="1800"/>
      <c r="S12" s="1800"/>
    </row>
    <row r="13" spans="1:19" ht="30" customHeight="1">
      <c r="A13" s="1853" t="s">
        <v>1869</v>
      </c>
      <c r="B13" s="1866" t="s">
        <v>1243</v>
      </c>
      <c r="C13" s="1453" t="s">
        <v>2741</v>
      </c>
      <c r="D13" s="1858"/>
      <c r="E13" s="1858"/>
      <c r="F13" s="1867"/>
      <c r="G13" s="1857"/>
      <c r="H13" s="1857"/>
      <c r="I13" s="1868">
        <v>1</v>
      </c>
      <c r="J13" s="1858"/>
      <c r="K13" s="1858"/>
      <c r="L13" s="1869"/>
      <c r="M13" s="1865">
        <f>+L13*F13</f>
        <v>0</v>
      </c>
    </row>
    <row r="14" spans="1:19" ht="30" customHeight="1">
      <c r="A14" s="1853" t="s">
        <v>1871</v>
      </c>
      <c r="B14" s="1866" t="s">
        <v>1246</v>
      </c>
      <c r="C14" s="1453" t="s">
        <v>2743</v>
      </c>
      <c r="D14" s="1870"/>
      <c r="E14" s="1870"/>
      <c r="F14" s="1867"/>
      <c r="G14" s="1868">
        <v>0</v>
      </c>
      <c r="H14" s="1868">
        <v>0</v>
      </c>
      <c r="I14" s="1868">
        <v>1</v>
      </c>
      <c r="J14" s="1858"/>
      <c r="K14" s="1858"/>
      <c r="L14" s="1869"/>
      <c r="M14" s="1865">
        <f>+L14*F14</f>
        <v>0</v>
      </c>
    </row>
    <row r="15" spans="1:19" ht="30" customHeight="1">
      <c r="A15" s="1862" t="s">
        <v>1873</v>
      </c>
      <c r="B15" s="1866" t="s">
        <v>2806</v>
      </c>
      <c r="C15" s="1453" t="s">
        <v>2745</v>
      </c>
      <c r="D15" s="1870"/>
      <c r="E15" s="1870"/>
      <c r="F15" s="1870"/>
      <c r="G15" s="1868">
        <v>0</v>
      </c>
      <c r="H15" s="1868">
        <v>0</v>
      </c>
      <c r="I15" s="1868">
        <v>1</v>
      </c>
      <c r="J15" s="1858"/>
      <c r="K15" s="1858"/>
      <c r="L15" s="1871"/>
      <c r="M15" s="1865">
        <f>+L15*F15</f>
        <v>0</v>
      </c>
    </row>
    <row r="16" spans="1:19" ht="30" customHeight="1">
      <c r="A16" s="1853" t="s">
        <v>1875</v>
      </c>
      <c r="B16" s="1866" t="s">
        <v>2807</v>
      </c>
      <c r="C16" s="1453" t="s">
        <v>2747</v>
      </c>
      <c r="D16" s="1870"/>
      <c r="E16" s="1870"/>
      <c r="F16" s="1870"/>
      <c r="G16" s="1868">
        <v>0</v>
      </c>
      <c r="H16" s="1868">
        <v>0</v>
      </c>
      <c r="I16" s="1868">
        <v>1</v>
      </c>
      <c r="J16" s="1858"/>
      <c r="K16" s="1858"/>
      <c r="L16" s="1871"/>
      <c r="M16" s="1865">
        <f>+L16*F16</f>
        <v>0</v>
      </c>
    </row>
    <row r="17" spans="1:13" ht="30" customHeight="1">
      <c r="A17" s="1853" t="s">
        <v>1877</v>
      </c>
      <c r="B17" s="1872" t="s">
        <v>907</v>
      </c>
      <c r="C17" s="1842" t="s">
        <v>2808</v>
      </c>
      <c r="D17" s="1876"/>
      <c r="E17" s="1877"/>
      <c r="F17" s="1870"/>
      <c r="G17" s="1857"/>
      <c r="H17" s="1857"/>
      <c r="I17" s="1857"/>
      <c r="J17" s="1858"/>
      <c r="K17" s="1858"/>
      <c r="L17" s="1859"/>
      <c r="M17" s="1865">
        <f>+M19+M21</f>
        <v>0</v>
      </c>
    </row>
    <row r="18" spans="1:13" ht="30" customHeight="1">
      <c r="A18" s="1862" t="s">
        <v>1879</v>
      </c>
      <c r="B18" s="1866" t="s">
        <v>2809</v>
      </c>
      <c r="C18" s="1875" t="s">
        <v>2750</v>
      </c>
      <c r="D18" s="1876"/>
      <c r="E18" s="1877"/>
      <c r="F18" s="1877"/>
      <c r="G18" s="1857"/>
      <c r="H18" s="1857"/>
      <c r="I18" s="1857"/>
      <c r="J18" s="1877"/>
      <c r="K18" s="1877"/>
      <c r="L18" s="1869"/>
      <c r="M18" s="1865">
        <f>+D18*J18+E18*K18+F18*L18</f>
        <v>0</v>
      </c>
    </row>
    <row r="19" spans="1:13" ht="30" customHeight="1">
      <c r="A19" s="1853" t="s">
        <v>1881</v>
      </c>
      <c r="B19" s="1866" t="s">
        <v>909</v>
      </c>
      <c r="C19" s="1453" t="s">
        <v>2752</v>
      </c>
      <c r="D19" s="1876"/>
      <c r="E19" s="1877"/>
      <c r="F19" s="1877"/>
      <c r="G19" s="1868">
        <v>0.95</v>
      </c>
      <c r="H19" s="1868">
        <v>0.95</v>
      </c>
      <c r="I19" s="1868">
        <v>1</v>
      </c>
      <c r="J19" s="1878"/>
      <c r="K19" s="1878"/>
      <c r="L19" s="1869"/>
      <c r="M19" s="1865">
        <f>+D19*J19+E19*K19+F19*L19</f>
        <v>0</v>
      </c>
    </row>
    <row r="20" spans="1:13" ht="30" customHeight="1">
      <c r="A20" s="1853" t="s">
        <v>1500</v>
      </c>
      <c r="B20" s="1866" t="s">
        <v>2810</v>
      </c>
      <c r="C20" s="1875" t="s">
        <v>2754</v>
      </c>
      <c r="D20" s="1858"/>
      <c r="E20" s="1858"/>
      <c r="F20" s="1877"/>
      <c r="G20" s="1857"/>
      <c r="H20" s="1857"/>
      <c r="I20" s="1868">
        <v>1</v>
      </c>
      <c r="J20" s="1858"/>
      <c r="K20" s="1858"/>
      <c r="L20" s="1869"/>
      <c r="M20" s="1865">
        <f>+L20*F20</f>
        <v>0</v>
      </c>
    </row>
    <row r="21" spans="1:13" ht="30" customHeight="1">
      <c r="A21" s="1862" t="s">
        <v>1501</v>
      </c>
      <c r="B21" s="1866" t="s">
        <v>911</v>
      </c>
      <c r="C21" s="1453" t="s">
        <v>2756</v>
      </c>
      <c r="D21" s="1876"/>
      <c r="E21" s="1877"/>
      <c r="F21" s="1877"/>
      <c r="G21" s="1868">
        <v>0.9</v>
      </c>
      <c r="H21" s="1868">
        <v>0.9</v>
      </c>
      <c r="I21" s="1868">
        <v>1</v>
      </c>
      <c r="J21" s="1878"/>
      <c r="K21" s="1878"/>
      <c r="L21" s="1869"/>
      <c r="M21" s="1865">
        <f>+D21*J21+E21*K21+F21*L21</f>
        <v>0</v>
      </c>
    </row>
    <row r="22" spans="1:13" ht="30" customHeight="1">
      <c r="A22" s="1853" t="s">
        <v>1502</v>
      </c>
      <c r="B22" s="1866" t="s">
        <v>2811</v>
      </c>
      <c r="C22" s="1875" t="s">
        <v>2754</v>
      </c>
      <c r="D22" s="1858"/>
      <c r="E22" s="1858"/>
      <c r="F22" s="1877"/>
      <c r="G22" s="1857"/>
      <c r="H22" s="1857"/>
      <c r="I22" s="1868">
        <v>1</v>
      </c>
      <c r="J22" s="1858"/>
      <c r="K22" s="1858"/>
      <c r="L22" s="1879"/>
      <c r="M22" s="1865">
        <f>+L22*F22</f>
        <v>0</v>
      </c>
    </row>
    <row r="23" spans="1:13" ht="30" customHeight="1">
      <c r="A23" s="1853" t="s">
        <v>1503</v>
      </c>
      <c r="B23" s="1872" t="s">
        <v>2758</v>
      </c>
      <c r="C23" s="1842" t="s">
        <v>2813</v>
      </c>
      <c r="D23" s="1876"/>
      <c r="E23" s="1877"/>
      <c r="F23" s="1877"/>
      <c r="G23" s="1857"/>
      <c r="H23" s="1857"/>
      <c r="I23" s="1857"/>
      <c r="J23" s="1858"/>
      <c r="K23" s="1858"/>
      <c r="L23" s="1859"/>
      <c r="M23" s="1865">
        <f>+M26+M27+M28+M29+M30+M31</f>
        <v>0</v>
      </c>
    </row>
    <row r="24" spans="1:13" ht="30" customHeight="1">
      <c r="A24" s="1862" t="s">
        <v>1504</v>
      </c>
      <c r="B24" s="1866" t="s">
        <v>2814</v>
      </c>
      <c r="C24" s="1875" t="s">
        <v>2761</v>
      </c>
      <c r="D24" s="1876"/>
      <c r="E24" s="1877"/>
      <c r="F24" s="1877"/>
      <c r="G24" s="1857"/>
      <c r="H24" s="1857"/>
      <c r="I24" s="1857"/>
      <c r="J24" s="1877"/>
      <c r="K24" s="1877"/>
      <c r="L24" s="1869"/>
      <c r="M24" s="1865">
        <f>+D24*J24+E24*K24+F24*L24</f>
        <v>0</v>
      </c>
    </row>
    <row r="25" spans="1:13" ht="30" customHeight="1">
      <c r="A25" s="1853" t="s">
        <v>1505</v>
      </c>
      <c r="B25" s="1866" t="s">
        <v>2815</v>
      </c>
      <c r="C25" s="1875" t="s">
        <v>2763</v>
      </c>
      <c r="D25" s="1876"/>
      <c r="E25" s="1877"/>
      <c r="F25" s="1877"/>
      <c r="G25" s="1857"/>
      <c r="H25" s="1857"/>
      <c r="I25" s="1857"/>
      <c r="J25" s="1858"/>
      <c r="K25" s="1858"/>
      <c r="L25" s="1859"/>
      <c r="M25" s="1865">
        <f>+D25*J25+E25*K25+F25*L25</f>
        <v>0</v>
      </c>
    </row>
    <row r="26" spans="1:13" ht="28.5">
      <c r="A26" s="1853" t="s">
        <v>1506</v>
      </c>
      <c r="B26" s="1866" t="s">
        <v>2816</v>
      </c>
      <c r="C26" s="1453" t="s">
        <v>2765</v>
      </c>
      <c r="D26" s="1876"/>
      <c r="E26" s="1877"/>
      <c r="F26" s="1877"/>
      <c r="G26" s="1868">
        <v>0.5</v>
      </c>
      <c r="H26" s="1868">
        <v>0.5</v>
      </c>
      <c r="I26" s="1868">
        <v>1</v>
      </c>
      <c r="J26" s="1878"/>
      <c r="K26" s="1878"/>
      <c r="L26" s="1869"/>
      <c r="M26" s="1865">
        <f t="shared" ref="M26:M31" si="0">+D26*J26+E26*K26+F26*L26</f>
        <v>0</v>
      </c>
    </row>
    <row r="27" spans="1:13" ht="30" customHeight="1">
      <c r="A27" s="1862" t="s">
        <v>1508</v>
      </c>
      <c r="B27" s="1866" t="s">
        <v>2817</v>
      </c>
      <c r="C27" s="1453" t="s">
        <v>2767</v>
      </c>
      <c r="D27" s="1880"/>
      <c r="E27" s="1877"/>
      <c r="F27" s="1877"/>
      <c r="G27" s="1868">
        <v>0.5</v>
      </c>
      <c r="H27" s="1868">
        <v>0.5</v>
      </c>
      <c r="I27" s="1868">
        <v>1</v>
      </c>
      <c r="J27" s="1878"/>
      <c r="K27" s="1878"/>
      <c r="L27" s="1869"/>
      <c r="M27" s="1865">
        <f t="shared" si="0"/>
        <v>0</v>
      </c>
    </row>
    <row r="28" spans="1:13" ht="30" customHeight="1">
      <c r="A28" s="1853" t="s">
        <v>1509</v>
      </c>
      <c r="B28" s="1866" t="s">
        <v>2818</v>
      </c>
      <c r="C28" s="1453" t="s">
        <v>2769</v>
      </c>
      <c r="D28" s="1876"/>
      <c r="E28" s="1877"/>
      <c r="F28" s="1877"/>
      <c r="G28" s="1868">
        <v>0.5</v>
      </c>
      <c r="H28" s="1868">
        <v>0.5</v>
      </c>
      <c r="I28" s="1868">
        <v>1</v>
      </c>
      <c r="J28" s="1878"/>
      <c r="K28" s="1878"/>
      <c r="L28" s="1869"/>
      <c r="M28" s="1865">
        <f t="shared" si="0"/>
        <v>0</v>
      </c>
    </row>
    <row r="29" spans="1:13" ht="30" customHeight="1">
      <c r="A29" s="1853" t="s">
        <v>1510</v>
      </c>
      <c r="B29" s="1866" t="s">
        <v>2819</v>
      </c>
      <c r="C29" s="1453" t="s">
        <v>2771</v>
      </c>
      <c r="D29" s="1876"/>
      <c r="E29" s="1877"/>
      <c r="F29" s="1877"/>
      <c r="G29" s="1868">
        <v>0.5</v>
      </c>
      <c r="H29" s="1868">
        <v>0.5</v>
      </c>
      <c r="I29" s="1868">
        <v>1</v>
      </c>
      <c r="J29" s="1878"/>
      <c r="K29" s="1878"/>
      <c r="L29" s="1869"/>
      <c r="M29" s="1865">
        <f t="shared" si="0"/>
        <v>0</v>
      </c>
    </row>
    <row r="30" spans="1:13" ht="30" customHeight="1">
      <c r="A30" s="1862" t="s">
        <v>1511</v>
      </c>
      <c r="B30" s="1866" t="s">
        <v>2820</v>
      </c>
      <c r="C30" s="1453" t="s">
        <v>2773</v>
      </c>
      <c r="D30" s="1876"/>
      <c r="E30" s="1877"/>
      <c r="F30" s="1877"/>
      <c r="G30" s="1868">
        <v>0.5</v>
      </c>
      <c r="H30" s="1868">
        <v>0.5</v>
      </c>
      <c r="I30" s="1868">
        <v>1</v>
      </c>
      <c r="J30" s="1878"/>
      <c r="K30" s="1878"/>
      <c r="L30" s="1869"/>
      <c r="M30" s="1865">
        <f t="shared" si="0"/>
        <v>0</v>
      </c>
    </row>
    <row r="31" spans="1:13" ht="30" customHeight="1">
      <c r="A31" s="1853" t="s">
        <v>1513</v>
      </c>
      <c r="B31" s="1866" t="s">
        <v>2821</v>
      </c>
      <c r="C31" s="1453" t="s">
        <v>2775</v>
      </c>
      <c r="D31" s="1876"/>
      <c r="E31" s="1877"/>
      <c r="F31" s="1877"/>
      <c r="G31" s="1868">
        <v>0.5</v>
      </c>
      <c r="H31" s="1868">
        <v>0.5</v>
      </c>
      <c r="I31" s="1868">
        <v>1</v>
      </c>
      <c r="J31" s="1878"/>
      <c r="K31" s="1878"/>
      <c r="L31" s="1869"/>
      <c r="M31" s="1865">
        <f t="shared" si="0"/>
        <v>0</v>
      </c>
    </row>
    <row r="32" spans="1:13" ht="28.5">
      <c r="A32" s="1853" t="s">
        <v>1515</v>
      </c>
      <c r="B32" s="1872" t="s">
        <v>2776</v>
      </c>
      <c r="C32" s="1842" t="s">
        <v>2822</v>
      </c>
      <c r="D32" s="1876"/>
      <c r="E32" s="1877"/>
      <c r="F32" s="1877"/>
      <c r="G32" s="1857"/>
      <c r="H32" s="1857"/>
      <c r="I32" s="1857"/>
      <c r="J32" s="1878"/>
      <c r="K32" s="1878"/>
      <c r="L32" s="1869"/>
      <c r="M32" s="1865">
        <f>+D32*J32+E32*K32+F32*L32</f>
        <v>0</v>
      </c>
    </row>
    <row r="33" spans="1:13" ht="30" customHeight="1">
      <c r="A33" s="1862" t="s">
        <v>1516</v>
      </c>
      <c r="B33" s="1872" t="s">
        <v>2778</v>
      </c>
      <c r="C33" s="1842" t="s">
        <v>2779</v>
      </c>
      <c r="D33" s="1876"/>
      <c r="E33" s="1877"/>
      <c r="F33" s="1877"/>
      <c r="G33" s="1857"/>
      <c r="H33" s="1857"/>
      <c r="I33" s="1857"/>
      <c r="J33" s="1858"/>
      <c r="K33" s="1858"/>
      <c r="L33" s="1859"/>
      <c r="M33" s="1865">
        <f>+M34+M35+M36</f>
        <v>0</v>
      </c>
    </row>
    <row r="34" spans="1:13" ht="30" customHeight="1">
      <c r="A34" s="1853" t="s">
        <v>1517</v>
      </c>
      <c r="B34" s="1866" t="s">
        <v>2823</v>
      </c>
      <c r="C34" s="1453" t="s">
        <v>2781</v>
      </c>
      <c r="D34" s="1876"/>
      <c r="E34" s="1877"/>
      <c r="F34" s="1877"/>
      <c r="G34" s="1868">
        <v>0</v>
      </c>
      <c r="H34" s="1868">
        <v>0.5</v>
      </c>
      <c r="I34" s="1868">
        <v>1</v>
      </c>
      <c r="J34" s="1858"/>
      <c r="K34" s="1878"/>
      <c r="L34" s="1869"/>
      <c r="M34" s="1865">
        <f>+E34*K34+F34*L34</f>
        <v>0</v>
      </c>
    </row>
    <row r="35" spans="1:13" ht="30" customHeight="1">
      <c r="A35" s="1862" t="s">
        <v>1518</v>
      </c>
      <c r="B35" s="1866" t="s">
        <v>2824</v>
      </c>
      <c r="C35" s="1453" t="s">
        <v>2783</v>
      </c>
      <c r="D35" s="1876"/>
      <c r="E35" s="1877"/>
      <c r="F35" s="1877"/>
      <c r="G35" s="1868">
        <v>0</v>
      </c>
      <c r="H35" s="1868">
        <v>0.5</v>
      </c>
      <c r="I35" s="1868">
        <v>1</v>
      </c>
      <c r="J35" s="1858"/>
      <c r="K35" s="1878"/>
      <c r="L35" s="1869"/>
      <c r="M35" s="1865">
        <f>+E35*K35+F35*L35</f>
        <v>0</v>
      </c>
    </row>
    <row r="36" spans="1:13" ht="30" customHeight="1">
      <c r="A36" s="1853" t="s">
        <v>1519</v>
      </c>
      <c r="B36" s="1866" t="s">
        <v>2825</v>
      </c>
      <c r="C36" s="1453" t="s">
        <v>2785</v>
      </c>
      <c r="D36" s="1876"/>
      <c r="E36" s="1877"/>
      <c r="F36" s="1877"/>
      <c r="G36" s="1857"/>
      <c r="H36" s="1857"/>
      <c r="I36" s="1857"/>
      <c r="J36" s="1858"/>
      <c r="K36" s="1858"/>
      <c r="L36" s="1859"/>
      <c r="M36" s="1865">
        <f>+M37+M38+M39</f>
        <v>0</v>
      </c>
    </row>
    <row r="37" spans="1:13" ht="30" customHeight="1">
      <c r="A37" s="1853" t="s">
        <v>1520</v>
      </c>
      <c r="B37" s="1866" t="s">
        <v>2826</v>
      </c>
      <c r="C37" s="1875" t="s">
        <v>2106</v>
      </c>
      <c r="D37" s="1876"/>
      <c r="E37" s="1877"/>
      <c r="F37" s="1877"/>
      <c r="G37" s="1868">
        <v>0.5</v>
      </c>
      <c r="H37" s="1868">
        <v>0.5</v>
      </c>
      <c r="I37" s="1868">
        <v>1</v>
      </c>
      <c r="J37" s="1878"/>
      <c r="K37" s="1878"/>
      <c r="L37" s="1869"/>
      <c r="M37" s="1865">
        <f>+D37*J37+E37*K37+F37*L37</f>
        <v>0</v>
      </c>
    </row>
    <row r="38" spans="1:13" ht="30" customHeight="1">
      <c r="A38" s="1862" t="s">
        <v>1521</v>
      </c>
      <c r="B38" s="1866" t="s">
        <v>2827</v>
      </c>
      <c r="C38" s="1875" t="s">
        <v>2788</v>
      </c>
      <c r="D38" s="1876"/>
      <c r="E38" s="1877"/>
      <c r="F38" s="1877"/>
      <c r="G38" s="1868">
        <v>0</v>
      </c>
      <c r="H38" s="1868">
        <v>0.5</v>
      </c>
      <c r="I38" s="1868">
        <v>1</v>
      </c>
      <c r="J38" s="1858"/>
      <c r="K38" s="1878"/>
      <c r="L38" s="1871"/>
      <c r="M38" s="1865">
        <f>+E38*K38+F38*L38</f>
        <v>0</v>
      </c>
    </row>
    <row r="39" spans="1:13" ht="30" customHeight="1">
      <c r="A39" s="1853" t="s">
        <v>1522</v>
      </c>
      <c r="B39" s="1866" t="s">
        <v>2828</v>
      </c>
      <c r="C39" s="1875" t="s">
        <v>1097</v>
      </c>
      <c r="D39" s="1876"/>
      <c r="E39" s="1877"/>
      <c r="F39" s="1877"/>
      <c r="G39" s="1868">
        <v>0</v>
      </c>
      <c r="H39" s="1868">
        <v>0.5</v>
      </c>
      <c r="I39" s="1868">
        <v>1</v>
      </c>
      <c r="J39" s="1858"/>
      <c r="K39" s="1878"/>
      <c r="L39" s="1871"/>
      <c r="M39" s="1865">
        <f>+E39*K39+F39*L39</f>
        <v>0</v>
      </c>
    </row>
    <row r="40" spans="1:13" ht="30" customHeight="1">
      <c r="A40" s="1853" t="s">
        <v>1523</v>
      </c>
      <c r="B40" s="1872" t="s">
        <v>2790</v>
      </c>
      <c r="C40" s="1881" t="s">
        <v>2829</v>
      </c>
      <c r="D40" s="1876"/>
      <c r="E40" s="1877"/>
      <c r="F40" s="1877"/>
      <c r="G40" s="1868">
        <v>0</v>
      </c>
      <c r="H40" s="1868">
        <v>0.5</v>
      </c>
      <c r="I40" s="1868">
        <v>1</v>
      </c>
      <c r="J40" s="1858"/>
      <c r="K40" s="1878"/>
      <c r="L40" s="1871"/>
      <c r="M40" s="1865">
        <f>+E40*K40+F40*L40</f>
        <v>0</v>
      </c>
    </row>
    <row r="41" spans="1:13" ht="30" customHeight="1">
      <c r="A41" s="1853" t="s">
        <v>1524</v>
      </c>
      <c r="B41" s="1872" t="s">
        <v>2792</v>
      </c>
      <c r="C41" s="1842" t="s">
        <v>2830</v>
      </c>
      <c r="D41" s="1876"/>
      <c r="E41" s="1858"/>
      <c r="F41" s="1858"/>
      <c r="G41" s="1868">
        <v>0</v>
      </c>
      <c r="H41" s="1868">
        <v>0</v>
      </c>
      <c r="I41" s="1868">
        <v>0</v>
      </c>
      <c r="J41" s="1858"/>
      <c r="K41" s="1858"/>
      <c r="L41" s="1859"/>
      <c r="M41" s="1882"/>
    </row>
    <row r="42" spans="1:13" ht="30" customHeight="1">
      <c r="A42" s="1853" t="s">
        <v>1525</v>
      </c>
      <c r="B42" s="1872" t="s">
        <v>2794</v>
      </c>
      <c r="C42" s="1842" t="s">
        <v>2832</v>
      </c>
      <c r="D42" s="1876"/>
      <c r="E42" s="1877"/>
      <c r="F42" s="1877"/>
      <c r="G42" s="1857"/>
      <c r="H42" s="1857"/>
      <c r="I42" s="1857"/>
      <c r="J42" s="1858"/>
      <c r="K42" s="1858"/>
      <c r="L42" s="1859"/>
      <c r="M42" s="1865">
        <f>+M44+M45+M46</f>
        <v>0</v>
      </c>
    </row>
    <row r="43" spans="1:13" ht="30" customHeight="1">
      <c r="A43" s="1853" t="s">
        <v>1526</v>
      </c>
      <c r="B43" s="1866" t="s">
        <v>2833</v>
      </c>
      <c r="C43" s="1453" t="s">
        <v>2797</v>
      </c>
      <c r="D43" s="1876"/>
      <c r="E43" s="1877"/>
      <c r="F43" s="1877"/>
      <c r="G43" s="1868">
        <v>0</v>
      </c>
      <c r="H43" s="1868">
        <v>0</v>
      </c>
      <c r="I43" s="1868">
        <v>0</v>
      </c>
      <c r="J43" s="1858"/>
      <c r="K43" s="1858"/>
      <c r="L43" s="1859"/>
      <c r="M43" s="1882"/>
    </row>
    <row r="44" spans="1:13" ht="30" customHeight="1">
      <c r="A44" s="1862" t="s">
        <v>1527</v>
      </c>
      <c r="B44" s="1866" t="s">
        <v>2834</v>
      </c>
      <c r="C44" s="1453" t="s">
        <v>2799</v>
      </c>
      <c r="D44" s="1876"/>
      <c r="E44" s="1877"/>
      <c r="F44" s="1877"/>
      <c r="G44" s="1868">
        <v>0</v>
      </c>
      <c r="H44" s="1868">
        <v>0.5</v>
      </c>
      <c r="I44" s="1868">
        <v>1</v>
      </c>
      <c r="J44" s="1858"/>
      <c r="K44" s="1878"/>
      <c r="L44" s="1869"/>
      <c r="M44" s="1865">
        <f>+E44*K44+F44*L44</f>
        <v>0</v>
      </c>
    </row>
    <row r="45" spans="1:13" ht="30" customHeight="1">
      <c r="A45" s="1853" t="s">
        <v>1528</v>
      </c>
      <c r="B45" s="1866" t="s">
        <v>2835</v>
      </c>
      <c r="C45" s="1453" t="s">
        <v>2801</v>
      </c>
      <c r="D45" s="1876"/>
      <c r="E45" s="1877"/>
      <c r="F45" s="1877"/>
      <c r="G45" s="1868">
        <v>0</v>
      </c>
      <c r="H45" s="1868">
        <v>0.5</v>
      </c>
      <c r="I45" s="1868">
        <v>1</v>
      </c>
      <c r="J45" s="1858"/>
      <c r="K45" s="1878"/>
      <c r="L45" s="1869"/>
      <c r="M45" s="1865">
        <f>+E45*K45+F45*L45</f>
        <v>0</v>
      </c>
    </row>
    <row r="46" spans="1:13" ht="30" customHeight="1" thickBot="1">
      <c r="A46" s="1883" t="s">
        <v>1529</v>
      </c>
      <c r="B46" s="1884" t="s">
        <v>2836</v>
      </c>
      <c r="C46" s="1453" t="s">
        <v>1097</v>
      </c>
      <c r="D46" s="1885"/>
      <c r="E46" s="1885"/>
      <c r="F46" s="1885"/>
      <c r="G46" s="1886">
        <v>0</v>
      </c>
      <c r="H46" s="1886">
        <v>0.5</v>
      </c>
      <c r="I46" s="1886">
        <v>1</v>
      </c>
      <c r="J46" s="1887"/>
      <c r="K46" s="1888"/>
      <c r="L46" s="1889"/>
      <c r="M46" s="1890">
        <f>+E46*K46+F46*L46</f>
        <v>0</v>
      </c>
    </row>
    <row r="50" spans="1:3">
      <c r="C50" s="1891"/>
    </row>
    <row r="51" spans="1:3">
      <c r="A51" s="1800"/>
      <c r="B51" s="1800"/>
      <c r="C51" s="1891"/>
    </row>
  </sheetData>
  <mergeCells count="7">
    <mergeCell ref="A7:M7"/>
    <mergeCell ref="A8:A10"/>
    <mergeCell ref="B8:B10"/>
    <mergeCell ref="C8:C10"/>
    <mergeCell ref="D8:F8"/>
    <mergeCell ref="G8:I8"/>
    <mergeCell ref="J8:L8"/>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1"/>
  <sheetViews>
    <sheetView zoomScale="70" zoomScaleNormal="70" workbookViewId="0">
      <selection activeCell="C98" sqref="C98"/>
    </sheetView>
  </sheetViews>
  <sheetFormatPr defaultColWidth="11.42578125" defaultRowHeight="14.25"/>
  <cols>
    <col min="1" max="1" width="20.85546875" style="1846" bestFit="1" customWidth="1"/>
    <col min="2" max="2" width="19" style="1847" customWidth="1"/>
    <col min="3" max="3" width="86.28515625" style="1800" customWidth="1"/>
    <col min="4" max="6" width="20.7109375" style="1843" customWidth="1"/>
    <col min="7" max="9" width="20.7109375" style="1800" customWidth="1"/>
    <col min="10" max="13" width="20.7109375" style="1843" customWidth="1"/>
    <col min="14" max="16384" width="11.42578125" style="1800"/>
  </cols>
  <sheetData>
    <row r="1" spans="1:39" ht="15">
      <c r="A1" s="1755" t="s">
        <v>2682</v>
      </c>
      <c r="B1" s="1755" t="s">
        <v>1646</v>
      </c>
      <c r="C1" s="1755"/>
    </row>
    <row r="2" spans="1:39" ht="15">
      <c r="A2" s="1755" t="s">
        <v>2524</v>
      </c>
      <c r="B2" s="1835" t="s">
        <v>2839</v>
      </c>
      <c r="C2" s="1755"/>
    </row>
    <row r="3" spans="1:39" ht="15">
      <c r="A3" s="1755" t="s">
        <v>6</v>
      </c>
      <c r="B3" s="1755" t="s">
        <v>7</v>
      </c>
      <c r="C3" s="1755"/>
    </row>
    <row r="4" spans="1:39" ht="15">
      <c r="A4" s="1755" t="s">
        <v>10</v>
      </c>
      <c r="B4" s="1755" t="s">
        <v>2526</v>
      </c>
      <c r="C4" s="1755"/>
    </row>
    <row r="5" spans="1:39">
      <c r="I5" s="1896"/>
    </row>
    <row r="6" spans="1:39" ht="15.75" customHeight="1" thickBot="1">
      <c r="A6" s="1279"/>
      <c r="B6" s="1280"/>
      <c r="C6" s="1278"/>
      <c r="D6" s="1892"/>
      <c r="E6" s="1892"/>
      <c r="F6" s="1892"/>
      <c r="G6" s="1278"/>
      <c r="H6" s="1278"/>
      <c r="I6" s="1278"/>
      <c r="J6" s="1892"/>
      <c r="K6" s="1892"/>
      <c r="L6" s="1892"/>
    </row>
    <row r="7" spans="1:39" ht="29.25" customHeight="1" thickBot="1">
      <c r="A7" s="2931" t="s">
        <v>2733</v>
      </c>
      <c r="B7" s="2932"/>
      <c r="C7" s="2932"/>
      <c r="D7" s="2932"/>
      <c r="E7" s="2932"/>
      <c r="F7" s="2932"/>
      <c r="G7" s="2932"/>
      <c r="H7" s="2932"/>
      <c r="I7" s="2932"/>
      <c r="J7" s="2932"/>
      <c r="K7" s="2932"/>
      <c r="L7" s="2932"/>
      <c r="M7" s="2933"/>
    </row>
    <row r="8" spans="1:39" s="1849" customFormat="1" ht="60.75" customHeight="1">
      <c r="A8" s="2781" t="s">
        <v>1678</v>
      </c>
      <c r="B8" s="2785" t="s">
        <v>2536</v>
      </c>
      <c r="C8" s="2785" t="s">
        <v>657</v>
      </c>
      <c r="D8" s="2940" t="s">
        <v>658</v>
      </c>
      <c r="E8" s="2941"/>
      <c r="F8" s="2942"/>
      <c r="G8" s="2943" t="s">
        <v>2734</v>
      </c>
      <c r="H8" s="2887"/>
      <c r="I8" s="2802"/>
      <c r="J8" s="2943" t="s">
        <v>2735</v>
      </c>
      <c r="K8" s="2887"/>
      <c r="L8" s="2802"/>
      <c r="M8" s="1897" t="s">
        <v>2736</v>
      </c>
      <c r="N8" s="1800"/>
      <c r="O8" s="1800"/>
      <c r="P8" s="1800"/>
      <c r="Q8" s="1800"/>
      <c r="R8" s="1800"/>
      <c r="S8" s="1800"/>
      <c r="T8" s="1800"/>
      <c r="U8" s="1800"/>
      <c r="V8" s="1800"/>
      <c r="W8" s="1800"/>
      <c r="X8" s="1800"/>
      <c r="Y8" s="1800"/>
      <c r="Z8" s="1800"/>
      <c r="AA8" s="1800"/>
      <c r="AB8" s="1800"/>
      <c r="AC8" s="1800"/>
      <c r="AD8" s="1800"/>
      <c r="AE8" s="1800"/>
      <c r="AF8" s="1800"/>
      <c r="AG8" s="1800"/>
      <c r="AH8" s="1800"/>
      <c r="AI8" s="1800"/>
      <c r="AJ8" s="1800"/>
      <c r="AK8" s="1800"/>
      <c r="AL8" s="1800"/>
      <c r="AM8" s="1800"/>
    </row>
    <row r="9" spans="1:39" s="1849" customFormat="1" ht="51.75" customHeight="1">
      <c r="A9" s="2934"/>
      <c r="B9" s="2936"/>
      <c r="C9" s="2938"/>
      <c r="D9" s="1478" t="s">
        <v>2533</v>
      </c>
      <c r="E9" s="1478" t="s">
        <v>2534</v>
      </c>
      <c r="F9" s="1478" t="s">
        <v>2535</v>
      </c>
      <c r="G9" s="1478" t="s">
        <v>2533</v>
      </c>
      <c r="H9" s="1478" t="s">
        <v>2534</v>
      </c>
      <c r="I9" s="1478" t="s">
        <v>2535</v>
      </c>
      <c r="J9" s="1478" t="s">
        <v>2533</v>
      </c>
      <c r="K9" s="1478" t="s">
        <v>2534</v>
      </c>
      <c r="L9" s="1478" t="s">
        <v>2535</v>
      </c>
      <c r="M9" s="1478" t="s">
        <v>2737</v>
      </c>
      <c r="N9" s="1800"/>
      <c r="O9" s="1800"/>
      <c r="P9" s="1800"/>
      <c r="Q9" s="1800"/>
      <c r="R9" s="1800"/>
      <c r="S9" s="1800"/>
      <c r="T9" s="1800"/>
      <c r="U9" s="1800"/>
      <c r="V9" s="1800"/>
      <c r="W9" s="1800"/>
      <c r="X9" s="1800"/>
      <c r="Y9" s="1800"/>
      <c r="Z9" s="1800"/>
      <c r="AA9" s="1800"/>
      <c r="AB9" s="1800"/>
      <c r="AC9" s="1800"/>
      <c r="AD9" s="1800"/>
      <c r="AE9" s="1800"/>
      <c r="AF9" s="1800"/>
      <c r="AG9" s="1800"/>
      <c r="AH9" s="1800"/>
      <c r="AI9" s="1800"/>
      <c r="AJ9" s="1800"/>
      <c r="AK9" s="1800"/>
      <c r="AL9" s="1800"/>
      <c r="AM9" s="1800"/>
    </row>
    <row r="10" spans="1:39" s="1849" customFormat="1" ht="30.75" customHeight="1">
      <c r="A10" s="2935"/>
      <c r="B10" s="2937"/>
      <c r="C10" s="2939"/>
      <c r="D10" s="1851" t="s">
        <v>1865</v>
      </c>
      <c r="E10" s="1851" t="s">
        <v>1867</v>
      </c>
      <c r="F10" s="1851" t="s">
        <v>1869</v>
      </c>
      <c r="G10" s="1851" t="s">
        <v>1871</v>
      </c>
      <c r="H10" s="1851" t="s">
        <v>1873</v>
      </c>
      <c r="I10" s="1851" t="s">
        <v>1875</v>
      </c>
      <c r="J10" s="1851" t="s">
        <v>1877</v>
      </c>
      <c r="K10" s="1851" t="s">
        <v>1879</v>
      </c>
      <c r="L10" s="1851" t="s">
        <v>1881</v>
      </c>
      <c r="M10" s="1851" t="s">
        <v>1500</v>
      </c>
      <c r="N10" s="1800"/>
      <c r="O10" s="1800"/>
      <c r="P10" s="1800"/>
      <c r="Q10" s="1800"/>
      <c r="R10" s="1800"/>
      <c r="S10" s="1800"/>
      <c r="T10" s="1800"/>
      <c r="U10" s="1800"/>
      <c r="V10" s="1800"/>
      <c r="W10" s="1800"/>
      <c r="X10" s="1800"/>
      <c r="Y10" s="1800"/>
      <c r="Z10" s="1800"/>
      <c r="AA10" s="1800"/>
      <c r="AB10" s="1800"/>
      <c r="AC10" s="1800"/>
      <c r="AD10" s="1800"/>
      <c r="AE10" s="1800"/>
      <c r="AF10" s="1800"/>
      <c r="AG10" s="1800"/>
      <c r="AH10" s="1800"/>
      <c r="AI10" s="1800"/>
      <c r="AJ10" s="1800"/>
      <c r="AK10" s="1800"/>
      <c r="AL10" s="1800"/>
      <c r="AM10" s="1800"/>
    </row>
    <row r="11" spans="1:39" s="1849" customFormat="1" ht="30.75" customHeight="1">
      <c r="A11" s="1853" t="s">
        <v>1865</v>
      </c>
      <c r="B11" s="1854">
        <v>2</v>
      </c>
      <c r="C11" s="471" t="s">
        <v>2804</v>
      </c>
      <c r="D11" s="1893"/>
      <c r="E11" s="1894"/>
      <c r="F11" s="1894"/>
      <c r="G11" s="1857"/>
      <c r="H11" s="1857"/>
      <c r="I11" s="1857"/>
      <c r="J11" s="1858"/>
      <c r="K11" s="1858"/>
      <c r="L11" s="1859"/>
      <c r="M11" s="1898">
        <f>+M12+M17+M23+M32+M33+M40+M42</f>
        <v>0</v>
      </c>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c r="AM11" s="1800"/>
    </row>
    <row r="12" spans="1:39" s="1849" customFormat="1" ht="30" customHeight="1">
      <c r="A12" s="1862" t="s">
        <v>1867</v>
      </c>
      <c r="B12" s="1854">
        <v>2.1</v>
      </c>
      <c r="C12" s="1842" t="s">
        <v>2805</v>
      </c>
      <c r="D12" s="1870"/>
      <c r="E12" s="1870"/>
      <c r="F12" s="1867"/>
      <c r="G12" s="1857"/>
      <c r="H12" s="1857"/>
      <c r="I12" s="1857"/>
      <c r="J12" s="1858"/>
      <c r="K12" s="1858"/>
      <c r="L12" s="1859"/>
      <c r="M12" s="1899">
        <f>+M13+M14+M15+M16</f>
        <v>0</v>
      </c>
      <c r="N12" s="1800"/>
      <c r="O12" s="1800"/>
      <c r="P12" s="1800"/>
      <c r="Q12" s="1800"/>
      <c r="R12" s="1800"/>
      <c r="S12" s="1800"/>
      <c r="T12" s="1800"/>
      <c r="U12" s="1800"/>
      <c r="V12" s="1800"/>
      <c r="W12" s="1800"/>
      <c r="X12" s="1800"/>
      <c r="Y12" s="1800"/>
      <c r="Z12" s="1800"/>
      <c r="AA12" s="1800"/>
      <c r="AB12" s="1800"/>
      <c r="AC12" s="1800"/>
      <c r="AD12" s="1800"/>
      <c r="AE12" s="1800"/>
      <c r="AF12" s="1800"/>
      <c r="AG12" s="1800"/>
      <c r="AH12" s="1800"/>
      <c r="AI12" s="1800"/>
      <c r="AJ12" s="1800"/>
      <c r="AK12" s="1800"/>
      <c r="AL12" s="1800"/>
      <c r="AM12" s="1800"/>
    </row>
    <row r="13" spans="1:39" ht="30" customHeight="1">
      <c r="A13" s="1853" t="s">
        <v>1869</v>
      </c>
      <c r="B13" s="1866" t="s">
        <v>1243</v>
      </c>
      <c r="C13" s="1453" t="s">
        <v>2741</v>
      </c>
      <c r="D13" s="1858"/>
      <c r="E13" s="1858"/>
      <c r="F13" s="1867"/>
      <c r="G13" s="1857"/>
      <c r="H13" s="1857"/>
      <c r="I13" s="1868" t="s">
        <v>2840</v>
      </c>
      <c r="J13" s="1858"/>
      <c r="K13" s="1858"/>
      <c r="L13" s="1869"/>
      <c r="M13" s="1899">
        <f>+L13*F13</f>
        <v>0</v>
      </c>
    </row>
    <row r="14" spans="1:39" ht="30" customHeight="1">
      <c r="A14" s="1853" t="s">
        <v>1871</v>
      </c>
      <c r="B14" s="1866" t="s">
        <v>1246</v>
      </c>
      <c r="C14" s="1453" t="s">
        <v>2743</v>
      </c>
      <c r="D14" s="1870"/>
      <c r="E14" s="1870"/>
      <c r="F14" s="1867"/>
      <c r="G14" s="1868" t="s">
        <v>2841</v>
      </c>
      <c r="H14" s="1868" t="s">
        <v>2841</v>
      </c>
      <c r="I14" s="1868" t="s">
        <v>2840</v>
      </c>
      <c r="J14" s="1858"/>
      <c r="K14" s="1858"/>
      <c r="L14" s="1869"/>
      <c r="M14" s="1899">
        <f>+L14*F14</f>
        <v>0</v>
      </c>
    </row>
    <row r="15" spans="1:39" ht="30" customHeight="1">
      <c r="A15" s="1862" t="s">
        <v>1873</v>
      </c>
      <c r="B15" s="1866" t="s">
        <v>2806</v>
      </c>
      <c r="C15" s="1453" t="s">
        <v>2745</v>
      </c>
      <c r="D15" s="1870"/>
      <c r="E15" s="1870"/>
      <c r="F15" s="1870"/>
      <c r="G15" s="1868" t="s">
        <v>2841</v>
      </c>
      <c r="H15" s="1868" t="s">
        <v>2841</v>
      </c>
      <c r="I15" s="1868" t="s">
        <v>2840</v>
      </c>
      <c r="J15" s="1858"/>
      <c r="K15" s="1858"/>
      <c r="L15" s="1871"/>
      <c r="M15" s="1899">
        <f>+L15*F15</f>
        <v>0</v>
      </c>
    </row>
    <row r="16" spans="1:39" ht="30" customHeight="1">
      <c r="A16" s="1853" t="s">
        <v>1875</v>
      </c>
      <c r="B16" s="1866" t="s">
        <v>2807</v>
      </c>
      <c r="C16" s="1453" t="s">
        <v>2747</v>
      </c>
      <c r="D16" s="1870"/>
      <c r="E16" s="1870"/>
      <c r="F16" s="1870"/>
      <c r="G16" s="1868" t="s">
        <v>2841</v>
      </c>
      <c r="H16" s="1868" t="s">
        <v>2841</v>
      </c>
      <c r="I16" s="1868" t="s">
        <v>2840</v>
      </c>
      <c r="J16" s="1858"/>
      <c r="K16" s="1858"/>
      <c r="L16" s="1871"/>
      <c r="M16" s="1899">
        <f>+L16*F16</f>
        <v>0</v>
      </c>
    </row>
    <row r="17" spans="1:13" ht="30" customHeight="1">
      <c r="A17" s="1853" t="s">
        <v>1877</v>
      </c>
      <c r="B17" s="1872" t="s">
        <v>907</v>
      </c>
      <c r="C17" s="1842" t="s">
        <v>2808</v>
      </c>
      <c r="D17" s="1876"/>
      <c r="E17" s="1877"/>
      <c r="F17" s="1870"/>
      <c r="G17" s="1857"/>
      <c r="H17" s="1857"/>
      <c r="I17" s="1857"/>
      <c r="J17" s="1858"/>
      <c r="K17" s="1858"/>
      <c r="L17" s="1859"/>
      <c r="M17" s="1899">
        <f>+M19+M21</f>
        <v>0</v>
      </c>
    </row>
    <row r="18" spans="1:13" ht="30" customHeight="1">
      <c r="A18" s="1862" t="s">
        <v>1879</v>
      </c>
      <c r="B18" s="1866" t="s">
        <v>2809</v>
      </c>
      <c r="C18" s="1875" t="s">
        <v>2750</v>
      </c>
      <c r="D18" s="1876"/>
      <c r="E18" s="1877"/>
      <c r="F18" s="1877"/>
      <c r="G18" s="1857"/>
      <c r="H18" s="1857"/>
      <c r="I18" s="1857"/>
      <c r="J18" s="1877"/>
      <c r="K18" s="1877"/>
      <c r="L18" s="1869"/>
      <c r="M18" s="1899">
        <f>+D18*J18+E18*K18+F18*L18</f>
        <v>0</v>
      </c>
    </row>
    <row r="19" spans="1:13" ht="30" customHeight="1">
      <c r="A19" s="1853" t="s">
        <v>1881</v>
      </c>
      <c r="B19" s="1866" t="s">
        <v>909</v>
      </c>
      <c r="C19" s="1453" t="s">
        <v>2752</v>
      </c>
      <c r="D19" s="1876"/>
      <c r="E19" s="1877"/>
      <c r="F19" s="1877"/>
      <c r="G19" s="1868" t="s">
        <v>2842</v>
      </c>
      <c r="H19" s="1868" t="s">
        <v>2842</v>
      </c>
      <c r="I19" s="1868" t="s">
        <v>2840</v>
      </c>
      <c r="J19" s="1878"/>
      <c r="K19" s="1878"/>
      <c r="L19" s="1869"/>
      <c r="M19" s="1899">
        <f>+D19*J19+E19*K19+F19*L19</f>
        <v>0</v>
      </c>
    </row>
    <row r="20" spans="1:13" ht="30" customHeight="1">
      <c r="A20" s="1853" t="s">
        <v>1500</v>
      </c>
      <c r="B20" s="1866" t="s">
        <v>2810</v>
      </c>
      <c r="C20" s="1875" t="s">
        <v>2754</v>
      </c>
      <c r="D20" s="1858"/>
      <c r="E20" s="1858"/>
      <c r="F20" s="1877"/>
      <c r="G20" s="1857"/>
      <c r="H20" s="1857"/>
      <c r="I20" s="1868" t="s">
        <v>2840</v>
      </c>
      <c r="J20" s="1858"/>
      <c r="K20" s="1858"/>
      <c r="L20" s="1869"/>
      <c r="M20" s="1899">
        <f>+L20*F20</f>
        <v>0</v>
      </c>
    </row>
    <row r="21" spans="1:13" ht="30" customHeight="1">
      <c r="A21" s="1862" t="s">
        <v>1501</v>
      </c>
      <c r="B21" s="1866" t="s">
        <v>911</v>
      </c>
      <c r="C21" s="1453" t="s">
        <v>2756</v>
      </c>
      <c r="D21" s="1876"/>
      <c r="E21" s="1877"/>
      <c r="F21" s="1877"/>
      <c r="G21" s="1868" t="s">
        <v>2843</v>
      </c>
      <c r="H21" s="1868" t="s">
        <v>2843</v>
      </c>
      <c r="I21" s="1868" t="s">
        <v>2840</v>
      </c>
      <c r="J21" s="1878"/>
      <c r="K21" s="1878"/>
      <c r="L21" s="1869"/>
      <c r="M21" s="1899">
        <f>+D21*J21+E21*K21+F21*L21</f>
        <v>0</v>
      </c>
    </row>
    <row r="22" spans="1:13" ht="30" customHeight="1">
      <c r="A22" s="1853" t="s">
        <v>1502</v>
      </c>
      <c r="B22" s="1866" t="s">
        <v>2811</v>
      </c>
      <c r="C22" s="1875" t="s">
        <v>2754</v>
      </c>
      <c r="D22" s="1858"/>
      <c r="E22" s="1858"/>
      <c r="F22" s="1877"/>
      <c r="G22" s="1857"/>
      <c r="H22" s="1857"/>
      <c r="I22" s="1868" t="s">
        <v>2840</v>
      </c>
      <c r="J22" s="1858"/>
      <c r="K22" s="1858"/>
      <c r="L22" s="1879"/>
      <c r="M22" s="1899">
        <f>+L22*F22</f>
        <v>0</v>
      </c>
    </row>
    <row r="23" spans="1:13" ht="30" customHeight="1">
      <c r="A23" s="1853" t="s">
        <v>1503</v>
      </c>
      <c r="B23" s="1872" t="s">
        <v>2758</v>
      </c>
      <c r="C23" s="1842" t="s">
        <v>2813</v>
      </c>
      <c r="D23" s="1876"/>
      <c r="E23" s="1877"/>
      <c r="F23" s="1877"/>
      <c r="G23" s="1857"/>
      <c r="H23" s="1857"/>
      <c r="I23" s="1857"/>
      <c r="J23" s="1858"/>
      <c r="K23" s="1858"/>
      <c r="L23" s="1859"/>
      <c r="M23" s="1899">
        <f>+M26+M27+M28+M29+M30+M31</f>
        <v>0</v>
      </c>
    </row>
    <row r="24" spans="1:13" ht="30" customHeight="1">
      <c r="A24" s="1862" t="s">
        <v>1504</v>
      </c>
      <c r="B24" s="1866" t="s">
        <v>2814</v>
      </c>
      <c r="C24" s="1875" t="s">
        <v>2761</v>
      </c>
      <c r="D24" s="1876"/>
      <c r="E24" s="1877"/>
      <c r="F24" s="1877"/>
      <c r="G24" s="1857"/>
      <c r="H24" s="1857"/>
      <c r="I24" s="1857"/>
      <c r="J24" s="1877"/>
      <c r="K24" s="1877"/>
      <c r="L24" s="1869"/>
      <c r="M24" s="1899">
        <f>+D24*J24+E24*K24+F24*L24</f>
        <v>0</v>
      </c>
    </row>
    <row r="25" spans="1:13" ht="30" customHeight="1">
      <c r="A25" s="1853" t="s">
        <v>1505</v>
      </c>
      <c r="B25" s="1866" t="s">
        <v>2815</v>
      </c>
      <c r="C25" s="1875" t="s">
        <v>2763</v>
      </c>
      <c r="D25" s="1876"/>
      <c r="E25" s="1877"/>
      <c r="F25" s="1877"/>
      <c r="G25" s="1857"/>
      <c r="H25" s="1857"/>
      <c r="I25" s="1857"/>
      <c r="J25" s="1858"/>
      <c r="K25" s="1858"/>
      <c r="L25" s="1859"/>
      <c r="M25" s="1899">
        <f>+D25*J25+E25*K25+F25*L25</f>
        <v>0</v>
      </c>
    </row>
    <row r="26" spans="1:13" ht="28.5">
      <c r="A26" s="1853" t="s">
        <v>1506</v>
      </c>
      <c r="B26" s="1866" t="s">
        <v>2816</v>
      </c>
      <c r="C26" s="1453" t="s">
        <v>2765</v>
      </c>
      <c r="D26" s="1876"/>
      <c r="E26" s="1877"/>
      <c r="F26" s="1877"/>
      <c r="G26" s="1868" t="s">
        <v>2844</v>
      </c>
      <c r="H26" s="1868" t="s">
        <v>2844</v>
      </c>
      <c r="I26" s="1868" t="s">
        <v>2840</v>
      </c>
      <c r="J26" s="1878"/>
      <c r="K26" s="1878"/>
      <c r="L26" s="1869"/>
      <c r="M26" s="1899">
        <f t="shared" ref="M26:M31" si="0">+D26*J26+E26*K26+F26*L26</f>
        <v>0</v>
      </c>
    </row>
    <row r="27" spans="1:13" ht="30" customHeight="1">
      <c r="A27" s="1862" t="s">
        <v>1508</v>
      </c>
      <c r="B27" s="1866" t="s">
        <v>2817</v>
      </c>
      <c r="C27" s="1453" t="s">
        <v>2767</v>
      </c>
      <c r="D27" s="1880"/>
      <c r="E27" s="1877"/>
      <c r="F27" s="1877"/>
      <c r="G27" s="1868" t="s">
        <v>2844</v>
      </c>
      <c r="H27" s="1868" t="s">
        <v>2844</v>
      </c>
      <c r="I27" s="1868" t="s">
        <v>2840</v>
      </c>
      <c r="J27" s="1878"/>
      <c r="K27" s="1878"/>
      <c r="L27" s="1869"/>
      <c r="M27" s="1899">
        <f t="shared" si="0"/>
        <v>0</v>
      </c>
    </row>
    <row r="28" spans="1:13" ht="30" customHeight="1">
      <c r="A28" s="1853" t="s">
        <v>1509</v>
      </c>
      <c r="B28" s="1866" t="s">
        <v>2818</v>
      </c>
      <c r="C28" s="1453" t="s">
        <v>2769</v>
      </c>
      <c r="D28" s="1876"/>
      <c r="E28" s="1877"/>
      <c r="F28" s="1877"/>
      <c r="G28" s="1868" t="s">
        <v>2844</v>
      </c>
      <c r="H28" s="1868" t="s">
        <v>2844</v>
      </c>
      <c r="I28" s="1868" t="s">
        <v>2840</v>
      </c>
      <c r="J28" s="1878"/>
      <c r="K28" s="1878"/>
      <c r="L28" s="1869"/>
      <c r="M28" s="1899">
        <f t="shared" si="0"/>
        <v>0</v>
      </c>
    </row>
    <row r="29" spans="1:13" ht="30" customHeight="1">
      <c r="A29" s="1853" t="s">
        <v>1510</v>
      </c>
      <c r="B29" s="1866" t="s">
        <v>2819</v>
      </c>
      <c r="C29" s="1453" t="s">
        <v>2771</v>
      </c>
      <c r="D29" s="1876"/>
      <c r="E29" s="1877"/>
      <c r="F29" s="1877"/>
      <c r="G29" s="1868" t="s">
        <v>2844</v>
      </c>
      <c r="H29" s="1868" t="s">
        <v>2844</v>
      </c>
      <c r="I29" s="1868" t="s">
        <v>2840</v>
      </c>
      <c r="J29" s="1878"/>
      <c r="K29" s="1878"/>
      <c r="L29" s="1869"/>
      <c r="M29" s="1899">
        <f t="shared" si="0"/>
        <v>0</v>
      </c>
    </row>
    <row r="30" spans="1:13" ht="30" customHeight="1">
      <c r="A30" s="1862" t="s">
        <v>1511</v>
      </c>
      <c r="B30" s="1866" t="s">
        <v>2820</v>
      </c>
      <c r="C30" s="1453" t="s">
        <v>2773</v>
      </c>
      <c r="D30" s="1876"/>
      <c r="E30" s="1877"/>
      <c r="F30" s="1877"/>
      <c r="G30" s="1868" t="s">
        <v>2844</v>
      </c>
      <c r="H30" s="1868" t="s">
        <v>2844</v>
      </c>
      <c r="I30" s="1868" t="s">
        <v>2840</v>
      </c>
      <c r="J30" s="1878"/>
      <c r="K30" s="1878"/>
      <c r="L30" s="1869"/>
      <c r="M30" s="1899">
        <f t="shared" si="0"/>
        <v>0</v>
      </c>
    </row>
    <row r="31" spans="1:13" ht="30" customHeight="1">
      <c r="A31" s="1853" t="s">
        <v>1513</v>
      </c>
      <c r="B31" s="1866" t="s">
        <v>2821</v>
      </c>
      <c r="C31" s="1453" t="s">
        <v>2775</v>
      </c>
      <c r="D31" s="1876"/>
      <c r="E31" s="1877"/>
      <c r="F31" s="1877"/>
      <c r="G31" s="1868" t="s">
        <v>2844</v>
      </c>
      <c r="H31" s="1868" t="s">
        <v>2844</v>
      </c>
      <c r="I31" s="1868" t="s">
        <v>2840</v>
      </c>
      <c r="J31" s="1878"/>
      <c r="K31" s="1878"/>
      <c r="L31" s="1869"/>
      <c r="M31" s="1899">
        <f t="shared" si="0"/>
        <v>0</v>
      </c>
    </row>
    <row r="32" spans="1:13" ht="28.5">
      <c r="A32" s="1853" t="s">
        <v>1515</v>
      </c>
      <c r="B32" s="1872" t="s">
        <v>2776</v>
      </c>
      <c r="C32" s="1842" t="s">
        <v>2822</v>
      </c>
      <c r="D32" s="1876"/>
      <c r="E32" s="1877"/>
      <c r="F32" s="1877"/>
      <c r="G32" s="1857"/>
      <c r="H32" s="1857"/>
      <c r="I32" s="1857"/>
      <c r="J32" s="1878"/>
      <c r="K32" s="1878"/>
      <c r="L32" s="1869"/>
      <c r="M32" s="1899">
        <f>+D32*J32+E32*K32+F32*L32</f>
        <v>0</v>
      </c>
    </row>
    <row r="33" spans="1:13" ht="30" customHeight="1">
      <c r="A33" s="1862" t="s">
        <v>1516</v>
      </c>
      <c r="B33" s="1872" t="s">
        <v>2778</v>
      </c>
      <c r="C33" s="1842" t="s">
        <v>2779</v>
      </c>
      <c r="D33" s="1876"/>
      <c r="E33" s="1877"/>
      <c r="F33" s="1877"/>
      <c r="G33" s="1857"/>
      <c r="H33" s="1857"/>
      <c r="I33" s="1857"/>
      <c r="J33" s="1858"/>
      <c r="K33" s="1858"/>
      <c r="L33" s="1859"/>
      <c r="M33" s="1899">
        <f>+M34+M35+M36</f>
        <v>0</v>
      </c>
    </row>
    <row r="34" spans="1:13" ht="30" customHeight="1">
      <c r="A34" s="1853" t="s">
        <v>1517</v>
      </c>
      <c r="B34" s="1866" t="s">
        <v>2823</v>
      </c>
      <c r="C34" s="1453" t="s">
        <v>2781</v>
      </c>
      <c r="D34" s="1876"/>
      <c r="E34" s="1877"/>
      <c r="F34" s="1877"/>
      <c r="G34" s="1868" t="s">
        <v>2841</v>
      </c>
      <c r="H34" s="1868" t="s">
        <v>2844</v>
      </c>
      <c r="I34" s="1868" t="s">
        <v>2840</v>
      </c>
      <c r="J34" s="1858"/>
      <c r="K34" s="1878"/>
      <c r="L34" s="1869"/>
      <c r="M34" s="1899">
        <f>+E34*K34+F34*L34</f>
        <v>0</v>
      </c>
    </row>
    <row r="35" spans="1:13" ht="30" customHeight="1">
      <c r="A35" s="1862" t="s">
        <v>1518</v>
      </c>
      <c r="B35" s="1866" t="s">
        <v>2824</v>
      </c>
      <c r="C35" s="1453" t="s">
        <v>2783</v>
      </c>
      <c r="D35" s="1876"/>
      <c r="E35" s="1877"/>
      <c r="F35" s="1877"/>
      <c r="G35" s="1868" t="s">
        <v>2841</v>
      </c>
      <c r="H35" s="1868" t="s">
        <v>2844</v>
      </c>
      <c r="I35" s="1868" t="s">
        <v>2840</v>
      </c>
      <c r="J35" s="1858"/>
      <c r="K35" s="1878"/>
      <c r="L35" s="1869"/>
      <c r="M35" s="1899">
        <f>+E35*K35+F35*L35</f>
        <v>0</v>
      </c>
    </row>
    <row r="36" spans="1:13" ht="30" customHeight="1">
      <c r="A36" s="1853" t="s">
        <v>1519</v>
      </c>
      <c r="B36" s="1866" t="s">
        <v>2825</v>
      </c>
      <c r="C36" s="1453" t="s">
        <v>2785</v>
      </c>
      <c r="D36" s="1876"/>
      <c r="E36" s="1877"/>
      <c r="F36" s="1877"/>
      <c r="G36" s="1857"/>
      <c r="H36" s="1857"/>
      <c r="I36" s="1857"/>
      <c r="J36" s="1858"/>
      <c r="K36" s="1858"/>
      <c r="L36" s="1859"/>
      <c r="M36" s="1899">
        <f>+M37+M38+M39</f>
        <v>0</v>
      </c>
    </row>
    <row r="37" spans="1:13" ht="30" customHeight="1">
      <c r="A37" s="1853" t="s">
        <v>1520</v>
      </c>
      <c r="B37" s="1866" t="s">
        <v>2826</v>
      </c>
      <c r="C37" s="1875" t="s">
        <v>2106</v>
      </c>
      <c r="D37" s="1876"/>
      <c r="E37" s="1877"/>
      <c r="F37" s="1877"/>
      <c r="G37" s="1868" t="s">
        <v>2844</v>
      </c>
      <c r="H37" s="1868" t="s">
        <v>2844</v>
      </c>
      <c r="I37" s="1868" t="s">
        <v>2840</v>
      </c>
      <c r="J37" s="1878"/>
      <c r="K37" s="1878"/>
      <c r="L37" s="1869"/>
      <c r="M37" s="1899">
        <f>+D37*J37+E37*K37+F37*L37</f>
        <v>0</v>
      </c>
    </row>
    <row r="38" spans="1:13" ht="30" customHeight="1">
      <c r="A38" s="1862" t="s">
        <v>1521</v>
      </c>
      <c r="B38" s="1866" t="s">
        <v>2827</v>
      </c>
      <c r="C38" s="1875" t="s">
        <v>2788</v>
      </c>
      <c r="D38" s="1876"/>
      <c r="E38" s="1877"/>
      <c r="F38" s="1877"/>
      <c r="G38" s="1868" t="s">
        <v>2841</v>
      </c>
      <c r="H38" s="1868" t="s">
        <v>2844</v>
      </c>
      <c r="I38" s="1868" t="s">
        <v>2840</v>
      </c>
      <c r="J38" s="1858"/>
      <c r="K38" s="1878"/>
      <c r="L38" s="1871"/>
      <c r="M38" s="1899">
        <f>+E38*K38+F38*L38</f>
        <v>0</v>
      </c>
    </row>
    <row r="39" spans="1:13" ht="30" customHeight="1">
      <c r="A39" s="1853" t="s">
        <v>1522</v>
      </c>
      <c r="B39" s="1866" t="s">
        <v>2828</v>
      </c>
      <c r="C39" s="1875" t="s">
        <v>1097</v>
      </c>
      <c r="D39" s="1876"/>
      <c r="E39" s="1877"/>
      <c r="F39" s="1877"/>
      <c r="G39" s="1868" t="s">
        <v>2841</v>
      </c>
      <c r="H39" s="1868" t="s">
        <v>2844</v>
      </c>
      <c r="I39" s="1868" t="s">
        <v>2840</v>
      </c>
      <c r="J39" s="1858"/>
      <c r="K39" s="1878"/>
      <c r="L39" s="1871"/>
      <c r="M39" s="1899">
        <f>+E39*K39+F39*L39</f>
        <v>0</v>
      </c>
    </row>
    <row r="40" spans="1:13" ht="30" customHeight="1">
      <c r="A40" s="1853" t="s">
        <v>1523</v>
      </c>
      <c r="B40" s="1872" t="s">
        <v>2790</v>
      </c>
      <c r="C40" s="1881" t="s">
        <v>2829</v>
      </c>
      <c r="D40" s="1876"/>
      <c r="E40" s="1877"/>
      <c r="F40" s="1877"/>
      <c r="G40" s="1868" t="s">
        <v>2841</v>
      </c>
      <c r="H40" s="1868" t="s">
        <v>2844</v>
      </c>
      <c r="I40" s="1868" t="s">
        <v>2840</v>
      </c>
      <c r="J40" s="1858"/>
      <c r="K40" s="1878"/>
      <c r="L40" s="1871"/>
      <c r="M40" s="1899">
        <f>+E40*K40+F40*L40</f>
        <v>0</v>
      </c>
    </row>
    <row r="41" spans="1:13" ht="30" customHeight="1">
      <c r="A41" s="1853" t="s">
        <v>1524</v>
      </c>
      <c r="B41" s="1872" t="s">
        <v>2792</v>
      </c>
      <c r="C41" s="1842" t="s">
        <v>2830</v>
      </c>
      <c r="D41" s="1876"/>
      <c r="E41" s="1858"/>
      <c r="F41" s="1858"/>
      <c r="G41" s="1868" t="s">
        <v>2841</v>
      </c>
      <c r="H41" s="1868" t="s">
        <v>2841</v>
      </c>
      <c r="I41" s="1868" t="s">
        <v>2841</v>
      </c>
      <c r="J41" s="1858"/>
      <c r="K41" s="1858"/>
      <c r="L41" s="1859"/>
      <c r="M41" s="1900"/>
    </row>
    <row r="42" spans="1:13" ht="30" customHeight="1">
      <c r="A42" s="1853" t="s">
        <v>1525</v>
      </c>
      <c r="B42" s="1872" t="s">
        <v>2794</v>
      </c>
      <c r="C42" s="1842" t="s">
        <v>2832</v>
      </c>
      <c r="D42" s="1876"/>
      <c r="E42" s="1877"/>
      <c r="F42" s="1877"/>
      <c r="G42" s="1857"/>
      <c r="H42" s="1857"/>
      <c r="I42" s="1857"/>
      <c r="J42" s="1858"/>
      <c r="K42" s="1858"/>
      <c r="L42" s="1859"/>
      <c r="M42" s="1899">
        <f>+M44+M45+M46</f>
        <v>0</v>
      </c>
    </row>
    <row r="43" spans="1:13" ht="30" customHeight="1">
      <c r="A43" s="1853" t="s">
        <v>1526</v>
      </c>
      <c r="B43" s="1866" t="s">
        <v>2833</v>
      </c>
      <c r="C43" s="1453" t="s">
        <v>2797</v>
      </c>
      <c r="D43" s="1876"/>
      <c r="E43" s="1877"/>
      <c r="F43" s="1877"/>
      <c r="G43" s="1868" t="s">
        <v>2841</v>
      </c>
      <c r="H43" s="1868" t="s">
        <v>2841</v>
      </c>
      <c r="I43" s="1868" t="s">
        <v>2841</v>
      </c>
      <c r="J43" s="1858"/>
      <c r="K43" s="1858"/>
      <c r="L43" s="1859"/>
      <c r="M43" s="1900"/>
    </row>
    <row r="44" spans="1:13" ht="30" customHeight="1">
      <c r="A44" s="1862" t="s">
        <v>1527</v>
      </c>
      <c r="B44" s="1866" t="s">
        <v>2834</v>
      </c>
      <c r="C44" s="1453" t="s">
        <v>2799</v>
      </c>
      <c r="D44" s="1876"/>
      <c r="E44" s="1877"/>
      <c r="F44" s="1877"/>
      <c r="G44" s="1868" t="s">
        <v>2841</v>
      </c>
      <c r="H44" s="1868" t="s">
        <v>2844</v>
      </c>
      <c r="I44" s="1868" t="s">
        <v>2840</v>
      </c>
      <c r="J44" s="1858"/>
      <c r="K44" s="1878"/>
      <c r="L44" s="1869"/>
      <c r="M44" s="1899">
        <f>+E44*K44+F44*L44</f>
        <v>0</v>
      </c>
    </row>
    <row r="45" spans="1:13" ht="30" customHeight="1">
      <c r="A45" s="1853" t="s">
        <v>1528</v>
      </c>
      <c r="B45" s="1866" t="s">
        <v>2835</v>
      </c>
      <c r="C45" s="1453" t="s">
        <v>2801</v>
      </c>
      <c r="D45" s="1876"/>
      <c r="E45" s="1877"/>
      <c r="F45" s="1877"/>
      <c r="G45" s="1868" t="s">
        <v>2841</v>
      </c>
      <c r="H45" s="1868" t="s">
        <v>2844</v>
      </c>
      <c r="I45" s="1868" t="s">
        <v>2840</v>
      </c>
      <c r="J45" s="1858"/>
      <c r="K45" s="1878"/>
      <c r="L45" s="1869"/>
      <c r="M45" s="1899">
        <f>+E45*K45+F45*L45</f>
        <v>0</v>
      </c>
    </row>
    <row r="46" spans="1:13" ht="30" customHeight="1" thickBot="1">
      <c r="A46" s="1883" t="s">
        <v>1529</v>
      </c>
      <c r="B46" s="1884" t="s">
        <v>2836</v>
      </c>
      <c r="C46" s="1453" t="s">
        <v>1097</v>
      </c>
      <c r="D46" s="1885"/>
      <c r="E46" s="1885"/>
      <c r="F46" s="1885"/>
      <c r="G46" s="1886" t="s">
        <v>2841</v>
      </c>
      <c r="H46" s="1886" t="s">
        <v>2844</v>
      </c>
      <c r="I46" s="1886" t="s">
        <v>2840</v>
      </c>
      <c r="J46" s="1887"/>
      <c r="K46" s="1888"/>
      <c r="L46" s="1889"/>
      <c r="M46" s="1901">
        <f>+E46*K46+F46*L46</f>
        <v>0</v>
      </c>
    </row>
    <row r="50" spans="1:3">
      <c r="C50" s="1891"/>
    </row>
    <row r="51" spans="1:3">
      <c r="A51" s="1800"/>
      <c r="B51" s="1800"/>
      <c r="C51" s="1891"/>
    </row>
  </sheetData>
  <mergeCells count="7">
    <mergeCell ref="A7:M7"/>
    <mergeCell ref="A8:A10"/>
    <mergeCell ref="B8:B10"/>
    <mergeCell ref="C8:C10"/>
    <mergeCell ref="D8:F8"/>
    <mergeCell ref="G8:I8"/>
    <mergeCell ref="J8:L8"/>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0" zoomScaleNormal="80" zoomScaleSheetLayoutView="85" zoomScalePageLayoutView="70" workbookViewId="0">
      <selection activeCell="C98" sqref="C98"/>
    </sheetView>
  </sheetViews>
  <sheetFormatPr defaultColWidth="11.42578125" defaultRowHeight="14.25"/>
  <cols>
    <col min="1" max="1" width="19.140625" style="1846" bestFit="1" customWidth="1"/>
    <col min="2" max="2" width="11.28515625" style="1847" customWidth="1"/>
    <col min="3" max="3" width="97.140625" style="1800" bestFit="1" customWidth="1"/>
    <col min="4" max="4" width="11" style="1843" customWidth="1"/>
    <col min="5" max="5" width="13.5703125" style="1843" customWidth="1"/>
    <col min="6" max="6" width="18.85546875" style="1843" customWidth="1"/>
    <col min="7" max="7" width="22.28515625" style="1800" customWidth="1"/>
    <col min="8" max="8" width="7.85546875" style="1800" bestFit="1" customWidth="1"/>
    <col min="9" max="9" width="19" style="1800" customWidth="1"/>
    <col min="10" max="10" width="17" style="1843" customWidth="1"/>
    <col min="11" max="11" width="12.5703125" style="1843" customWidth="1"/>
    <col min="12" max="12" width="27.5703125" style="1843" customWidth="1"/>
    <col min="13" max="13" width="23.7109375" style="1902" bestFit="1" customWidth="1"/>
    <col min="14" max="14" width="15.140625" style="1800" bestFit="1" customWidth="1"/>
    <col min="15" max="15" width="18.42578125" style="1800" customWidth="1"/>
    <col min="16" max="16" width="11.42578125" style="1800" bestFit="1" customWidth="1"/>
    <col min="17" max="16384" width="11.42578125" style="1800"/>
  </cols>
  <sheetData>
    <row r="1" spans="1:26" ht="15">
      <c r="A1" s="1755" t="s">
        <v>2682</v>
      </c>
      <c r="B1" s="1755" t="s">
        <v>1647</v>
      </c>
    </row>
    <row r="2" spans="1:26" ht="15">
      <c r="A2" s="1755" t="s">
        <v>2524</v>
      </c>
      <c r="B2" s="1835" t="s">
        <v>2845</v>
      </c>
    </row>
    <row r="3" spans="1:26" ht="15">
      <c r="A3" s="1755" t="s">
        <v>6</v>
      </c>
      <c r="B3" s="1755" t="s">
        <v>7</v>
      </c>
    </row>
    <row r="4" spans="1:26" ht="15">
      <c r="A4" s="1755" t="s">
        <v>10</v>
      </c>
      <c r="B4" s="1755" t="s">
        <v>2526</v>
      </c>
    </row>
    <row r="5" spans="1:26">
      <c r="B5" s="1903"/>
    </row>
    <row r="6" spans="1:26" ht="15" thickBot="1"/>
    <row r="7" spans="1:26" s="1904" customFormat="1" ht="29.25" customHeight="1" thickBot="1">
      <c r="A7" s="2931" t="s">
        <v>2846</v>
      </c>
      <c r="B7" s="2932"/>
      <c r="C7" s="2932"/>
      <c r="D7" s="2932"/>
      <c r="E7" s="2932"/>
      <c r="F7" s="2932"/>
      <c r="G7" s="2932"/>
      <c r="H7" s="2932"/>
      <c r="I7" s="2932"/>
      <c r="J7" s="2932"/>
      <c r="K7" s="2932"/>
      <c r="L7" s="2932"/>
      <c r="M7" s="2933"/>
      <c r="N7" s="1128"/>
      <c r="O7" s="1128"/>
      <c r="P7" s="1128"/>
      <c r="Q7" s="1128"/>
      <c r="R7" s="1128"/>
      <c r="S7" s="1128"/>
      <c r="T7" s="1128"/>
      <c r="U7" s="1128"/>
      <c r="V7" s="1128"/>
      <c r="W7" s="1128"/>
      <c r="X7" s="1128"/>
      <c r="Y7" s="1128"/>
      <c r="Z7" s="1128"/>
    </row>
    <row r="8" spans="1:26" s="1849" customFormat="1" ht="51.75" customHeight="1">
      <c r="A8" s="2946"/>
      <c r="B8" s="2947"/>
      <c r="C8" s="2948"/>
      <c r="D8" s="2952" t="s">
        <v>658</v>
      </c>
      <c r="E8" s="2952"/>
      <c r="F8" s="2952"/>
      <c r="G8" s="2944" t="s">
        <v>2847</v>
      </c>
      <c r="H8" s="2788"/>
      <c r="I8" s="2953"/>
      <c r="J8" s="2944" t="s">
        <v>2848</v>
      </c>
      <c r="K8" s="2788"/>
      <c r="L8" s="2953"/>
      <c r="M8" s="2954" t="s">
        <v>2530</v>
      </c>
      <c r="N8"/>
      <c r="O8"/>
      <c r="P8"/>
      <c r="Q8"/>
      <c r="R8"/>
      <c r="S8"/>
      <c r="T8"/>
      <c r="U8"/>
      <c r="V8"/>
      <c r="W8"/>
      <c r="X8"/>
      <c r="Y8"/>
      <c r="Z8"/>
    </row>
    <row r="9" spans="1:26" s="1849" customFormat="1" ht="30" customHeight="1">
      <c r="A9" s="2946"/>
      <c r="B9" s="2947"/>
      <c r="C9" s="2948"/>
      <c r="D9" s="2944" t="s">
        <v>2849</v>
      </c>
      <c r="E9" s="2788"/>
      <c r="F9" s="2945" t="s">
        <v>2532</v>
      </c>
      <c r="G9" s="2944" t="s">
        <v>2849</v>
      </c>
      <c r="H9" s="2788"/>
      <c r="I9" s="2945" t="s">
        <v>2532</v>
      </c>
      <c r="J9" s="2944" t="s">
        <v>2849</v>
      </c>
      <c r="K9" s="2788"/>
      <c r="L9" s="2945" t="s">
        <v>2532</v>
      </c>
      <c r="M9" s="2955"/>
      <c r="N9"/>
      <c r="O9"/>
      <c r="P9"/>
      <c r="Q9"/>
      <c r="R9"/>
      <c r="S9"/>
      <c r="T9"/>
      <c r="U9"/>
      <c r="V9"/>
      <c r="W9"/>
      <c r="X9"/>
      <c r="Y9"/>
      <c r="Z9"/>
    </row>
    <row r="10" spans="1:26" s="1849" customFormat="1" ht="51.75" customHeight="1" thickBot="1">
      <c r="A10" s="2949"/>
      <c r="B10" s="2950"/>
      <c r="C10" s="2951"/>
      <c r="D10" s="1713" t="s">
        <v>2850</v>
      </c>
      <c r="E10" s="1713" t="s">
        <v>2535</v>
      </c>
      <c r="F10" s="2936"/>
      <c r="G10" s="1713" t="s">
        <v>2850</v>
      </c>
      <c r="H10" s="1713" t="s">
        <v>2535</v>
      </c>
      <c r="I10" s="2936"/>
      <c r="J10" s="1713" t="s">
        <v>2851</v>
      </c>
      <c r="K10" s="1713" t="s">
        <v>2535</v>
      </c>
      <c r="L10" s="2936"/>
      <c r="M10" s="2955"/>
      <c r="N10"/>
      <c r="O10"/>
      <c r="P10"/>
      <c r="Q10"/>
      <c r="R10"/>
      <c r="S10"/>
      <c r="T10"/>
      <c r="U10"/>
      <c r="V10"/>
      <c r="W10"/>
      <c r="X10"/>
      <c r="Y10"/>
      <c r="Z10"/>
    </row>
    <row r="11" spans="1:26" s="1849" customFormat="1" ht="30.75" customHeight="1" thickBot="1">
      <c r="A11" s="1760" t="s">
        <v>1678</v>
      </c>
      <c r="B11" s="1761" t="s">
        <v>2536</v>
      </c>
      <c r="C11" s="1762" t="s">
        <v>657</v>
      </c>
      <c r="D11" s="1851" t="s">
        <v>1865</v>
      </c>
      <c r="E11" s="1851" t="s">
        <v>1867</v>
      </c>
      <c r="F11" s="1851" t="s">
        <v>1869</v>
      </c>
      <c r="G11" s="1851" t="s">
        <v>1871</v>
      </c>
      <c r="H11" s="1851" t="s">
        <v>1873</v>
      </c>
      <c r="I11" s="1851" t="s">
        <v>1875</v>
      </c>
      <c r="J11" s="1851" t="s">
        <v>1877</v>
      </c>
      <c r="K11" s="1851" t="s">
        <v>1879</v>
      </c>
      <c r="L11" s="1851" t="s">
        <v>1881</v>
      </c>
      <c r="M11" s="1852" t="s">
        <v>1500</v>
      </c>
      <c r="N11"/>
      <c r="O11"/>
      <c r="P11"/>
      <c r="Q11"/>
      <c r="R11"/>
      <c r="S11"/>
      <c r="T11"/>
      <c r="U11"/>
      <c r="V11"/>
      <c r="W11"/>
      <c r="X11"/>
      <c r="Y11"/>
      <c r="Z11"/>
    </row>
    <row r="12" spans="1:26" s="1849" customFormat="1" ht="30" customHeight="1">
      <c r="A12" s="1862" t="s">
        <v>1865</v>
      </c>
      <c r="B12" s="1905">
        <v>1</v>
      </c>
      <c r="C12" s="1906" t="s">
        <v>2852</v>
      </c>
      <c r="D12" s="1907"/>
      <c r="E12" s="1907"/>
      <c r="F12" s="1907"/>
      <c r="G12" s="1908"/>
      <c r="H12" s="1908"/>
      <c r="I12" s="1908"/>
      <c r="J12" s="1909"/>
      <c r="K12" s="1909"/>
      <c r="L12" s="1909"/>
      <c r="M12" s="1910">
        <f>+M13+M16+M36+M39+M47+M48+M52+M53+M54</f>
        <v>0</v>
      </c>
      <c r="N12" s="1911"/>
      <c r="O12"/>
      <c r="P12"/>
      <c r="Q12"/>
      <c r="R12"/>
      <c r="S12"/>
      <c r="T12"/>
      <c r="U12"/>
      <c r="V12"/>
      <c r="W12"/>
      <c r="X12"/>
      <c r="Y12"/>
      <c r="Z12"/>
    </row>
    <row r="13" spans="1:26" s="1849" customFormat="1" ht="30" customHeight="1">
      <c r="A13" s="1862" t="s">
        <v>1867</v>
      </c>
      <c r="B13" s="1905" t="s">
        <v>662</v>
      </c>
      <c r="C13" s="1912" t="s">
        <v>2853</v>
      </c>
      <c r="D13" s="1913"/>
      <c r="E13" s="1913"/>
      <c r="F13" s="1913"/>
      <c r="G13" s="1908"/>
      <c r="H13" s="1908"/>
      <c r="I13" s="1908"/>
      <c r="J13" s="1909"/>
      <c r="K13" s="1909"/>
      <c r="L13" s="1909"/>
      <c r="M13" s="1910">
        <f>+M14+M15</f>
        <v>0</v>
      </c>
      <c r="N13" s="1911"/>
      <c r="O13"/>
      <c r="P13"/>
      <c r="Q13"/>
      <c r="R13"/>
      <c r="S13"/>
      <c r="T13"/>
      <c r="U13"/>
      <c r="V13"/>
      <c r="W13"/>
      <c r="X13"/>
      <c r="Y13"/>
      <c r="Z13"/>
    </row>
    <row r="14" spans="1:26" ht="30" customHeight="1">
      <c r="A14" s="1862" t="s">
        <v>1869</v>
      </c>
      <c r="B14" s="1914" t="s">
        <v>2541</v>
      </c>
      <c r="C14" s="1915" t="s">
        <v>2542</v>
      </c>
      <c r="D14" s="1867"/>
      <c r="E14" s="1867"/>
      <c r="F14" s="1867"/>
      <c r="G14" s="1868">
        <v>0</v>
      </c>
      <c r="H14" s="1868">
        <v>0</v>
      </c>
      <c r="I14" s="1916">
        <v>0</v>
      </c>
      <c r="J14" s="1913"/>
      <c r="K14" s="1913"/>
      <c r="L14" s="1913"/>
      <c r="M14" s="1910">
        <f>+D14*J14+E14*K14+F14*L14</f>
        <v>0</v>
      </c>
      <c r="N14" s="1911"/>
      <c r="O14"/>
      <c r="P14"/>
      <c r="Q14"/>
      <c r="R14"/>
      <c r="S14"/>
      <c r="T14"/>
      <c r="U14"/>
      <c r="V14"/>
      <c r="W14"/>
      <c r="X14"/>
      <c r="Y14"/>
      <c r="Z14"/>
    </row>
    <row r="15" spans="1:26" ht="30" customHeight="1">
      <c r="A15" s="1862" t="s">
        <v>1871</v>
      </c>
      <c r="B15" s="1914" t="s">
        <v>2549</v>
      </c>
      <c r="C15" s="1915" t="s">
        <v>2550</v>
      </c>
      <c r="D15" s="1867"/>
      <c r="E15" s="1867"/>
      <c r="F15" s="1917"/>
      <c r="G15" s="1868">
        <v>0</v>
      </c>
      <c r="H15" s="1868">
        <v>1</v>
      </c>
      <c r="I15" s="1918"/>
      <c r="J15" s="1913"/>
      <c r="K15" s="1913"/>
      <c r="L15" s="1917"/>
      <c r="M15" s="1910">
        <f>+D15*J15+E15*K15</f>
        <v>0</v>
      </c>
      <c r="N15" s="1911"/>
      <c r="O15"/>
      <c r="P15"/>
      <c r="Q15"/>
      <c r="R15"/>
      <c r="S15"/>
      <c r="T15"/>
      <c r="U15"/>
      <c r="V15"/>
      <c r="W15"/>
      <c r="X15"/>
      <c r="Y15"/>
      <c r="Z15"/>
    </row>
    <row r="16" spans="1:26" ht="30" customHeight="1">
      <c r="A16" s="1862" t="s">
        <v>1873</v>
      </c>
      <c r="B16" s="1905">
        <v>1.2</v>
      </c>
      <c r="C16" s="1919" t="s">
        <v>2854</v>
      </c>
      <c r="D16" s="1920"/>
      <c r="E16" s="1920"/>
      <c r="F16" s="1913"/>
      <c r="G16" s="1921"/>
      <c r="H16" s="1922"/>
      <c r="I16" s="1922"/>
      <c r="J16" s="1917"/>
      <c r="K16" s="1917"/>
      <c r="L16" s="1917"/>
      <c r="M16" s="1910">
        <f>+M17+M21+M25+M29+M33</f>
        <v>0</v>
      </c>
      <c r="N16" s="1911"/>
      <c r="O16"/>
      <c r="P16"/>
      <c r="Q16"/>
      <c r="R16"/>
      <c r="S16"/>
      <c r="T16"/>
      <c r="U16"/>
      <c r="V16"/>
      <c r="W16"/>
      <c r="X16"/>
      <c r="Y16"/>
      <c r="Z16"/>
    </row>
    <row r="17" spans="1:26" ht="30" customHeight="1">
      <c r="A17" s="1862" t="s">
        <v>1875</v>
      </c>
      <c r="B17" s="1923" t="s">
        <v>2553</v>
      </c>
      <c r="C17" s="1924" t="s">
        <v>2554</v>
      </c>
      <c r="D17" s="1920"/>
      <c r="E17" s="1920"/>
      <c r="F17" s="1867"/>
      <c r="G17" s="1921"/>
      <c r="H17" s="1922"/>
      <c r="I17" s="1922"/>
      <c r="J17" s="1925"/>
      <c r="K17" s="1925"/>
      <c r="L17" s="1917"/>
      <c r="M17" s="1910">
        <f>+M18+M19+M20</f>
        <v>0</v>
      </c>
      <c r="N17" s="1911"/>
      <c r="O17"/>
      <c r="P17"/>
      <c r="Q17"/>
      <c r="R17"/>
      <c r="S17"/>
      <c r="T17"/>
      <c r="U17"/>
      <c r="V17"/>
      <c r="W17"/>
      <c r="X17"/>
      <c r="Y17"/>
      <c r="Z17"/>
    </row>
    <row r="18" spans="1:26" ht="30.75" customHeight="1">
      <c r="A18" s="1862" t="s">
        <v>1877</v>
      </c>
      <c r="B18" s="1923" t="s">
        <v>2555</v>
      </c>
      <c r="C18" s="1926" t="s">
        <v>2544</v>
      </c>
      <c r="D18" s="1920"/>
      <c r="E18" s="1920"/>
      <c r="F18" s="1870"/>
      <c r="G18" s="1922"/>
      <c r="H18" s="1922"/>
      <c r="I18" s="1868">
        <v>0</v>
      </c>
      <c r="J18" s="1927"/>
      <c r="K18" s="1927"/>
      <c r="L18" s="1913"/>
      <c r="M18" s="1910">
        <f>+L18*F18</f>
        <v>0</v>
      </c>
      <c r="N18" s="1911"/>
      <c r="O18"/>
      <c r="P18"/>
      <c r="Q18"/>
      <c r="R18"/>
      <c r="S18"/>
      <c r="T18"/>
      <c r="U18"/>
      <c r="V18"/>
      <c r="W18"/>
      <c r="X18"/>
      <c r="Y18"/>
      <c r="Z18"/>
    </row>
    <row r="19" spans="1:26" ht="30.75" customHeight="1">
      <c r="A19" s="1862" t="s">
        <v>1879</v>
      </c>
      <c r="B19" s="1923" t="s">
        <v>2556</v>
      </c>
      <c r="C19" s="1928" t="s">
        <v>2546</v>
      </c>
      <c r="D19" s="1920"/>
      <c r="E19" s="1920"/>
      <c r="F19" s="1870"/>
      <c r="G19" s="1922"/>
      <c r="H19" s="1922"/>
      <c r="I19" s="1868">
        <v>0.5</v>
      </c>
      <c r="J19" s="1927"/>
      <c r="K19" s="1927"/>
      <c r="L19" s="1913"/>
      <c r="M19" s="1910">
        <f>+L19*F19</f>
        <v>0</v>
      </c>
      <c r="N19" s="1911"/>
      <c r="O19"/>
      <c r="P19"/>
      <c r="Q19"/>
      <c r="R19"/>
      <c r="S19"/>
      <c r="T19"/>
      <c r="U19"/>
      <c r="V19"/>
      <c r="W19"/>
      <c r="X19"/>
      <c r="Y19"/>
      <c r="Z19"/>
    </row>
    <row r="20" spans="1:26" ht="30" customHeight="1">
      <c r="A20" s="1862" t="s">
        <v>1881</v>
      </c>
      <c r="B20" s="1923" t="s">
        <v>2557</v>
      </c>
      <c r="C20" s="1928" t="s">
        <v>2548</v>
      </c>
      <c r="D20" s="1920"/>
      <c r="E20" s="1920"/>
      <c r="F20" s="1870"/>
      <c r="G20" s="1922"/>
      <c r="H20" s="1922"/>
      <c r="I20" s="1868">
        <v>1</v>
      </c>
      <c r="J20" s="1927"/>
      <c r="K20" s="1927"/>
      <c r="L20" s="1913"/>
      <c r="M20" s="1910">
        <f>+L20*F20</f>
        <v>0</v>
      </c>
      <c r="N20" s="1911"/>
      <c r="O20"/>
      <c r="P20"/>
      <c r="Q20"/>
      <c r="R20"/>
      <c r="S20"/>
      <c r="T20"/>
      <c r="U20"/>
      <c r="V20"/>
      <c r="W20"/>
      <c r="X20"/>
      <c r="Y20"/>
      <c r="Z20"/>
    </row>
    <row r="21" spans="1:26" ht="30" customHeight="1">
      <c r="A21" s="1862" t="s">
        <v>1500</v>
      </c>
      <c r="B21" s="1923" t="s">
        <v>2558</v>
      </c>
      <c r="C21" s="1915" t="s">
        <v>2559</v>
      </c>
      <c r="D21" s="1920"/>
      <c r="E21" s="1920"/>
      <c r="F21" s="1870"/>
      <c r="G21" s="1921"/>
      <c r="H21" s="1922"/>
      <c r="I21" s="1922"/>
      <c r="J21" s="1927"/>
      <c r="K21" s="1927"/>
      <c r="L21" s="1917"/>
      <c r="M21" s="1910">
        <f>+M22+M23+M24</f>
        <v>0</v>
      </c>
      <c r="N21" s="1911"/>
      <c r="O21"/>
      <c r="P21"/>
      <c r="Q21"/>
      <c r="R21"/>
      <c r="S21"/>
      <c r="T21"/>
      <c r="U21"/>
      <c r="V21"/>
      <c r="W21"/>
      <c r="X21"/>
      <c r="Y21"/>
      <c r="Z21"/>
    </row>
    <row r="22" spans="1:26" ht="30" customHeight="1">
      <c r="A22" s="1862" t="s">
        <v>1501</v>
      </c>
      <c r="B22" s="1923" t="s">
        <v>2560</v>
      </c>
      <c r="C22" s="1926" t="s">
        <v>2544</v>
      </c>
      <c r="D22" s="1920"/>
      <c r="E22" s="1920"/>
      <c r="F22" s="1870"/>
      <c r="G22" s="1922"/>
      <c r="H22" s="1922"/>
      <c r="I22" s="1868">
        <v>0.1</v>
      </c>
      <c r="J22" s="1927"/>
      <c r="K22" s="1927"/>
      <c r="L22" s="1913"/>
      <c r="M22" s="1910">
        <f>+L22*F22</f>
        <v>0</v>
      </c>
      <c r="N22" s="1911"/>
      <c r="O22"/>
      <c r="P22"/>
      <c r="Q22"/>
      <c r="R22"/>
      <c r="S22"/>
      <c r="T22"/>
      <c r="U22"/>
      <c r="V22"/>
      <c r="W22"/>
      <c r="X22"/>
      <c r="Y22"/>
      <c r="Z22"/>
    </row>
    <row r="23" spans="1:26" ht="30" customHeight="1">
      <c r="A23" s="1862" t="s">
        <v>1502</v>
      </c>
      <c r="B23" s="1923" t="s">
        <v>2561</v>
      </c>
      <c r="C23" s="1928" t="s">
        <v>2546</v>
      </c>
      <c r="D23" s="1920"/>
      <c r="E23" s="1920"/>
      <c r="F23" s="1870"/>
      <c r="G23" s="1922"/>
      <c r="H23" s="1922"/>
      <c r="I23" s="1868">
        <v>0.5</v>
      </c>
      <c r="J23" s="1927"/>
      <c r="K23" s="1927"/>
      <c r="L23" s="1913"/>
      <c r="M23" s="1910">
        <f>+L23*F23</f>
        <v>0</v>
      </c>
      <c r="N23" s="1911"/>
      <c r="O23"/>
      <c r="P23"/>
      <c r="Q23"/>
      <c r="R23"/>
      <c r="S23"/>
      <c r="T23"/>
      <c r="U23"/>
      <c r="V23"/>
      <c r="W23"/>
      <c r="X23"/>
      <c r="Y23"/>
      <c r="Z23"/>
    </row>
    <row r="24" spans="1:26" ht="30" customHeight="1">
      <c r="A24" s="1862" t="s">
        <v>1503</v>
      </c>
      <c r="B24" s="1923" t="s">
        <v>2562</v>
      </c>
      <c r="C24" s="1928" t="s">
        <v>2548</v>
      </c>
      <c r="D24" s="1920"/>
      <c r="E24" s="1920"/>
      <c r="F24" s="1870"/>
      <c r="G24" s="1922"/>
      <c r="H24" s="1922"/>
      <c r="I24" s="1868">
        <v>1</v>
      </c>
      <c r="J24" s="1927"/>
      <c r="K24" s="1927"/>
      <c r="L24" s="1913"/>
      <c r="M24" s="1910">
        <f>+L24*F24</f>
        <v>0</v>
      </c>
      <c r="N24" s="1911"/>
      <c r="O24"/>
      <c r="P24"/>
      <c r="Q24"/>
      <c r="R24"/>
      <c r="S24"/>
      <c r="T24"/>
      <c r="U24"/>
      <c r="V24"/>
      <c r="W24"/>
      <c r="X24"/>
      <c r="Y24"/>
      <c r="Z24"/>
    </row>
    <row r="25" spans="1:26" ht="30" customHeight="1">
      <c r="A25" s="1862" t="s">
        <v>1504</v>
      </c>
      <c r="B25" s="1923" t="s">
        <v>2563</v>
      </c>
      <c r="C25" s="1915" t="s">
        <v>2855</v>
      </c>
      <c r="D25" s="1920"/>
      <c r="E25" s="1920"/>
      <c r="F25" s="1870"/>
      <c r="G25" s="1922"/>
      <c r="H25" s="1922"/>
      <c r="I25" s="1922"/>
      <c r="J25" s="1927"/>
      <c r="K25" s="1927"/>
      <c r="L25" s="1917"/>
      <c r="M25" s="1910">
        <f>+M26+M27+M28</f>
        <v>0</v>
      </c>
      <c r="N25" s="1911"/>
      <c r="O25"/>
      <c r="P25"/>
      <c r="Q25"/>
      <c r="R25"/>
      <c r="S25"/>
      <c r="T25"/>
      <c r="U25"/>
      <c r="V25"/>
      <c r="W25"/>
      <c r="X25"/>
      <c r="Y25"/>
      <c r="Z25"/>
    </row>
    <row r="26" spans="1:26" ht="30" customHeight="1">
      <c r="A26" s="1862" t="s">
        <v>1505</v>
      </c>
      <c r="B26" s="1923" t="s">
        <v>2565</v>
      </c>
      <c r="C26" s="1926" t="s">
        <v>2544</v>
      </c>
      <c r="D26" s="1920"/>
      <c r="E26" s="1920"/>
      <c r="F26" s="1870"/>
      <c r="G26" s="1922"/>
      <c r="H26" s="1922"/>
      <c r="I26" s="1868">
        <v>0.2</v>
      </c>
      <c r="J26" s="1927"/>
      <c r="K26" s="1927"/>
      <c r="L26" s="1913"/>
      <c r="M26" s="1910">
        <f>+L26*F26</f>
        <v>0</v>
      </c>
      <c r="N26" s="1911"/>
      <c r="O26"/>
      <c r="P26"/>
      <c r="Q26"/>
      <c r="R26"/>
      <c r="S26"/>
      <c r="T26"/>
      <c r="U26"/>
      <c r="V26"/>
      <c r="W26"/>
      <c r="X26"/>
      <c r="Y26"/>
      <c r="Z26"/>
    </row>
    <row r="27" spans="1:26" ht="30" customHeight="1">
      <c r="A27" s="1862" t="s">
        <v>1506</v>
      </c>
      <c r="B27" s="1923" t="s">
        <v>2566</v>
      </c>
      <c r="C27" s="1928" t="s">
        <v>2546</v>
      </c>
      <c r="D27" s="1920"/>
      <c r="E27" s="1920"/>
      <c r="F27" s="1870"/>
      <c r="G27" s="1922"/>
      <c r="H27" s="1922"/>
      <c r="I27" s="1868">
        <v>0.5</v>
      </c>
      <c r="J27" s="1927"/>
      <c r="K27" s="1927"/>
      <c r="L27" s="1913"/>
      <c r="M27" s="1910">
        <f>+L27*F27</f>
        <v>0</v>
      </c>
      <c r="N27" s="1911"/>
      <c r="O27"/>
      <c r="P27"/>
      <c r="Q27"/>
      <c r="R27"/>
      <c r="S27"/>
      <c r="T27"/>
      <c r="U27"/>
      <c r="V27"/>
      <c r="W27"/>
      <c r="X27"/>
      <c r="Y27"/>
      <c r="Z27"/>
    </row>
    <row r="28" spans="1:26" ht="30" customHeight="1">
      <c r="A28" s="1862" t="s">
        <v>1508</v>
      </c>
      <c r="B28" s="1923" t="s">
        <v>2567</v>
      </c>
      <c r="C28" s="1928" t="s">
        <v>2548</v>
      </c>
      <c r="D28" s="1920"/>
      <c r="E28" s="1920"/>
      <c r="F28" s="1870"/>
      <c r="G28" s="1922"/>
      <c r="H28" s="1922"/>
      <c r="I28" s="1868">
        <v>1</v>
      </c>
      <c r="J28" s="1927"/>
      <c r="K28" s="1927"/>
      <c r="L28" s="1913"/>
      <c r="M28" s="1910">
        <f>+L28*F28</f>
        <v>0</v>
      </c>
      <c r="N28" s="1911"/>
      <c r="O28"/>
      <c r="P28"/>
      <c r="Q28"/>
      <c r="R28"/>
      <c r="S28"/>
      <c r="T28"/>
      <c r="U28"/>
      <c r="V28"/>
      <c r="W28"/>
      <c r="X28"/>
      <c r="Y28"/>
      <c r="Z28"/>
    </row>
    <row r="29" spans="1:26" ht="15">
      <c r="A29" s="1862" t="s">
        <v>1509</v>
      </c>
      <c r="B29" s="1923" t="s">
        <v>2568</v>
      </c>
      <c r="C29" s="1915" t="s">
        <v>2856</v>
      </c>
      <c r="D29" s="1920"/>
      <c r="E29" s="1920"/>
      <c r="F29" s="1870"/>
      <c r="G29" s="1921"/>
      <c r="H29" s="1922"/>
      <c r="I29" s="1922"/>
      <c r="J29" s="1917"/>
      <c r="K29" s="1917"/>
      <c r="L29" s="1917"/>
      <c r="M29" s="1910">
        <f>+M30+M31+M32</f>
        <v>0</v>
      </c>
      <c r="N29" s="1911"/>
      <c r="O29"/>
      <c r="P29"/>
      <c r="Q29"/>
      <c r="R29"/>
      <c r="S29"/>
      <c r="T29"/>
      <c r="U29"/>
      <c r="V29"/>
      <c r="W29"/>
      <c r="X29"/>
      <c r="Y29"/>
      <c r="Z29"/>
    </row>
    <row r="30" spans="1:26" ht="30" customHeight="1">
      <c r="A30" s="1862" t="s">
        <v>1510</v>
      </c>
      <c r="B30" s="1923" t="s">
        <v>2857</v>
      </c>
      <c r="C30" s="1928" t="s">
        <v>2858</v>
      </c>
      <c r="D30" s="1920"/>
      <c r="E30" s="1920"/>
      <c r="F30" s="1870"/>
      <c r="G30" s="1921"/>
      <c r="H30" s="1921"/>
      <c r="I30" s="1868">
        <v>0.2</v>
      </c>
      <c r="J30" s="1927"/>
      <c r="K30" s="1927"/>
      <c r="L30" s="1913"/>
      <c r="M30" s="1910">
        <f>+L30*F30</f>
        <v>0</v>
      </c>
      <c r="N30" s="1911"/>
      <c r="O30"/>
      <c r="P30"/>
      <c r="Q30"/>
      <c r="R30"/>
      <c r="S30"/>
      <c r="T30"/>
      <c r="U30"/>
      <c r="V30"/>
      <c r="W30"/>
      <c r="X30"/>
      <c r="Y30"/>
      <c r="Z30"/>
    </row>
    <row r="31" spans="1:26" ht="30" customHeight="1">
      <c r="A31" s="1862" t="s">
        <v>1511</v>
      </c>
      <c r="B31" s="1923" t="s">
        <v>2571</v>
      </c>
      <c r="C31" s="1928" t="s">
        <v>2584</v>
      </c>
      <c r="D31" s="1920"/>
      <c r="E31" s="1920"/>
      <c r="F31" s="1870"/>
      <c r="G31" s="1921"/>
      <c r="H31" s="1921"/>
      <c r="I31" s="1868">
        <v>0.5</v>
      </c>
      <c r="J31" s="1927"/>
      <c r="K31" s="1927"/>
      <c r="L31" s="1913"/>
      <c r="M31" s="1910">
        <f>+L31*F31</f>
        <v>0</v>
      </c>
      <c r="N31" s="1911"/>
      <c r="O31"/>
      <c r="P31"/>
      <c r="Q31"/>
      <c r="R31"/>
      <c r="S31"/>
      <c r="T31"/>
      <c r="U31"/>
      <c r="V31"/>
      <c r="W31"/>
      <c r="X31"/>
      <c r="Y31"/>
      <c r="Z31"/>
    </row>
    <row r="32" spans="1:26" ht="30" customHeight="1">
      <c r="A32" s="1862" t="s">
        <v>1513</v>
      </c>
      <c r="B32" s="1923" t="s">
        <v>2572</v>
      </c>
      <c r="C32" s="1929" t="s">
        <v>2548</v>
      </c>
      <c r="D32" s="1920"/>
      <c r="E32" s="1920"/>
      <c r="F32" s="1870"/>
      <c r="G32" s="1921"/>
      <c r="H32" s="1921"/>
      <c r="I32" s="1868">
        <v>1</v>
      </c>
      <c r="J32" s="1927"/>
      <c r="K32" s="1927"/>
      <c r="L32" s="1913"/>
      <c r="M32" s="1910">
        <f>+L32*F32</f>
        <v>0</v>
      </c>
      <c r="N32" s="1911"/>
      <c r="O32"/>
      <c r="P32"/>
      <c r="Q32"/>
      <c r="R32"/>
      <c r="S32"/>
      <c r="T32"/>
      <c r="U32"/>
      <c r="V32"/>
      <c r="W32"/>
      <c r="X32"/>
      <c r="Y32"/>
      <c r="Z32"/>
    </row>
    <row r="33" spans="1:26" ht="24.75" customHeight="1">
      <c r="A33" s="1862" t="s">
        <v>1515</v>
      </c>
      <c r="B33" s="1923" t="s">
        <v>2573</v>
      </c>
      <c r="C33" s="1915" t="s">
        <v>2859</v>
      </c>
      <c r="D33" s="1920"/>
      <c r="E33" s="1920"/>
      <c r="F33" s="1870"/>
      <c r="G33" s="1921"/>
      <c r="H33" s="1922"/>
      <c r="I33" s="1922"/>
      <c r="J33" s="1917"/>
      <c r="K33" s="1917"/>
      <c r="L33" s="1917"/>
      <c r="M33" s="1910">
        <f>+M34+M35</f>
        <v>0</v>
      </c>
      <c r="N33" s="1911"/>
      <c r="O33"/>
      <c r="P33"/>
      <c r="Q33"/>
      <c r="R33"/>
      <c r="S33"/>
      <c r="T33"/>
      <c r="U33"/>
      <c r="V33"/>
      <c r="W33"/>
      <c r="X33"/>
      <c r="Y33"/>
      <c r="Z33"/>
    </row>
    <row r="34" spans="1:26" ht="30" customHeight="1">
      <c r="A34" s="1862" t="s">
        <v>1516</v>
      </c>
      <c r="B34" s="1923" t="s">
        <v>2860</v>
      </c>
      <c r="C34" s="1928" t="s">
        <v>2584</v>
      </c>
      <c r="D34" s="1920"/>
      <c r="E34" s="1920"/>
      <c r="F34" s="1870"/>
      <c r="G34" s="1921"/>
      <c r="H34" s="1922"/>
      <c r="I34" s="1868">
        <v>0.55000000000000004</v>
      </c>
      <c r="J34" s="1927"/>
      <c r="K34" s="1927"/>
      <c r="L34" s="1913"/>
      <c r="M34" s="1910">
        <f>+F34*L34</f>
        <v>0</v>
      </c>
      <c r="N34" s="1911"/>
      <c r="O34"/>
      <c r="P34"/>
      <c r="Q34"/>
      <c r="R34"/>
      <c r="S34"/>
      <c r="T34"/>
      <c r="U34"/>
      <c r="V34"/>
      <c r="W34"/>
      <c r="X34"/>
      <c r="Y34"/>
      <c r="Z34"/>
    </row>
    <row r="35" spans="1:26" ht="30" customHeight="1">
      <c r="A35" s="1862" t="s">
        <v>1517</v>
      </c>
      <c r="B35" s="1923" t="s">
        <v>2577</v>
      </c>
      <c r="C35" s="1929" t="s">
        <v>2548</v>
      </c>
      <c r="D35" s="1920"/>
      <c r="E35" s="1920"/>
      <c r="F35" s="1870"/>
      <c r="G35" s="1921"/>
      <c r="H35" s="1922"/>
      <c r="I35" s="1868">
        <v>1</v>
      </c>
      <c r="J35" s="1927"/>
      <c r="K35" s="1927"/>
      <c r="L35" s="1913"/>
      <c r="M35" s="1910">
        <f>+F35*L35</f>
        <v>0</v>
      </c>
      <c r="N35" s="1911"/>
      <c r="O35"/>
      <c r="P35"/>
      <c r="Q35"/>
      <c r="R35"/>
      <c r="S35"/>
      <c r="T35"/>
      <c r="U35"/>
      <c r="V35"/>
      <c r="W35"/>
      <c r="X35"/>
      <c r="Y35"/>
      <c r="Z35"/>
    </row>
    <row r="36" spans="1:26" ht="30" customHeight="1">
      <c r="A36" s="1862" t="s">
        <v>1518</v>
      </c>
      <c r="B36" s="1930" t="s">
        <v>902</v>
      </c>
      <c r="C36" s="1931" t="s">
        <v>2861</v>
      </c>
      <c r="D36" s="1870"/>
      <c r="E36" s="1870"/>
      <c r="F36" s="1920"/>
      <c r="G36" s="1921"/>
      <c r="H36" s="1921"/>
      <c r="I36" s="1922"/>
      <c r="J36" s="1920"/>
      <c r="K36" s="1920"/>
      <c r="L36" s="1927"/>
      <c r="M36" s="1910">
        <f>+M37+M38</f>
        <v>0</v>
      </c>
      <c r="N36" s="1911"/>
      <c r="O36"/>
      <c r="P36"/>
      <c r="Q36"/>
      <c r="R36"/>
      <c r="S36"/>
      <c r="T36"/>
      <c r="U36"/>
      <c r="V36"/>
      <c r="W36"/>
      <c r="X36"/>
      <c r="Y36"/>
      <c r="Z36"/>
    </row>
    <row r="37" spans="1:26" ht="30" customHeight="1">
      <c r="A37" s="1862" t="s">
        <v>1519</v>
      </c>
      <c r="B37" s="1923" t="s">
        <v>2581</v>
      </c>
      <c r="C37" s="1928" t="s">
        <v>2584</v>
      </c>
      <c r="D37" s="1932"/>
      <c r="E37" s="1932"/>
      <c r="F37" s="1920"/>
      <c r="G37" s="1868">
        <v>0.5</v>
      </c>
      <c r="H37" s="1868">
        <v>0.85</v>
      </c>
      <c r="I37" s="1922"/>
      <c r="J37" s="1913"/>
      <c r="K37" s="1913"/>
      <c r="L37" s="1927"/>
      <c r="M37" s="1910">
        <f>+D37*J37+E37*K37</f>
        <v>0</v>
      </c>
      <c r="N37" s="1911"/>
      <c r="O37"/>
      <c r="P37"/>
      <c r="Q37"/>
      <c r="R37"/>
      <c r="S37"/>
      <c r="T37"/>
      <c r="U37"/>
      <c r="V37"/>
      <c r="W37"/>
      <c r="X37"/>
      <c r="Y37"/>
      <c r="Z37"/>
    </row>
    <row r="38" spans="1:26" ht="30" customHeight="1">
      <c r="A38" s="1862" t="s">
        <v>1520</v>
      </c>
      <c r="B38" s="1923" t="s">
        <v>2862</v>
      </c>
      <c r="C38" s="1928" t="s">
        <v>2548</v>
      </c>
      <c r="D38" s="1932"/>
      <c r="E38" s="1932"/>
      <c r="F38" s="1920"/>
      <c r="G38" s="1868">
        <v>1</v>
      </c>
      <c r="H38" s="1868">
        <v>1</v>
      </c>
      <c r="I38" s="1922"/>
      <c r="J38" s="1913"/>
      <c r="K38" s="1913"/>
      <c r="L38" s="1927"/>
      <c r="M38" s="1910">
        <f>+D38*J38+E38*K38</f>
        <v>0</v>
      </c>
      <c r="N38" s="1911"/>
      <c r="O38"/>
      <c r="P38"/>
      <c r="Q38"/>
      <c r="R38"/>
      <c r="S38"/>
      <c r="T38"/>
      <c r="U38"/>
      <c r="V38"/>
      <c r="W38"/>
      <c r="X38"/>
      <c r="Y38"/>
      <c r="Z38"/>
    </row>
    <row r="39" spans="1:26" ht="30" customHeight="1">
      <c r="A39" s="1862" t="s">
        <v>1521</v>
      </c>
      <c r="B39" s="1930" t="s">
        <v>2354</v>
      </c>
      <c r="C39" s="1933" t="s">
        <v>2863</v>
      </c>
      <c r="D39" s="1932"/>
      <c r="E39" s="1932"/>
      <c r="F39" s="1920"/>
      <c r="G39" s="1921"/>
      <c r="H39" s="1921"/>
      <c r="I39" s="1922"/>
      <c r="J39" s="1920"/>
      <c r="K39" s="1920"/>
      <c r="L39" s="1927"/>
      <c r="M39" s="1910">
        <f>+M40+M43+M46</f>
        <v>0</v>
      </c>
      <c r="N39" s="1911"/>
      <c r="O39"/>
      <c r="P39"/>
      <c r="Q39"/>
      <c r="R39"/>
      <c r="S39"/>
      <c r="T39"/>
      <c r="U39"/>
      <c r="V39"/>
      <c r="W39"/>
      <c r="X39"/>
      <c r="Y39"/>
      <c r="Z39"/>
    </row>
    <row r="40" spans="1:26" ht="30" customHeight="1">
      <c r="A40" s="1862" t="s">
        <v>1522</v>
      </c>
      <c r="B40" s="1923" t="s">
        <v>2588</v>
      </c>
      <c r="C40" s="1934" t="s">
        <v>2864</v>
      </c>
      <c r="D40" s="1932"/>
      <c r="E40" s="1932"/>
      <c r="F40" s="1920"/>
      <c r="G40" s="1921"/>
      <c r="H40" s="1921"/>
      <c r="I40" s="1922"/>
      <c r="J40" s="1920"/>
      <c r="K40" s="1920"/>
      <c r="L40" s="1927"/>
      <c r="M40" s="1910">
        <f>+M41+M42</f>
        <v>0</v>
      </c>
      <c r="N40" s="1911"/>
      <c r="O40"/>
      <c r="P40"/>
      <c r="Q40"/>
      <c r="R40"/>
      <c r="S40"/>
      <c r="T40"/>
      <c r="U40"/>
      <c r="V40"/>
      <c r="W40"/>
      <c r="X40"/>
      <c r="Y40"/>
      <c r="Z40"/>
    </row>
    <row r="41" spans="1:26" ht="31.5" customHeight="1">
      <c r="A41" s="1862" t="s">
        <v>1523</v>
      </c>
      <c r="B41" s="1923" t="s">
        <v>2865</v>
      </c>
      <c r="C41" s="1928" t="s">
        <v>2584</v>
      </c>
      <c r="D41" s="1877"/>
      <c r="E41" s="1877"/>
      <c r="F41" s="1920"/>
      <c r="G41" s="1868">
        <v>0.5</v>
      </c>
      <c r="H41" s="1868">
        <v>0.85</v>
      </c>
      <c r="I41" s="1922"/>
      <c r="J41" s="1913"/>
      <c r="K41" s="1913"/>
      <c r="L41" s="1927"/>
      <c r="M41" s="1910">
        <f>+D41*J41+E41*K41</f>
        <v>0</v>
      </c>
      <c r="N41" s="1911"/>
      <c r="O41"/>
      <c r="P41"/>
      <c r="Q41"/>
      <c r="R41"/>
      <c r="S41"/>
      <c r="T41"/>
      <c r="U41"/>
      <c r="V41"/>
      <c r="W41"/>
      <c r="X41"/>
      <c r="Y41"/>
      <c r="Z41"/>
    </row>
    <row r="42" spans="1:26" ht="30" customHeight="1">
      <c r="A42" s="1862" t="s">
        <v>1524</v>
      </c>
      <c r="B42" s="1923" t="s">
        <v>2866</v>
      </c>
      <c r="C42" s="1928" t="s">
        <v>2548</v>
      </c>
      <c r="D42" s="1877"/>
      <c r="E42" s="1877"/>
      <c r="F42" s="1920"/>
      <c r="G42" s="1868">
        <v>1</v>
      </c>
      <c r="H42" s="1868">
        <v>1</v>
      </c>
      <c r="I42" s="1922"/>
      <c r="J42" s="1913"/>
      <c r="K42" s="1913"/>
      <c r="L42" s="1927"/>
      <c r="M42" s="1910">
        <f>+D42*J42+E42*K42</f>
        <v>0</v>
      </c>
      <c r="N42" s="1911"/>
      <c r="O42"/>
      <c r="P42"/>
      <c r="Q42"/>
      <c r="R42"/>
      <c r="S42"/>
      <c r="T42"/>
      <c r="U42"/>
      <c r="V42"/>
      <c r="W42"/>
      <c r="X42"/>
      <c r="Y42"/>
      <c r="Z42"/>
    </row>
    <row r="43" spans="1:26" ht="30" customHeight="1">
      <c r="A43" s="1862" t="s">
        <v>1525</v>
      </c>
      <c r="B43" s="1923" t="s">
        <v>2590</v>
      </c>
      <c r="C43" s="1934" t="s">
        <v>2867</v>
      </c>
      <c r="D43" s="1877"/>
      <c r="E43" s="1877"/>
      <c r="F43" s="1920"/>
      <c r="G43" s="1921"/>
      <c r="H43" s="1921"/>
      <c r="I43" s="1922"/>
      <c r="J43" s="1920"/>
      <c r="K43" s="1920"/>
      <c r="L43" s="1927"/>
      <c r="M43" s="1910">
        <f>+M44+M45</f>
        <v>0</v>
      </c>
      <c r="N43" s="1911"/>
      <c r="O43"/>
      <c r="P43"/>
      <c r="Q43"/>
      <c r="R43"/>
      <c r="S43"/>
      <c r="T43"/>
      <c r="U43"/>
      <c r="V43"/>
      <c r="W43"/>
      <c r="X43"/>
      <c r="Y43"/>
      <c r="Z43"/>
    </row>
    <row r="44" spans="1:26" ht="30" customHeight="1">
      <c r="A44" s="1862" t="s">
        <v>1526</v>
      </c>
      <c r="B44" s="1923" t="s">
        <v>2592</v>
      </c>
      <c r="C44" s="1928" t="s">
        <v>2584</v>
      </c>
      <c r="D44" s="1935"/>
      <c r="E44" s="1935"/>
      <c r="F44" s="1920"/>
      <c r="G44" s="1868">
        <v>0.5</v>
      </c>
      <c r="H44" s="1868">
        <v>1</v>
      </c>
      <c r="I44" s="1922"/>
      <c r="J44" s="1913"/>
      <c r="K44" s="1913"/>
      <c r="L44" s="1927"/>
      <c r="M44" s="1910">
        <f>+D44*J44+E44*K44</f>
        <v>0</v>
      </c>
      <c r="N44" s="1911"/>
      <c r="O44"/>
      <c r="P44"/>
      <c r="Q44"/>
      <c r="R44"/>
      <c r="S44"/>
      <c r="T44"/>
      <c r="U44"/>
      <c r="V44"/>
      <c r="W44"/>
      <c r="X44"/>
      <c r="Y44"/>
      <c r="Z44"/>
    </row>
    <row r="45" spans="1:26" ht="30" customHeight="1">
      <c r="A45" s="1862" t="s">
        <v>1527</v>
      </c>
      <c r="B45" s="1923" t="s">
        <v>2597</v>
      </c>
      <c r="C45" s="1928" t="s">
        <v>2548</v>
      </c>
      <c r="D45" s="1935"/>
      <c r="E45" s="1870"/>
      <c r="F45" s="1920"/>
      <c r="G45" s="1868">
        <v>1</v>
      </c>
      <c r="H45" s="1868">
        <v>1</v>
      </c>
      <c r="I45" s="1922"/>
      <c r="J45" s="1913"/>
      <c r="K45" s="1913"/>
      <c r="L45" s="1927"/>
      <c r="M45" s="1910">
        <f>+D45*J45+E45*K45</f>
        <v>0</v>
      </c>
      <c r="N45" s="1911"/>
      <c r="O45"/>
      <c r="P45"/>
      <c r="Q45"/>
      <c r="R45"/>
      <c r="S45"/>
      <c r="T45"/>
      <c r="U45"/>
      <c r="V45"/>
      <c r="W45"/>
      <c r="X45"/>
      <c r="Y45"/>
      <c r="Z45"/>
    </row>
    <row r="46" spans="1:26" ht="30" customHeight="1">
      <c r="A46" s="1862" t="s">
        <v>1528</v>
      </c>
      <c r="B46" s="1923" t="s">
        <v>2606</v>
      </c>
      <c r="C46" s="1936" t="s">
        <v>2629</v>
      </c>
      <c r="D46" s="1935"/>
      <c r="E46" s="1870"/>
      <c r="F46" s="1920"/>
      <c r="G46" s="1868">
        <v>0.5</v>
      </c>
      <c r="H46" s="1868">
        <v>0.85</v>
      </c>
      <c r="I46" s="1922"/>
      <c r="J46" s="1913"/>
      <c r="K46" s="1913"/>
      <c r="L46" s="1927"/>
      <c r="M46" s="1910">
        <f>+D46*J46+E46*K46</f>
        <v>0</v>
      </c>
      <c r="N46" s="1911"/>
      <c r="O46"/>
      <c r="P46"/>
      <c r="Q46"/>
      <c r="R46"/>
      <c r="S46"/>
      <c r="T46"/>
      <c r="U46"/>
      <c r="V46"/>
      <c r="W46"/>
      <c r="X46"/>
      <c r="Y46"/>
      <c r="Z46"/>
    </row>
    <row r="47" spans="1:26" ht="30" customHeight="1">
      <c r="A47" s="1862" t="s">
        <v>1529</v>
      </c>
      <c r="B47" s="1930" t="s">
        <v>2711</v>
      </c>
      <c r="C47" s="1937" t="s">
        <v>2868</v>
      </c>
      <c r="D47" s="1935"/>
      <c r="E47" s="1870"/>
      <c r="F47" s="1920"/>
      <c r="G47" s="1921"/>
      <c r="H47" s="1921"/>
      <c r="I47" s="1922"/>
      <c r="J47" s="1913"/>
      <c r="K47" s="1913"/>
      <c r="L47" s="1927"/>
      <c r="M47" s="1910">
        <f>+D47*J47+E47*K47</f>
        <v>0</v>
      </c>
      <c r="N47" s="1911"/>
      <c r="O47"/>
      <c r="P47"/>
      <c r="Q47"/>
      <c r="R47"/>
      <c r="S47"/>
      <c r="T47"/>
      <c r="U47"/>
      <c r="V47"/>
      <c r="W47"/>
      <c r="X47"/>
      <c r="Y47"/>
      <c r="Z47"/>
    </row>
    <row r="48" spans="1:26" ht="30" customHeight="1">
      <c r="A48" s="1862" t="s">
        <v>1530</v>
      </c>
      <c r="B48" s="1930" t="s">
        <v>2712</v>
      </c>
      <c r="C48" s="1938" t="s">
        <v>2869</v>
      </c>
      <c r="D48" s="1870"/>
      <c r="E48" s="1935"/>
      <c r="F48" s="1920"/>
      <c r="G48" s="1921"/>
      <c r="H48" s="1921"/>
      <c r="I48" s="1921"/>
      <c r="J48" s="1920"/>
      <c r="K48" s="1920"/>
      <c r="L48" s="1927"/>
      <c r="M48" s="1910">
        <f>+M49+M50+M51</f>
        <v>0</v>
      </c>
      <c r="N48" s="1911"/>
      <c r="O48"/>
      <c r="P48"/>
      <c r="Q48"/>
      <c r="R48"/>
      <c r="S48"/>
      <c r="T48"/>
      <c r="U48"/>
      <c r="V48"/>
      <c r="W48"/>
      <c r="X48"/>
      <c r="Y48"/>
      <c r="Z48"/>
    </row>
    <row r="49" spans="1:26" ht="30" customHeight="1">
      <c r="A49" s="1862" t="s">
        <v>1531</v>
      </c>
      <c r="B49" s="1923" t="s">
        <v>2637</v>
      </c>
      <c r="C49" s="1939" t="s">
        <v>2638</v>
      </c>
      <c r="D49" s="1867"/>
      <c r="E49" s="1940"/>
      <c r="F49" s="1940"/>
      <c r="G49" s="1868">
        <v>0.05</v>
      </c>
      <c r="H49" s="1922"/>
      <c r="I49" s="1922"/>
      <c r="J49" s="1913"/>
      <c r="K49" s="1927"/>
      <c r="L49" s="1927"/>
      <c r="M49" s="1910">
        <f>+D49*J49</f>
        <v>0</v>
      </c>
      <c r="N49" s="1911"/>
      <c r="O49"/>
      <c r="P49"/>
      <c r="Q49"/>
      <c r="R49"/>
      <c r="S49"/>
      <c r="T49"/>
      <c r="U49"/>
      <c r="V49"/>
      <c r="W49"/>
      <c r="X49"/>
      <c r="Y49"/>
      <c r="Z49"/>
    </row>
    <row r="50" spans="1:26" ht="30" customHeight="1">
      <c r="A50" s="1862" t="s">
        <v>1532</v>
      </c>
      <c r="B50" s="1923" t="s">
        <v>2640</v>
      </c>
      <c r="C50" s="1915" t="s">
        <v>2870</v>
      </c>
      <c r="D50" s="1870"/>
      <c r="E50" s="1940"/>
      <c r="F50" s="1920"/>
      <c r="G50" s="1868">
        <v>1</v>
      </c>
      <c r="H50" s="1922"/>
      <c r="I50" s="1922"/>
      <c r="J50" s="1913"/>
      <c r="K50" s="1927"/>
      <c r="L50" s="1927"/>
      <c r="M50" s="1910">
        <f>+D50*J50</f>
        <v>0</v>
      </c>
      <c r="N50" s="1911"/>
      <c r="O50"/>
      <c r="P50"/>
      <c r="Q50"/>
      <c r="R50"/>
      <c r="S50"/>
      <c r="T50"/>
      <c r="U50"/>
      <c r="V50"/>
      <c r="W50"/>
      <c r="X50"/>
      <c r="Y50"/>
      <c r="Z50"/>
    </row>
    <row r="51" spans="1:26" ht="30" customHeight="1">
      <c r="A51" s="1862" t="s">
        <v>2599</v>
      </c>
      <c r="B51" s="1923" t="s">
        <v>2643</v>
      </c>
      <c r="C51" s="1924" t="s">
        <v>2871</v>
      </c>
      <c r="D51" s="1870"/>
      <c r="E51" s="1935"/>
      <c r="F51" s="1935"/>
      <c r="G51" s="1868">
        <v>0.85</v>
      </c>
      <c r="H51" s="1868">
        <v>0.85</v>
      </c>
      <c r="I51" s="1868">
        <v>0.85</v>
      </c>
      <c r="J51" s="1913"/>
      <c r="K51" s="1913"/>
      <c r="L51" s="1913"/>
      <c r="M51" s="1910">
        <f>+D51*J51+E51*K51+F51*L51</f>
        <v>0</v>
      </c>
      <c r="N51" s="1911"/>
      <c r="O51"/>
      <c r="P51"/>
      <c r="Q51"/>
      <c r="R51"/>
      <c r="S51"/>
      <c r="T51"/>
      <c r="U51"/>
      <c r="V51"/>
      <c r="W51"/>
      <c r="X51"/>
      <c r="Y51"/>
      <c r="Z51"/>
    </row>
    <row r="52" spans="1:26" ht="30" customHeight="1">
      <c r="A52" s="1862" t="s">
        <v>2601</v>
      </c>
      <c r="B52" s="1930" t="s">
        <v>2716</v>
      </c>
      <c r="C52" s="1811" t="s">
        <v>2872</v>
      </c>
      <c r="D52" s="1870"/>
      <c r="E52" s="1935"/>
      <c r="F52" s="1935"/>
      <c r="G52" s="1921"/>
      <c r="H52" s="1921"/>
      <c r="I52" s="1922"/>
      <c r="J52" s="1913"/>
      <c r="K52" s="1913"/>
      <c r="L52" s="1913"/>
      <c r="M52" s="1910">
        <f>+D52*J52+E52*K52+F52*L52</f>
        <v>0</v>
      </c>
      <c r="N52" s="1911"/>
      <c r="O52"/>
      <c r="P52"/>
      <c r="Q52"/>
      <c r="R52"/>
      <c r="S52"/>
      <c r="T52"/>
      <c r="U52"/>
      <c r="V52"/>
      <c r="W52"/>
      <c r="X52"/>
      <c r="Y52"/>
      <c r="Z52"/>
    </row>
    <row r="53" spans="1:26" ht="30" customHeight="1">
      <c r="A53" s="1862" t="s">
        <v>2603</v>
      </c>
      <c r="B53" s="1930" t="s">
        <v>2717</v>
      </c>
      <c r="C53" s="1919" t="s">
        <v>2873</v>
      </c>
      <c r="D53" s="1877"/>
      <c r="E53" s="1935"/>
      <c r="F53" s="1940"/>
      <c r="G53" s="1868">
        <v>1</v>
      </c>
      <c r="H53" s="1868">
        <v>1</v>
      </c>
      <c r="I53" s="1941"/>
      <c r="J53" s="1913"/>
      <c r="K53" s="1913"/>
      <c r="L53" s="1927"/>
      <c r="M53" s="1910">
        <f>+D53*J53+E53*K53</f>
        <v>0</v>
      </c>
      <c r="N53" s="1911"/>
      <c r="O53"/>
      <c r="P53"/>
      <c r="Q53"/>
      <c r="R53"/>
      <c r="S53"/>
      <c r="T53"/>
      <c r="U53"/>
      <c r="V53"/>
      <c r="W53"/>
      <c r="X53"/>
      <c r="Y53"/>
      <c r="Z53"/>
    </row>
    <row r="54" spans="1:26" ht="30" customHeight="1">
      <c r="A54" s="1862" t="s">
        <v>2605</v>
      </c>
      <c r="B54" s="1930" t="s">
        <v>2724</v>
      </c>
      <c r="C54" s="1942" t="s">
        <v>2874</v>
      </c>
      <c r="D54" s="1913"/>
      <c r="E54" s="1935"/>
      <c r="F54" s="1940"/>
      <c r="G54" s="1941"/>
      <c r="H54" s="1941"/>
      <c r="I54" s="1922"/>
      <c r="J54" s="1940"/>
      <c r="K54" s="1940"/>
      <c r="L54" s="1927"/>
      <c r="M54" s="1910">
        <f>+M55+M56+M57+M58</f>
        <v>0</v>
      </c>
      <c r="N54" s="1911"/>
      <c r="O54"/>
      <c r="P54"/>
      <c r="Q54"/>
      <c r="R54"/>
      <c r="S54"/>
      <c r="T54"/>
      <c r="U54"/>
      <c r="V54"/>
      <c r="W54"/>
      <c r="X54"/>
      <c r="Y54"/>
      <c r="Z54"/>
    </row>
    <row r="55" spans="1:26" ht="30" customHeight="1">
      <c r="A55" s="1862" t="s">
        <v>2608</v>
      </c>
      <c r="B55" s="1923" t="s">
        <v>2875</v>
      </c>
      <c r="C55" s="1924" t="s">
        <v>2876</v>
      </c>
      <c r="D55" s="1877"/>
      <c r="E55" s="1870"/>
      <c r="F55" s="1940"/>
      <c r="G55" s="1921"/>
      <c r="H55" s="1921"/>
      <c r="I55" s="1941"/>
      <c r="J55" s="1913"/>
      <c r="K55" s="1913"/>
      <c r="L55" s="1927"/>
      <c r="M55" s="1910">
        <f>+D55*J55+E55*K55</f>
        <v>0</v>
      </c>
      <c r="N55" s="1911"/>
      <c r="O55"/>
      <c r="P55"/>
      <c r="Q55"/>
      <c r="R55"/>
      <c r="S55"/>
      <c r="T55"/>
      <c r="U55"/>
      <c r="V55"/>
      <c r="W55"/>
      <c r="X55"/>
      <c r="Y55"/>
      <c r="Z55"/>
    </row>
    <row r="56" spans="1:26" ht="30" customHeight="1">
      <c r="A56" s="1862" t="s">
        <v>2611</v>
      </c>
      <c r="B56" s="1923" t="s">
        <v>2674</v>
      </c>
      <c r="C56" s="1915" t="s">
        <v>2877</v>
      </c>
      <c r="D56" s="1877"/>
      <c r="E56" s="1877"/>
      <c r="F56" s="1940"/>
      <c r="G56" s="1868">
        <v>0.05</v>
      </c>
      <c r="H56" s="1868">
        <v>0.05</v>
      </c>
      <c r="I56" s="1941"/>
      <c r="J56" s="1913"/>
      <c r="K56" s="1913"/>
      <c r="L56" s="1927"/>
      <c r="M56" s="1910">
        <f>+D56*J56+E56*K56</f>
        <v>0</v>
      </c>
      <c r="N56" s="1911"/>
      <c r="O56"/>
      <c r="P56"/>
      <c r="Q56"/>
      <c r="R56"/>
      <c r="S56"/>
      <c r="T56"/>
      <c r="U56"/>
      <c r="V56"/>
      <c r="W56"/>
      <c r="X56"/>
      <c r="Y56"/>
      <c r="Z56"/>
    </row>
    <row r="57" spans="1:26" ht="30" customHeight="1">
      <c r="A57" s="1862" t="s">
        <v>2613</v>
      </c>
      <c r="B57" s="1923" t="s">
        <v>2677</v>
      </c>
      <c r="C57" s="1915" t="s">
        <v>2878</v>
      </c>
      <c r="D57" s="1870"/>
      <c r="E57" s="1870"/>
      <c r="F57" s="1940"/>
      <c r="G57" s="1868">
        <v>0.1</v>
      </c>
      <c r="H57" s="1868">
        <v>0.1</v>
      </c>
      <c r="I57" s="1941"/>
      <c r="J57" s="1913"/>
      <c r="K57" s="1913"/>
      <c r="L57" s="1927"/>
      <c r="M57" s="1910">
        <f>+D57*J57+E57*K57</f>
        <v>0</v>
      </c>
      <c r="N57" s="1911"/>
      <c r="O57"/>
      <c r="P57"/>
      <c r="Q57"/>
      <c r="R57"/>
      <c r="S57"/>
      <c r="T57"/>
      <c r="U57"/>
      <c r="V57"/>
      <c r="W57"/>
      <c r="X57"/>
      <c r="Y57"/>
      <c r="Z57"/>
    </row>
    <row r="58" spans="1:26" ht="30" customHeight="1" thickBot="1">
      <c r="A58" s="1943" t="s">
        <v>2615</v>
      </c>
      <c r="B58" s="1944" t="s">
        <v>2680</v>
      </c>
      <c r="C58" s="1915" t="s">
        <v>2681</v>
      </c>
      <c r="D58" s="1945"/>
      <c r="E58" s="1945"/>
      <c r="F58" s="1946"/>
      <c r="G58" s="1886">
        <v>1</v>
      </c>
      <c r="H58" s="1886">
        <v>1</v>
      </c>
      <c r="I58" s="1947"/>
      <c r="J58" s="1913"/>
      <c r="K58" s="1913"/>
      <c r="L58" s="1948"/>
      <c r="M58" s="1910">
        <f>+D58*J58+E58*K58</f>
        <v>0</v>
      </c>
      <c r="N58" s="1911"/>
      <c r="O58"/>
      <c r="P58"/>
      <c r="Q58"/>
      <c r="R58"/>
      <c r="S58"/>
      <c r="T58"/>
      <c r="U58"/>
      <c r="V58"/>
      <c r="W58"/>
      <c r="X58"/>
      <c r="Y58"/>
      <c r="Z58"/>
    </row>
    <row r="59" spans="1:26" ht="15">
      <c r="N59"/>
      <c r="O59"/>
      <c r="P59"/>
      <c r="Q59"/>
      <c r="R59"/>
      <c r="S59"/>
      <c r="T59"/>
      <c r="U59"/>
      <c r="V59"/>
      <c r="W59"/>
      <c r="X59"/>
      <c r="Y59"/>
      <c r="Z59"/>
    </row>
    <row r="60" spans="1:26" ht="15">
      <c r="N60"/>
      <c r="O60"/>
      <c r="P60"/>
      <c r="Q60"/>
      <c r="R60"/>
      <c r="S60"/>
      <c r="T60"/>
      <c r="U60"/>
      <c r="V60"/>
      <c r="W60"/>
      <c r="X60"/>
      <c r="Y60"/>
      <c r="Z60"/>
    </row>
    <row r="61" spans="1:26" ht="15">
      <c r="N61"/>
      <c r="O61"/>
      <c r="P61"/>
      <c r="Q61"/>
      <c r="R61"/>
      <c r="S61"/>
      <c r="T61"/>
      <c r="U61"/>
      <c r="V61"/>
      <c r="W61"/>
      <c r="X61"/>
      <c r="Y61"/>
      <c r="Z61"/>
    </row>
    <row r="62" spans="1:26" ht="15">
      <c r="N62"/>
      <c r="O62"/>
      <c r="P62"/>
      <c r="Q62"/>
      <c r="R62"/>
      <c r="S62"/>
      <c r="T62"/>
      <c r="U62"/>
      <c r="V62"/>
      <c r="W62"/>
      <c r="X62"/>
      <c r="Y62"/>
      <c r="Z62"/>
    </row>
    <row r="63" spans="1:26" ht="15">
      <c r="N63"/>
      <c r="O63"/>
      <c r="P63"/>
      <c r="Q63"/>
      <c r="R63"/>
      <c r="S63"/>
      <c r="T63"/>
      <c r="U63"/>
      <c r="V63"/>
      <c r="W63"/>
      <c r="X63"/>
      <c r="Y63"/>
      <c r="Z63"/>
    </row>
    <row r="64" spans="1:26" ht="15">
      <c r="N64"/>
      <c r="O64"/>
      <c r="P64"/>
      <c r="Q64"/>
      <c r="R64"/>
      <c r="S64"/>
      <c r="T64"/>
      <c r="U64"/>
      <c r="V64"/>
      <c r="W64"/>
      <c r="X64"/>
      <c r="Y64"/>
      <c r="Z64"/>
    </row>
    <row r="65" spans="1:26" ht="15">
      <c r="N65"/>
      <c r="O65"/>
      <c r="P65"/>
      <c r="Q65"/>
      <c r="R65"/>
      <c r="S65"/>
      <c r="T65"/>
      <c r="U65"/>
      <c r="V65"/>
      <c r="W65"/>
      <c r="X65"/>
      <c r="Y65"/>
      <c r="Z65"/>
    </row>
    <row r="66" spans="1:26" ht="15">
      <c r="N66"/>
      <c r="O66"/>
      <c r="P66"/>
      <c r="Q66"/>
      <c r="R66"/>
      <c r="S66"/>
      <c r="T66"/>
      <c r="U66"/>
      <c r="V66"/>
      <c r="W66"/>
      <c r="X66"/>
      <c r="Y66"/>
      <c r="Z66"/>
    </row>
    <row r="78" spans="1:26">
      <c r="A78" s="1800"/>
      <c r="B78" s="1800"/>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0866141732283505" right="0.70866141732283505" top="0.74803149606299202" bottom="0.74803149606299202" header="0.31496062992126" footer="0.31496062992126"/>
  <pageSetup paperSize="9" scale="44" orientation="landscape" r:id="rId1"/>
  <rowBreaks count="1" manualBreakCount="1">
    <brk id="38"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zoomScale="70" zoomScaleNormal="70" workbookViewId="0">
      <selection activeCell="C98" sqref="C98"/>
    </sheetView>
  </sheetViews>
  <sheetFormatPr defaultColWidth="11.42578125" defaultRowHeight="14.25"/>
  <cols>
    <col min="1" max="1" width="19.140625" style="1846" bestFit="1" customWidth="1"/>
    <col min="2" max="2" width="8.7109375" style="1847" customWidth="1"/>
    <col min="3" max="3" width="106.42578125" style="1800" customWidth="1"/>
    <col min="4" max="13" width="20.7109375" style="1800" customWidth="1"/>
    <col min="14" max="14" width="15.140625" style="1800" bestFit="1" customWidth="1"/>
    <col min="15" max="15" width="18.42578125" style="1800" customWidth="1"/>
    <col min="16" max="16" width="11.42578125" style="1800" bestFit="1" customWidth="1"/>
    <col min="17" max="16384" width="11.42578125" style="1800"/>
  </cols>
  <sheetData>
    <row r="1" spans="1:26" ht="15">
      <c r="A1" s="1755" t="s">
        <v>2682</v>
      </c>
      <c r="B1" s="1755" t="s">
        <v>1648</v>
      </c>
    </row>
    <row r="2" spans="1:26" ht="15">
      <c r="A2" s="1755" t="s">
        <v>2524</v>
      </c>
      <c r="B2" s="1835" t="s">
        <v>2879</v>
      </c>
    </row>
    <row r="3" spans="1:26" ht="15">
      <c r="A3" s="1755" t="s">
        <v>6</v>
      </c>
      <c r="B3" s="1755" t="s">
        <v>7</v>
      </c>
    </row>
    <row r="4" spans="1:26" ht="15">
      <c r="A4" s="1755" t="s">
        <v>10</v>
      </c>
      <c r="B4" s="1755" t="s">
        <v>2526</v>
      </c>
    </row>
    <row r="6" spans="1:26" ht="15.75" customHeight="1" thickBot="1">
      <c r="A6" s="1279"/>
      <c r="B6" s="1280"/>
      <c r="C6" s="1278"/>
      <c r="D6" s="1278"/>
      <c r="E6" s="1278"/>
      <c r="F6" s="1278"/>
      <c r="G6" s="1278"/>
      <c r="H6" s="1278"/>
      <c r="I6" s="1278"/>
      <c r="J6" s="1278"/>
      <c r="K6" s="1278"/>
      <c r="L6" s="1278"/>
      <c r="M6" s="1278"/>
      <c r="N6" s="1278"/>
    </row>
    <row r="7" spans="1:26" ht="29.25" customHeight="1" thickBot="1">
      <c r="A7" s="2931" t="s">
        <v>2846</v>
      </c>
      <c r="B7" s="2932"/>
      <c r="C7" s="2932"/>
      <c r="D7" s="2932"/>
      <c r="E7" s="2932"/>
      <c r="F7" s="2932"/>
      <c r="G7" s="2932"/>
      <c r="H7" s="2932"/>
      <c r="I7" s="2932"/>
      <c r="J7" s="2932"/>
      <c r="K7" s="2932"/>
      <c r="L7" s="2932"/>
      <c r="M7" s="2933"/>
      <c r="N7"/>
      <c r="O7"/>
      <c r="P7"/>
      <c r="Q7"/>
      <c r="R7"/>
      <c r="S7"/>
      <c r="T7"/>
      <c r="U7"/>
      <c r="V7"/>
      <c r="W7"/>
      <c r="X7"/>
      <c r="Y7"/>
      <c r="Z7"/>
    </row>
    <row r="8" spans="1:26" s="1849" customFormat="1" ht="51.75" customHeight="1">
      <c r="A8" s="2885"/>
      <c r="B8" s="2956"/>
      <c r="C8" s="2957"/>
      <c r="D8" s="2952" t="s">
        <v>658</v>
      </c>
      <c r="E8" s="2952"/>
      <c r="F8" s="2952"/>
      <c r="G8" s="2944" t="s">
        <v>2847</v>
      </c>
      <c r="H8" s="2788"/>
      <c r="I8" s="2953"/>
      <c r="J8" s="2944" t="s">
        <v>2848</v>
      </c>
      <c r="K8" s="2788"/>
      <c r="L8" s="2953"/>
      <c r="M8" s="2945" t="s">
        <v>2530</v>
      </c>
      <c r="N8"/>
      <c r="O8"/>
      <c r="P8"/>
      <c r="Q8"/>
      <c r="R8"/>
      <c r="S8"/>
      <c r="T8"/>
      <c r="U8"/>
      <c r="V8"/>
      <c r="W8"/>
      <c r="X8"/>
      <c r="Y8"/>
      <c r="Z8"/>
    </row>
    <row r="9" spans="1:26" s="1849" customFormat="1" ht="30" customHeight="1">
      <c r="A9" s="2946"/>
      <c r="B9" s="2947"/>
      <c r="C9" s="2948"/>
      <c r="D9" s="2944" t="s">
        <v>2849</v>
      </c>
      <c r="E9" s="2788"/>
      <c r="F9" s="2945" t="s">
        <v>2532</v>
      </c>
      <c r="G9" s="2944" t="s">
        <v>2849</v>
      </c>
      <c r="H9" s="2788"/>
      <c r="I9" s="2945" t="s">
        <v>2532</v>
      </c>
      <c r="J9" s="2944" t="s">
        <v>2849</v>
      </c>
      <c r="K9" s="2788"/>
      <c r="L9" s="2945" t="s">
        <v>2532</v>
      </c>
      <c r="M9" s="2936"/>
      <c r="N9"/>
      <c r="O9"/>
      <c r="P9"/>
      <c r="Q9"/>
      <c r="R9"/>
      <c r="S9"/>
      <c r="T9"/>
      <c r="U9"/>
      <c r="V9"/>
      <c r="W9"/>
      <c r="X9"/>
      <c r="Y9"/>
      <c r="Z9"/>
    </row>
    <row r="10" spans="1:26" s="1849" customFormat="1" ht="51.75" customHeight="1" thickBot="1">
      <c r="A10" s="2949"/>
      <c r="B10" s="2950"/>
      <c r="C10" s="2951"/>
      <c r="D10" s="1713" t="s">
        <v>2850</v>
      </c>
      <c r="E10" s="1713" t="s">
        <v>2535</v>
      </c>
      <c r="F10" s="2936"/>
      <c r="G10" s="1713" t="s">
        <v>2850</v>
      </c>
      <c r="H10" s="1713" t="s">
        <v>2535</v>
      </c>
      <c r="I10" s="2936"/>
      <c r="J10" s="1713" t="s">
        <v>2851</v>
      </c>
      <c r="K10" s="1713" t="s">
        <v>2535</v>
      </c>
      <c r="L10" s="2936"/>
      <c r="M10" s="2936"/>
      <c r="N10"/>
      <c r="O10"/>
      <c r="P10"/>
      <c r="Q10"/>
      <c r="R10"/>
      <c r="S10"/>
      <c r="T10"/>
      <c r="U10"/>
      <c r="V10"/>
      <c r="W10"/>
      <c r="X10"/>
      <c r="Y10"/>
      <c r="Z10"/>
    </row>
    <row r="11" spans="1:26" s="1849" customFormat="1" ht="30.75" customHeight="1" thickBot="1">
      <c r="A11" s="1760" t="s">
        <v>1678</v>
      </c>
      <c r="B11" s="1761" t="s">
        <v>2536</v>
      </c>
      <c r="C11" s="1762" t="s">
        <v>657</v>
      </c>
      <c r="D11" s="1851" t="s">
        <v>1865</v>
      </c>
      <c r="E11" s="1851" t="s">
        <v>1867</v>
      </c>
      <c r="F11" s="1851" t="s">
        <v>1869</v>
      </c>
      <c r="G11" s="1851" t="s">
        <v>1871</v>
      </c>
      <c r="H11" s="1851" t="s">
        <v>1873</v>
      </c>
      <c r="I11" s="1851" t="s">
        <v>1875</v>
      </c>
      <c r="J11" s="1851" t="s">
        <v>1877</v>
      </c>
      <c r="K11" s="1851" t="s">
        <v>1879</v>
      </c>
      <c r="L11" s="1851" t="s">
        <v>1881</v>
      </c>
      <c r="M11" s="1851" t="s">
        <v>1500</v>
      </c>
      <c r="N11"/>
      <c r="O11"/>
      <c r="P11"/>
      <c r="Q11"/>
      <c r="R11"/>
      <c r="S11"/>
      <c r="T11"/>
      <c r="U11"/>
      <c r="V11"/>
      <c r="W11"/>
      <c r="X11"/>
      <c r="Y11"/>
      <c r="Z11"/>
    </row>
    <row r="12" spans="1:26" s="1849" customFormat="1" ht="30" customHeight="1">
      <c r="A12" s="1862" t="s">
        <v>1865</v>
      </c>
      <c r="B12" s="1905">
        <v>1</v>
      </c>
      <c r="C12" s="1906" t="s">
        <v>2538</v>
      </c>
      <c r="D12" s="1907"/>
      <c r="E12" s="1907"/>
      <c r="F12" s="1907"/>
      <c r="G12" s="1908"/>
      <c r="H12" s="1908"/>
      <c r="I12" s="1908"/>
      <c r="J12" s="1909"/>
      <c r="K12" s="1909"/>
      <c r="L12" s="1909"/>
      <c r="M12" s="1910">
        <f>+M13+M16+M36+M39+M47+M48+M52+M53+M54</f>
        <v>0</v>
      </c>
      <c r="N12"/>
      <c r="O12"/>
      <c r="P12"/>
      <c r="Q12"/>
      <c r="R12"/>
      <c r="S12"/>
      <c r="T12"/>
      <c r="U12"/>
      <c r="V12"/>
      <c r="W12"/>
      <c r="X12"/>
      <c r="Y12"/>
      <c r="Z12"/>
    </row>
    <row r="13" spans="1:26" s="1849" customFormat="1" ht="30" customHeight="1">
      <c r="A13" s="1862" t="s">
        <v>1867</v>
      </c>
      <c r="B13" s="1905" t="s">
        <v>662</v>
      </c>
      <c r="C13" s="1912" t="s">
        <v>2880</v>
      </c>
      <c r="D13" s="1913"/>
      <c r="E13" s="1913"/>
      <c r="F13" s="1913"/>
      <c r="G13" s="1908"/>
      <c r="H13" s="1908"/>
      <c r="I13" s="1908"/>
      <c r="J13" s="1909"/>
      <c r="K13" s="1909"/>
      <c r="L13" s="1909"/>
      <c r="M13" s="1910">
        <f>+M14+M15</f>
        <v>0</v>
      </c>
      <c r="N13"/>
      <c r="O13"/>
      <c r="P13"/>
      <c r="Q13"/>
      <c r="R13"/>
      <c r="S13"/>
      <c r="T13"/>
      <c r="U13"/>
      <c r="V13"/>
      <c r="W13"/>
      <c r="X13"/>
      <c r="Y13"/>
      <c r="Z13"/>
    </row>
    <row r="14" spans="1:26" ht="30" customHeight="1">
      <c r="A14" s="1862" t="s">
        <v>1869</v>
      </c>
      <c r="B14" s="1914" t="s">
        <v>665</v>
      </c>
      <c r="C14" s="1915" t="s">
        <v>2542</v>
      </c>
      <c r="D14" s="1867"/>
      <c r="E14" s="1867"/>
      <c r="F14" s="1867"/>
      <c r="G14" s="1868">
        <v>0</v>
      </c>
      <c r="H14" s="1868">
        <v>0</v>
      </c>
      <c r="I14" s="1916">
        <v>0</v>
      </c>
      <c r="J14" s="1913"/>
      <c r="K14" s="1913"/>
      <c r="L14" s="1913"/>
      <c r="M14" s="1910">
        <f>+D14*J14+E14*K14+F14*L14</f>
        <v>0</v>
      </c>
      <c r="N14"/>
      <c r="O14"/>
      <c r="P14"/>
      <c r="Q14"/>
      <c r="R14"/>
      <c r="S14"/>
      <c r="T14"/>
      <c r="U14"/>
      <c r="V14"/>
      <c r="W14"/>
      <c r="X14"/>
      <c r="Y14"/>
      <c r="Z14"/>
    </row>
    <row r="15" spans="1:26" ht="30" customHeight="1">
      <c r="A15" s="1862" t="s">
        <v>1871</v>
      </c>
      <c r="B15" s="1914" t="s">
        <v>793</v>
      </c>
      <c r="C15" s="1915" t="s">
        <v>2550</v>
      </c>
      <c r="D15" s="1867"/>
      <c r="E15" s="1867"/>
      <c r="F15" s="1917"/>
      <c r="G15" s="1868">
        <v>0</v>
      </c>
      <c r="H15" s="1868">
        <v>1</v>
      </c>
      <c r="I15" s="1918"/>
      <c r="J15" s="1913"/>
      <c r="K15" s="1913"/>
      <c r="L15" s="1917"/>
      <c r="M15" s="1910">
        <f>+D15*J15+E15*K15</f>
        <v>0</v>
      </c>
      <c r="N15"/>
      <c r="O15"/>
      <c r="P15"/>
      <c r="Q15"/>
      <c r="R15"/>
      <c r="S15"/>
      <c r="T15"/>
      <c r="U15"/>
      <c r="V15"/>
      <c r="W15"/>
      <c r="X15"/>
      <c r="Y15"/>
      <c r="Z15"/>
    </row>
    <row r="16" spans="1:26" ht="30" customHeight="1">
      <c r="A16" s="1862" t="s">
        <v>1873</v>
      </c>
      <c r="B16" s="1905" t="s">
        <v>844</v>
      </c>
      <c r="C16" s="1919" t="s">
        <v>2881</v>
      </c>
      <c r="D16" s="1920"/>
      <c r="E16" s="1920"/>
      <c r="F16" s="1913"/>
      <c r="G16" s="1921"/>
      <c r="H16" s="1922"/>
      <c r="I16" s="1922"/>
      <c r="J16" s="1917"/>
      <c r="K16" s="1917"/>
      <c r="L16" s="1917"/>
      <c r="M16" s="1910">
        <f>+M17+M21+M25+M29+M33</f>
        <v>0</v>
      </c>
      <c r="N16"/>
      <c r="O16"/>
      <c r="P16"/>
      <c r="Q16"/>
      <c r="R16"/>
      <c r="S16"/>
      <c r="T16"/>
      <c r="U16"/>
      <c r="V16"/>
      <c r="W16"/>
      <c r="X16"/>
      <c r="Y16"/>
      <c r="Z16"/>
    </row>
    <row r="17" spans="1:26" ht="30" customHeight="1">
      <c r="A17" s="1862" t="s">
        <v>1875</v>
      </c>
      <c r="B17" s="1923" t="s">
        <v>847</v>
      </c>
      <c r="C17" s="1924" t="s">
        <v>2554</v>
      </c>
      <c r="D17" s="1920"/>
      <c r="E17" s="1920"/>
      <c r="F17" s="1867"/>
      <c r="G17" s="1921"/>
      <c r="H17" s="1922"/>
      <c r="I17" s="1922"/>
      <c r="J17" s="1925"/>
      <c r="K17" s="1925"/>
      <c r="L17" s="1917"/>
      <c r="M17" s="1910">
        <f>+M18+M19+M20</f>
        <v>0</v>
      </c>
      <c r="N17"/>
      <c r="O17"/>
      <c r="P17"/>
      <c r="Q17"/>
      <c r="R17"/>
      <c r="S17"/>
      <c r="T17"/>
      <c r="U17"/>
      <c r="V17"/>
      <c r="W17"/>
      <c r="X17"/>
      <c r="Y17"/>
      <c r="Z17"/>
    </row>
    <row r="18" spans="1:26" ht="30.75" customHeight="1">
      <c r="A18" s="1862" t="s">
        <v>1877</v>
      </c>
      <c r="B18" s="1923" t="s">
        <v>850</v>
      </c>
      <c r="C18" s="1926" t="s">
        <v>2544</v>
      </c>
      <c r="D18" s="1920"/>
      <c r="E18" s="1920"/>
      <c r="F18" s="1870"/>
      <c r="G18" s="1922"/>
      <c r="H18" s="1922"/>
      <c r="I18" s="1868">
        <v>0</v>
      </c>
      <c r="J18" s="1927"/>
      <c r="K18" s="1927"/>
      <c r="L18" s="1913"/>
      <c r="M18" s="1910">
        <f>+L18*F18</f>
        <v>0</v>
      </c>
      <c r="N18"/>
      <c r="O18"/>
      <c r="P18"/>
      <c r="Q18"/>
      <c r="R18"/>
      <c r="S18"/>
      <c r="T18"/>
      <c r="U18"/>
      <c r="V18"/>
      <c r="W18"/>
      <c r="X18"/>
      <c r="Y18"/>
      <c r="Z18"/>
    </row>
    <row r="19" spans="1:26" ht="30.75" customHeight="1">
      <c r="A19" s="1862" t="s">
        <v>1879</v>
      </c>
      <c r="B19" s="1923" t="s">
        <v>853</v>
      </c>
      <c r="C19" s="1928" t="s">
        <v>2546</v>
      </c>
      <c r="D19" s="1920"/>
      <c r="E19" s="1920"/>
      <c r="F19" s="1870"/>
      <c r="G19" s="1922"/>
      <c r="H19" s="1922"/>
      <c r="I19" s="1868">
        <v>0.5</v>
      </c>
      <c r="J19" s="1927"/>
      <c r="K19" s="1927"/>
      <c r="L19" s="1913"/>
      <c r="M19" s="1910">
        <f>+L19*F19</f>
        <v>0</v>
      </c>
      <c r="N19"/>
      <c r="O19"/>
      <c r="P19"/>
      <c r="Q19"/>
      <c r="R19"/>
      <c r="S19"/>
      <c r="T19"/>
      <c r="U19"/>
      <c r="V19"/>
      <c r="W19"/>
      <c r="X19"/>
      <c r="Y19"/>
      <c r="Z19"/>
    </row>
    <row r="20" spans="1:26" ht="30" customHeight="1">
      <c r="A20" s="1862" t="s">
        <v>1881</v>
      </c>
      <c r="B20" s="1923" t="s">
        <v>856</v>
      </c>
      <c r="C20" s="1928" t="s">
        <v>2548</v>
      </c>
      <c r="D20" s="1920"/>
      <c r="E20" s="1920"/>
      <c r="F20" s="1870"/>
      <c r="G20" s="1922"/>
      <c r="H20" s="1922"/>
      <c r="I20" s="1868">
        <v>1</v>
      </c>
      <c r="J20" s="1927"/>
      <c r="K20" s="1927"/>
      <c r="L20" s="1913"/>
      <c r="M20" s="1910">
        <f>+L20*F20</f>
        <v>0</v>
      </c>
      <c r="N20"/>
      <c r="O20"/>
      <c r="P20"/>
      <c r="Q20"/>
      <c r="R20"/>
      <c r="S20"/>
      <c r="T20"/>
      <c r="U20"/>
      <c r="V20"/>
      <c r="W20"/>
      <c r="X20"/>
      <c r="Y20"/>
      <c r="Z20"/>
    </row>
    <row r="21" spans="1:26" ht="30" customHeight="1">
      <c r="A21" s="1862" t="s">
        <v>1500</v>
      </c>
      <c r="B21" s="1923" t="s">
        <v>873</v>
      </c>
      <c r="C21" s="1915" t="s">
        <v>2559</v>
      </c>
      <c r="D21" s="1920"/>
      <c r="E21" s="1920"/>
      <c r="F21" s="1870"/>
      <c r="G21" s="1921"/>
      <c r="H21" s="1922"/>
      <c r="I21" s="1922"/>
      <c r="J21" s="1927"/>
      <c r="K21" s="1927"/>
      <c r="L21" s="1917"/>
      <c r="M21" s="1910">
        <f>+M22+M23+M24</f>
        <v>0</v>
      </c>
      <c r="N21"/>
      <c r="O21"/>
      <c r="P21"/>
      <c r="Q21"/>
      <c r="R21"/>
      <c r="S21"/>
      <c r="T21"/>
      <c r="U21"/>
      <c r="V21"/>
      <c r="W21"/>
      <c r="X21"/>
      <c r="Y21"/>
      <c r="Z21"/>
    </row>
    <row r="22" spans="1:26" ht="30" customHeight="1">
      <c r="A22" s="1862" t="s">
        <v>1501</v>
      </c>
      <c r="B22" s="1923" t="s">
        <v>2057</v>
      </c>
      <c r="C22" s="1926" t="s">
        <v>2544</v>
      </c>
      <c r="D22" s="1920"/>
      <c r="E22" s="1920"/>
      <c r="F22" s="1870"/>
      <c r="G22" s="1922"/>
      <c r="H22" s="1922"/>
      <c r="I22" s="1868">
        <v>0.1</v>
      </c>
      <c r="J22" s="1927"/>
      <c r="K22" s="1927"/>
      <c r="L22" s="1913"/>
      <c r="M22" s="1910">
        <f>+L22*F22</f>
        <v>0</v>
      </c>
      <c r="N22"/>
      <c r="O22"/>
      <c r="P22"/>
      <c r="Q22"/>
      <c r="R22"/>
      <c r="S22"/>
      <c r="T22"/>
      <c r="U22"/>
      <c r="V22"/>
      <c r="W22"/>
      <c r="X22"/>
      <c r="Y22"/>
      <c r="Z22"/>
    </row>
    <row r="23" spans="1:26" ht="30" customHeight="1">
      <c r="A23" s="1862" t="s">
        <v>1502</v>
      </c>
      <c r="B23" s="1923" t="s">
        <v>2060</v>
      </c>
      <c r="C23" s="1928" t="s">
        <v>2546</v>
      </c>
      <c r="D23" s="1920"/>
      <c r="E23" s="1920"/>
      <c r="F23" s="1870"/>
      <c r="G23" s="1922"/>
      <c r="H23" s="1922"/>
      <c r="I23" s="1868">
        <v>0.5</v>
      </c>
      <c r="J23" s="1927"/>
      <c r="K23" s="1927"/>
      <c r="L23" s="1913"/>
      <c r="M23" s="1910">
        <f>+L23*F23</f>
        <v>0</v>
      </c>
      <c r="N23"/>
      <c r="O23"/>
      <c r="P23"/>
      <c r="Q23"/>
      <c r="R23"/>
      <c r="S23"/>
      <c r="T23"/>
      <c r="U23"/>
      <c r="V23"/>
      <c r="W23"/>
      <c r="X23"/>
      <c r="Y23"/>
      <c r="Z23"/>
    </row>
    <row r="24" spans="1:26" ht="30" customHeight="1">
      <c r="A24" s="1862" t="s">
        <v>1503</v>
      </c>
      <c r="B24" s="1923" t="s">
        <v>2253</v>
      </c>
      <c r="C24" s="1928" t="s">
        <v>2548</v>
      </c>
      <c r="D24" s="1920"/>
      <c r="E24" s="1920"/>
      <c r="F24" s="1870"/>
      <c r="G24" s="1922"/>
      <c r="H24" s="1922"/>
      <c r="I24" s="1868">
        <v>1</v>
      </c>
      <c r="J24" s="1927"/>
      <c r="K24" s="1927"/>
      <c r="L24" s="1913"/>
      <c r="M24" s="1910">
        <f>+L24*F24</f>
        <v>0</v>
      </c>
      <c r="N24"/>
      <c r="O24"/>
      <c r="P24"/>
      <c r="Q24"/>
      <c r="R24"/>
      <c r="S24"/>
      <c r="T24"/>
      <c r="U24"/>
      <c r="V24"/>
      <c r="W24"/>
      <c r="X24"/>
      <c r="Y24"/>
      <c r="Z24"/>
    </row>
    <row r="25" spans="1:26" ht="30" customHeight="1">
      <c r="A25" s="1862" t="s">
        <v>1504</v>
      </c>
      <c r="B25" s="1923" t="s">
        <v>876</v>
      </c>
      <c r="C25" s="1915" t="s">
        <v>2855</v>
      </c>
      <c r="D25" s="1920"/>
      <c r="E25" s="1920"/>
      <c r="F25" s="1870"/>
      <c r="G25" s="1922"/>
      <c r="H25" s="1922"/>
      <c r="I25" s="1922"/>
      <c r="J25" s="1927"/>
      <c r="K25" s="1927"/>
      <c r="L25" s="1917"/>
      <c r="M25" s="1910">
        <f>+M26+M27+M28</f>
        <v>0</v>
      </c>
      <c r="N25"/>
      <c r="O25"/>
      <c r="P25"/>
      <c r="Q25"/>
      <c r="R25"/>
      <c r="S25"/>
      <c r="T25"/>
      <c r="U25"/>
      <c r="V25"/>
      <c r="W25"/>
      <c r="X25"/>
      <c r="Y25"/>
      <c r="Z25"/>
    </row>
    <row r="26" spans="1:26" ht="30" customHeight="1">
      <c r="A26" s="1862" t="s">
        <v>1505</v>
      </c>
      <c r="B26" s="1923" t="s">
        <v>2684</v>
      </c>
      <c r="C26" s="1926" t="s">
        <v>2544</v>
      </c>
      <c r="D26" s="1920"/>
      <c r="E26" s="1920"/>
      <c r="F26" s="1870"/>
      <c r="G26" s="1922"/>
      <c r="H26" s="1922"/>
      <c r="I26" s="1868">
        <v>0.2</v>
      </c>
      <c r="J26" s="1927"/>
      <c r="K26" s="1927"/>
      <c r="L26" s="1913"/>
      <c r="M26" s="1910">
        <f>+L26*F26</f>
        <v>0</v>
      </c>
      <c r="N26"/>
      <c r="O26"/>
      <c r="P26"/>
      <c r="Q26"/>
      <c r="R26"/>
      <c r="S26"/>
      <c r="T26"/>
      <c r="U26"/>
      <c r="V26"/>
      <c r="W26"/>
      <c r="X26"/>
      <c r="Y26"/>
      <c r="Z26"/>
    </row>
    <row r="27" spans="1:26" ht="30" customHeight="1">
      <c r="A27" s="1862" t="s">
        <v>1506</v>
      </c>
      <c r="B27" s="1923" t="s">
        <v>2685</v>
      </c>
      <c r="C27" s="1928" t="s">
        <v>2546</v>
      </c>
      <c r="D27" s="1920"/>
      <c r="E27" s="1920"/>
      <c r="F27" s="1870"/>
      <c r="G27" s="1922"/>
      <c r="H27" s="1922"/>
      <c r="I27" s="1868">
        <v>0.5</v>
      </c>
      <c r="J27" s="1927"/>
      <c r="K27" s="1927"/>
      <c r="L27" s="1913"/>
      <c r="M27" s="1910">
        <f>+L27*F27</f>
        <v>0</v>
      </c>
      <c r="N27"/>
      <c r="O27"/>
      <c r="P27"/>
      <c r="Q27"/>
      <c r="R27"/>
      <c r="S27"/>
      <c r="T27"/>
      <c r="U27"/>
      <c r="V27"/>
      <c r="W27"/>
      <c r="X27"/>
      <c r="Y27"/>
      <c r="Z27"/>
    </row>
    <row r="28" spans="1:26" ht="30" customHeight="1">
      <c r="A28" s="1862" t="s">
        <v>1508</v>
      </c>
      <c r="B28" s="1923" t="s">
        <v>2686</v>
      </c>
      <c r="C28" s="1928" t="s">
        <v>2548</v>
      </c>
      <c r="D28" s="1920"/>
      <c r="E28" s="1920"/>
      <c r="F28" s="1870"/>
      <c r="G28" s="1922"/>
      <c r="H28" s="1922"/>
      <c r="I28" s="1868">
        <v>1</v>
      </c>
      <c r="J28" s="1927"/>
      <c r="K28" s="1927"/>
      <c r="L28" s="1913"/>
      <c r="M28" s="1910">
        <f>+L28*F28</f>
        <v>0</v>
      </c>
      <c r="N28"/>
      <c r="O28"/>
      <c r="P28"/>
      <c r="Q28"/>
      <c r="R28"/>
      <c r="S28"/>
      <c r="T28"/>
      <c r="U28"/>
      <c r="V28"/>
      <c r="W28"/>
      <c r="X28"/>
      <c r="Y28"/>
      <c r="Z28"/>
    </row>
    <row r="29" spans="1:26" ht="15">
      <c r="A29" s="1862" t="s">
        <v>1509</v>
      </c>
      <c r="B29" s="1923" t="s">
        <v>879</v>
      </c>
      <c r="C29" s="1915" t="s">
        <v>2856</v>
      </c>
      <c r="D29" s="1920"/>
      <c r="E29" s="1920"/>
      <c r="F29" s="1870"/>
      <c r="G29" s="1921"/>
      <c r="H29" s="1922"/>
      <c r="I29" s="1922"/>
      <c r="J29" s="1917"/>
      <c r="K29" s="1917"/>
      <c r="L29" s="1917"/>
      <c r="M29" s="1910">
        <f>+M30+M31+M32</f>
        <v>0</v>
      </c>
      <c r="N29"/>
      <c r="O29"/>
      <c r="P29"/>
      <c r="Q29"/>
      <c r="R29"/>
      <c r="S29"/>
      <c r="T29"/>
      <c r="U29"/>
      <c r="V29"/>
      <c r="W29"/>
      <c r="X29"/>
      <c r="Y29"/>
      <c r="Z29"/>
    </row>
    <row r="30" spans="1:26" ht="30" customHeight="1">
      <c r="A30" s="1862" t="s">
        <v>1510</v>
      </c>
      <c r="B30" s="1923" t="s">
        <v>2687</v>
      </c>
      <c r="C30" s="1928" t="s">
        <v>2858</v>
      </c>
      <c r="D30" s="1920"/>
      <c r="E30" s="1920"/>
      <c r="F30" s="1870"/>
      <c r="G30" s="1921"/>
      <c r="H30" s="1921"/>
      <c r="I30" s="1868">
        <v>0.2</v>
      </c>
      <c r="J30" s="1927"/>
      <c r="K30" s="1927"/>
      <c r="L30" s="1913"/>
      <c r="M30" s="1910">
        <f>+L30*F30</f>
        <v>0</v>
      </c>
      <c r="N30"/>
      <c r="O30"/>
      <c r="P30"/>
      <c r="Q30"/>
      <c r="R30"/>
      <c r="S30"/>
      <c r="T30"/>
      <c r="U30"/>
      <c r="V30"/>
      <c r="W30"/>
      <c r="X30"/>
      <c r="Y30"/>
      <c r="Z30"/>
    </row>
    <row r="31" spans="1:26" ht="30" customHeight="1">
      <c r="A31" s="1862" t="s">
        <v>1511</v>
      </c>
      <c r="B31" s="1923" t="s">
        <v>2688</v>
      </c>
      <c r="C31" s="1928" t="s">
        <v>2584</v>
      </c>
      <c r="D31" s="1920"/>
      <c r="E31" s="1920"/>
      <c r="F31" s="1870"/>
      <c r="G31" s="1921"/>
      <c r="H31" s="1921"/>
      <c r="I31" s="1868">
        <v>0.5</v>
      </c>
      <c r="J31" s="1927"/>
      <c r="K31" s="1927"/>
      <c r="L31" s="1913"/>
      <c r="M31" s="1910">
        <f>+L31*F31</f>
        <v>0</v>
      </c>
      <c r="N31"/>
      <c r="O31"/>
      <c r="P31"/>
      <c r="Q31"/>
      <c r="R31"/>
      <c r="S31"/>
      <c r="T31"/>
      <c r="U31"/>
      <c r="V31"/>
      <c r="W31"/>
      <c r="X31"/>
      <c r="Y31"/>
      <c r="Z31"/>
    </row>
    <row r="32" spans="1:26" ht="30" customHeight="1">
      <c r="A32" s="1862" t="s">
        <v>1513</v>
      </c>
      <c r="B32" s="1923" t="s">
        <v>2689</v>
      </c>
      <c r="C32" s="1929" t="s">
        <v>2548</v>
      </c>
      <c r="D32" s="1920"/>
      <c r="E32" s="1920"/>
      <c r="F32" s="1870"/>
      <c r="G32" s="1921"/>
      <c r="H32" s="1921"/>
      <c r="I32" s="1868">
        <v>1</v>
      </c>
      <c r="J32" s="1927"/>
      <c r="K32" s="1927"/>
      <c r="L32" s="1913"/>
      <c r="M32" s="1910">
        <f>+L32*F32</f>
        <v>0</v>
      </c>
      <c r="N32"/>
      <c r="O32"/>
      <c r="P32"/>
      <c r="Q32"/>
      <c r="R32"/>
      <c r="S32"/>
      <c r="T32"/>
      <c r="U32"/>
      <c r="V32"/>
      <c r="W32"/>
      <c r="X32"/>
      <c r="Y32"/>
      <c r="Z32"/>
    </row>
    <row r="33" spans="1:26" ht="24.75" customHeight="1">
      <c r="A33" s="1862" t="s">
        <v>1515</v>
      </c>
      <c r="B33" s="1923" t="s">
        <v>882</v>
      </c>
      <c r="C33" s="1915" t="s">
        <v>2859</v>
      </c>
      <c r="D33" s="1920"/>
      <c r="E33" s="1920"/>
      <c r="F33" s="1870"/>
      <c r="G33" s="1921"/>
      <c r="H33" s="1922"/>
      <c r="I33" s="1922"/>
      <c r="J33" s="1917"/>
      <c r="K33" s="1917"/>
      <c r="L33" s="1917"/>
      <c r="M33" s="1910">
        <f>+M34+M35</f>
        <v>0</v>
      </c>
      <c r="N33"/>
      <c r="O33"/>
      <c r="P33"/>
      <c r="Q33"/>
      <c r="R33"/>
      <c r="S33"/>
      <c r="T33"/>
      <c r="U33"/>
      <c r="V33"/>
      <c r="W33"/>
      <c r="X33"/>
      <c r="Y33"/>
      <c r="Z33"/>
    </row>
    <row r="34" spans="1:26" ht="30" customHeight="1">
      <c r="A34" s="1862" t="s">
        <v>1516</v>
      </c>
      <c r="B34" s="1923" t="s">
        <v>2691</v>
      </c>
      <c r="C34" s="1928" t="s">
        <v>2584</v>
      </c>
      <c r="D34" s="1920"/>
      <c r="E34" s="1920"/>
      <c r="F34" s="1870"/>
      <c r="G34" s="1921"/>
      <c r="H34" s="1922"/>
      <c r="I34" s="1868">
        <v>0.55000000000000004</v>
      </c>
      <c r="J34" s="1927"/>
      <c r="K34" s="1927"/>
      <c r="L34" s="1913"/>
      <c r="M34" s="1910">
        <f>+F34*L34</f>
        <v>0</v>
      </c>
      <c r="N34"/>
      <c r="O34"/>
      <c r="P34"/>
      <c r="Q34"/>
      <c r="R34"/>
      <c r="S34"/>
      <c r="T34"/>
      <c r="U34"/>
      <c r="V34"/>
      <c r="W34"/>
      <c r="X34"/>
      <c r="Y34"/>
      <c r="Z34"/>
    </row>
    <row r="35" spans="1:26" ht="30" customHeight="1">
      <c r="A35" s="1862" t="s">
        <v>1517</v>
      </c>
      <c r="B35" s="1923" t="s">
        <v>2692</v>
      </c>
      <c r="C35" s="1929" t="s">
        <v>2548</v>
      </c>
      <c r="D35" s="1920"/>
      <c r="E35" s="1920"/>
      <c r="F35" s="1870"/>
      <c r="G35" s="1921"/>
      <c r="H35" s="1922"/>
      <c r="I35" s="1868">
        <v>1</v>
      </c>
      <c r="J35" s="1927"/>
      <c r="K35" s="1927"/>
      <c r="L35" s="1913"/>
      <c r="M35" s="1910">
        <f>+F35*L35</f>
        <v>0</v>
      </c>
      <c r="N35"/>
      <c r="O35"/>
      <c r="P35"/>
      <c r="Q35"/>
      <c r="R35"/>
      <c r="S35"/>
      <c r="T35"/>
      <c r="U35"/>
      <c r="V35"/>
      <c r="W35"/>
      <c r="X35"/>
      <c r="Y35"/>
      <c r="Z35"/>
    </row>
    <row r="36" spans="1:26" ht="30" customHeight="1">
      <c r="A36" s="1862" t="s">
        <v>1518</v>
      </c>
      <c r="B36" s="1930" t="s">
        <v>902</v>
      </c>
      <c r="C36" s="1931" t="s">
        <v>2580</v>
      </c>
      <c r="D36" s="1870"/>
      <c r="E36" s="1870"/>
      <c r="F36" s="1920"/>
      <c r="G36" s="1921"/>
      <c r="H36" s="1921"/>
      <c r="I36" s="1922"/>
      <c r="J36" s="1920"/>
      <c r="K36" s="1920"/>
      <c r="L36" s="1927"/>
      <c r="M36" s="1910">
        <f>+M37+M38</f>
        <v>0</v>
      </c>
      <c r="N36"/>
      <c r="O36"/>
      <c r="P36"/>
      <c r="Q36"/>
      <c r="R36"/>
      <c r="S36"/>
      <c r="T36"/>
      <c r="U36"/>
      <c r="V36"/>
      <c r="W36"/>
      <c r="X36"/>
      <c r="Y36"/>
      <c r="Z36"/>
    </row>
    <row r="37" spans="1:26" ht="30" customHeight="1">
      <c r="A37" s="1862" t="s">
        <v>1519</v>
      </c>
      <c r="B37" s="1923" t="s">
        <v>2395</v>
      </c>
      <c r="C37" s="1928" t="s">
        <v>2584</v>
      </c>
      <c r="D37" s="1932"/>
      <c r="E37" s="1932"/>
      <c r="F37" s="1920"/>
      <c r="G37" s="1868">
        <v>0.5</v>
      </c>
      <c r="H37" s="1868">
        <v>0.85</v>
      </c>
      <c r="I37" s="1922"/>
      <c r="J37" s="1913"/>
      <c r="K37" s="1913"/>
      <c r="L37" s="1927"/>
      <c r="M37" s="1910">
        <f>+D37*J37+E37*K37</f>
        <v>0</v>
      </c>
      <c r="N37"/>
      <c r="O37"/>
      <c r="P37"/>
      <c r="Q37"/>
      <c r="R37"/>
      <c r="S37"/>
      <c r="T37"/>
      <c r="U37"/>
      <c r="V37"/>
      <c r="W37"/>
      <c r="X37"/>
      <c r="Y37"/>
      <c r="Z37"/>
    </row>
    <row r="38" spans="1:26" ht="30" customHeight="1">
      <c r="A38" s="1862" t="s">
        <v>1520</v>
      </c>
      <c r="B38" s="1923" t="s">
        <v>2397</v>
      </c>
      <c r="C38" s="1928" t="s">
        <v>2548</v>
      </c>
      <c r="D38" s="1932"/>
      <c r="E38" s="1932"/>
      <c r="F38" s="1920"/>
      <c r="G38" s="1868">
        <v>1</v>
      </c>
      <c r="H38" s="1868">
        <v>1</v>
      </c>
      <c r="I38" s="1922"/>
      <c r="J38" s="1913"/>
      <c r="K38" s="1913"/>
      <c r="L38" s="1927"/>
      <c r="M38" s="1910">
        <f>+D38*J38+E38*K38</f>
        <v>0</v>
      </c>
      <c r="N38"/>
      <c r="O38"/>
      <c r="P38"/>
      <c r="Q38"/>
      <c r="R38"/>
      <c r="S38"/>
      <c r="T38"/>
      <c r="U38"/>
      <c r="V38"/>
      <c r="W38"/>
      <c r="X38"/>
      <c r="Y38"/>
      <c r="Z38"/>
    </row>
    <row r="39" spans="1:26" ht="30" customHeight="1">
      <c r="A39" s="1862" t="s">
        <v>1521</v>
      </c>
      <c r="B39" s="1930" t="s">
        <v>2354</v>
      </c>
      <c r="C39" s="1933" t="s">
        <v>2587</v>
      </c>
      <c r="D39" s="1932"/>
      <c r="E39" s="1932"/>
      <c r="F39" s="1920"/>
      <c r="G39" s="1921"/>
      <c r="H39" s="1921"/>
      <c r="I39" s="1922"/>
      <c r="J39" s="1920"/>
      <c r="K39" s="1920"/>
      <c r="L39" s="1927"/>
      <c r="M39" s="1910">
        <f>+M40+M43+M46</f>
        <v>0</v>
      </c>
      <c r="N39"/>
      <c r="O39"/>
      <c r="P39"/>
      <c r="Q39"/>
      <c r="R39"/>
      <c r="S39"/>
      <c r="T39"/>
      <c r="U39"/>
      <c r="V39"/>
      <c r="W39"/>
      <c r="X39"/>
      <c r="Y39"/>
      <c r="Z39"/>
    </row>
    <row r="40" spans="1:26" ht="30" customHeight="1">
      <c r="A40" s="1862" t="s">
        <v>1522</v>
      </c>
      <c r="B40" s="1923" t="s">
        <v>2401</v>
      </c>
      <c r="C40" s="1934" t="s">
        <v>2864</v>
      </c>
      <c r="D40" s="1932"/>
      <c r="E40" s="1932"/>
      <c r="F40" s="1920"/>
      <c r="G40" s="1921"/>
      <c r="H40" s="1921"/>
      <c r="I40" s="1922"/>
      <c r="J40" s="1920"/>
      <c r="K40" s="1920"/>
      <c r="L40" s="1927"/>
      <c r="M40" s="1910">
        <f>+M41+M42</f>
        <v>0</v>
      </c>
      <c r="N40"/>
      <c r="O40"/>
      <c r="P40"/>
      <c r="Q40"/>
      <c r="R40"/>
      <c r="S40"/>
      <c r="T40"/>
      <c r="U40"/>
      <c r="V40"/>
      <c r="W40"/>
      <c r="X40"/>
      <c r="Y40"/>
      <c r="Z40"/>
    </row>
    <row r="41" spans="1:26" ht="31.5" customHeight="1">
      <c r="A41" s="1862" t="s">
        <v>1523</v>
      </c>
      <c r="B41" s="1923" t="s">
        <v>2882</v>
      </c>
      <c r="C41" s="1928" t="s">
        <v>2584</v>
      </c>
      <c r="D41" s="1877"/>
      <c r="E41" s="1877"/>
      <c r="F41" s="1920"/>
      <c r="G41" s="1868">
        <v>0.5</v>
      </c>
      <c r="H41" s="1868">
        <v>0.85</v>
      </c>
      <c r="I41" s="1922"/>
      <c r="J41" s="1913"/>
      <c r="K41" s="1913"/>
      <c r="L41" s="1927"/>
      <c r="M41" s="1910">
        <f>+D41*J41+E41*K41</f>
        <v>0</v>
      </c>
      <c r="N41"/>
      <c r="O41"/>
      <c r="P41"/>
      <c r="Q41"/>
      <c r="R41"/>
      <c r="S41"/>
      <c r="T41"/>
      <c r="U41"/>
      <c r="V41"/>
      <c r="W41"/>
      <c r="X41"/>
      <c r="Y41"/>
      <c r="Z41"/>
    </row>
    <row r="42" spans="1:26" ht="30" customHeight="1">
      <c r="A42" s="1862" t="s">
        <v>1524</v>
      </c>
      <c r="B42" s="1923" t="s">
        <v>2883</v>
      </c>
      <c r="C42" s="1928" t="s">
        <v>2548</v>
      </c>
      <c r="D42" s="1877"/>
      <c r="E42" s="1877"/>
      <c r="F42" s="1920"/>
      <c r="G42" s="1868">
        <v>1</v>
      </c>
      <c r="H42" s="1868">
        <v>1</v>
      </c>
      <c r="I42" s="1922"/>
      <c r="J42" s="1913"/>
      <c r="K42" s="1913"/>
      <c r="L42" s="1927"/>
      <c r="M42" s="1910">
        <f>+D42*J42+E42*K42</f>
        <v>0</v>
      </c>
      <c r="N42"/>
      <c r="O42"/>
      <c r="P42"/>
      <c r="Q42"/>
      <c r="R42"/>
      <c r="S42"/>
      <c r="T42"/>
      <c r="U42"/>
      <c r="V42"/>
      <c r="W42"/>
      <c r="X42"/>
      <c r="Y42"/>
      <c r="Z42"/>
    </row>
    <row r="43" spans="1:26" ht="30" customHeight="1">
      <c r="A43" s="1862" t="s">
        <v>1525</v>
      </c>
      <c r="B43" s="1923" t="s">
        <v>2402</v>
      </c>
      <c r="C43" s="1934" t="s">
        <v>2867</v>
      </c>
      <c r="D43" s="1877"/>
      <c r="E43" s="1877"/>
      <c r="F43" s="1920"/>
      <c r="G43" s="1921"/>
      <c r="H43" s="1921"/>
      <c r="I43" s="1922"/>
      <c r="J43" s="1920"/>
      <c r="K43" s="1920"/>
      <c r="L43" s="1927"/>
      <c r="M43" s="1910">
        <f>+M44+M45</f>
        <v>0</v>
      </c>
      <c r="N43"/>
      <c r="O43"/>
      <c r="P43"/>
      <c r="Q43"/>
      <c r="R43"/>
      <c r="S43"/>
      <c r="T43"/>
      <c r="U43"/>
      <c r="V43"/>
      <c r="W43"/>
      <c r="X43"/>
      <c r="Y43"/>
      <c r="Z43"/>
    </row>
    <row r="44" spans="1:26" ht="30" customHeight="1">
      <c r="A44" s="1862" t="s">
        <v>1526</v>
      </c>
      <c r="B44" s="1923" t="s">
        <v>2695</v>
      </c>
      <c r="C44" s="1928" t="s">
        <v>2584</v>
      </c>
      <c r="D44" s="1935"/>
      <c r="E44" s="1935"/>
      <c r="F44" s="1920"/>
      <c r="G44" s="1868">
        <v>0.5</v>
      </c>
      <c r="H44" s="1868">
        <v>1</v>
      </c>
      <c r="I44" s="1922"/>
      <c r="J44" s="1913"/>
      <c r="K44" s="1913"/>
      <c r="L44" s="1927"/>
      <c r="M44" s="1910">
        <f>+D44*J44+E44*K44</f>
        <v>0</v>
      </c>
      <c r="N44"/>
      <c r="O44"/>
      <c r="P44"/>
      <c r="Q44"/>
      <c r="R44"/>
      <c r="S44"/>
      <c r="T44"/>
      <c r="U44"/>
      <c r="V44"/>
      <c r="W44"/>
      <c r="X44"/>
      <c r="Y44"/>
      <c r="Z44"/>
    </row>
    <row r="45" spans="1:26" ht="30" customHeight="1">
      <c r="A45" s="1862" t="s">
        <v>1527</v>
      </c>
      <c r="B45" s="1923" t="s">
        <v>2699</v>
      </c>
      <c r="C45" s="1928" t="s">
        <v>2548</v>
      </c>
      <c r="D45" s="1935"/>
      <c r="E45" s="1870"/>
      <c r="F45" s="1920"/>
      <c r="G45" s="1868">
        <v>1</v>
      </c>
      <c r="H45" s="1868">
        <v>1</v>
      </c>
      <c r="I45" s="1922"/>
      <c r="J45" s="1913"/>
      <c r="K45" s="1913"/>
      <c r="L45" s="1927"/>
      <c r="M45" s="1910">
        <f>+D45*J45+E45*K45</f>
        <v>0</v>
      </c>
      <c r="N45"/>
      <c r="O45"/>
      <c r="P45"/>
      <c r="Q45"/>
      <c r="R45"/>
      <c r="S45"/>
      <c r="T45"/>
      <c r="U45"/>
      <c r="V45"/>
      <c r="W45"/>
      <c r="X45"/>
      <c r="Y45"/>
      <c r="Z45"/>
    </row>
    <row r="46" spans="1:26" ht="30" customHeight="1">
      <c r="A46" s="1862" t="s">
        <v>1528</v>
      </c>
      <c r="B46" s="1923" t="s">
        <v>2403</v>
      </c>
      <c r="C46" s="1936" t="s">
        <v>2629</v>
      </c>
      <c r="D46" s="1935"/>
      <c r="E46" s="1870"/>
      <c r="F46" s="1920"/>
      <c r="G46" s="1868">
        <v>0.5</v>
      </c>
      <c r="H46" s="1868">
        <v>0.85</v>
      </c>
      <c r="I46" s="1922"/>
      <c r="J46" s="1913"/>
      <c r="K46" s="1913"/>
      <c r="L46" s="1927"/>
      <c r="M46" s="1910">
        <f>+D46*J46+E46*K46</f>
        <v>0</v>
      </c>
      <c r="N46"/>
      <c r="O46"/>
      <c r="P46"/>
      <c r="Q46"/>
      <c r="R46"/>
      <c r="S46"/>
      <c r="T46"/>
      <c r="U46"/>
      <c r="V46"/>
      <c r="W46"/>
      <c r="X46"/>
      <c r="Y46"/>
      <c r="Z46"/>
    </row>
    <row r="47" spans="1:26" ht="30" customHeight="1">
      <c r="A47" s="1862" t="s">
        <v>1529</v>
      </c>
      <c r="B47" s="1930" t="s">
        <v>2711</v>
      </c>
      <c r="C47" s="1937" t="s">
        <v>2884</v>
      </c>
      <c r="D47" s="1935"/>
      <c r="E47" s="1870"/>
      <c r="F47" s="1920"/>
      <c r="G47" s="1921"/>
      <c r="H47" s="1921"/>
      <c r="I47" s="1922"/>
      <c r="J47" s="1913"/>
      <c r="K47" s="1913"/>
      <c r="L47" s="1927"/>
      <c r="M47" s="1910">
        <f>+D47*J47+E47*K47</f>
        <v>0</v>
      </c>
      <c r="N47"/>
      <c r="O47"/>
      <c r="P47"/>
      <c r="Q47"/>
      <c r="R47"/>
      <c r="S47"/>
      <c r="T47"/>
      <c r="U47"/>
      <c r="V47"/>
      <c r="W47"/>
      <c r="X47"/>
      <c r="Y47"/>
      <c r="Z47"/>
    </row>
    <row r="48" spans="1:26" ht="30" customHeight="1">
      <c r="A48" s="1862" t="s">
        <v>1530</v>
      </c>
      <c r="B48" s="1930" t="s">
        <v>2712</v>
      </c>
      <c r="C48" s="1938" t="s">
        <v>2885</v>
      </c>
      <c r="D48" s="1870"/>
      <c r="E48" s="1935"/>
      <c r="F48" s="1920"/>
      <c r="G48" s="1921"/>
      <c r="H48" s="1921"/>
      <c r="I48" s="1921"/>
      <c r="J48" s="1920"/>
      <c r="K48" s="1920"/>
      <c r="L48" s="1927"/>
      <c r="M48" s="1910">
        <f>+M49+M50+M51</f>
        <v>0</v>
      </c>
      <c r="N48"/>
      <c r="O48"/>
      <c r="P48"/>
      <c r="Q48"/>
      <c r="R48"/>
      <c r="S48"/>
      <c r="T48"/>
      <c r="U48"/>
      <c r="V48"/>
      <c r="W48"/>
      <c r="X48"/>
      <c r="Y48"/>
      <c r="Z48"/>
    </row>
    <row r="49" spans="1:26" ht="30" customHeight="1">
      <c r="A49" s="1862" t="s">
        <v>1531</v>
      </c>
      <c r="B49" s="1923" t="s">
        <v>2713</v>
      </c>
      <c r="C49" s="1939" t="s">
        <v>2638</v>
      </c>
      <c r="D49" s="1867"/>
      <c r="E49" s="1940"/>
      <c r="F49" s="1940"/>
      <c r="G49" s="1868">
        <v>0.05</v>
      </c>
      <c r="H49" s="1922"/>
      <c r="I49" s="1922"/>
      <c r="J49" s="1913"/>
      <c r="K49" s="1927"/>
      <c r="L49" s="1927"/>
      <c r="M49" s="1910">
        <f>+D49*J49</f>
        <v>0</v>
      </c>
      <c r="N49"/>
      <c r="O49"/>
      <c r="P49"/>
      <c r="Q49"/>
      <c r="R49"/>
      <c r="S49"/>
      <c r="T49"/>
      <c r="U49"/>
      <c r="V49"/>
      <c r="W49"/>
      <c r="X49"/>
      <c r="Y49"/>
      <c r="Z49"/>
    </row>
    <row r="50" spans="1:26" ht="30" customHeight="1">
      <c r="A50" s="1862" t="s">
        <v>1532</v>
      </c>
      <c r="B50" s="1923" t="s">
        <v>2714</v>
      </c>
      <c r="C50" s="1915" t="s">
        <v>2870</v>
      </c>
      <c r="D50" s="1870"/>
      <c r="E50" s="1940"/>
      <c r="F50" s="1920"/>
      <c r="G50" s="1868">
        <v>1</v>
      </c>
      <c r="H50" s="1922"/>
      <c r="I50" s="1922"/>
      <c r="J50" s="1913"/>
      <c r="K50" s="1927"/>
      <c r="L50" s="1927"/>
      <c r="M50" s="1910">
        <f>+D50*J50</f>
        <v>0</v>
      </c>
      <c r="N50"/>
      <c r="O50"/>
      <c r="P50"/>
      <c r="Q50"/>
      <c r="R50"/>
      <c r="S50"/>
      <c r="T50"/>
      <c r="U50"/>
      <c r="V50"/>
      <c r="W50"/>
      <c r="X50"/>
      <c r="Y50"/>
      <c r="Z50"/>
    </row>
    <row r="51" spans="1:26" ht="30" customHeight="1">
      <c r="A51" s="1862" t="s">
        <v>2599</v>
      </c>
      <c r="B51" s="1923" t="s">
        <v>2715</v>
      </c>
      <c r="C51" s="1924" t="s">
        <v>2871</v>
      </c>
      <c r="D51" s="1870"/>
      <c r="E51" s="1935"/>
      <c r="F51" s="1935"/>
      <c r="G51" s="1868">
        <v>0.85</v>
      </c>
      <c r="H51" s="1868">
        <v>0.85</v>
      </c>
      <c r="I51" s="1868">
        <v>0.85</v>
      </c>
      <c r="J51" s="1913"/>
      <c r="K51" s="1913"/>
      <c r="L51" s="1913"/>
      <c r="M51" s="1910">
        <f>+D51*J51+E51*K51+F51*L51</f>
        <v>0</v>
      </c>
      <c r="N51"/>
      <c r="O51"/>
      <c r="P51"/>
      <c r="Q51"/>
      <c r="R51"/>
      <c r="S51"/>
      <c r="T51"/>
      <c r="U51"/>
      <c r="V51"/>
      <c r="W51"/>
      <c r="X51"/>
      <c r="Y51"/>
      <c r="Z51"/>
    </row>
    <row r="52" spans="1:26" ht="30" customHeight="1">
      <c r="A52" s="1862" t="s">
        <v>2601</v>
      </c>
      <c r="B52" s="1930" t="s">
        <v>2716</v>
      </c>
      <c r="C52" s="1811" t="s">
        <v>2647</v>
      </c>
      <c r="D52" s="1870"/>
      <c r="E52" s="1935"/>
      <c r="F52" s="1935"/>
      <c r="G52" s="1921"/>
      <c r="H52" s="1921"/>
      <c r="I52" s="1922"/>
      <c r="J52" s="1913"/>
      <c r="K52" s="1913"/>
      <c r="L52" s="1913"/>
      <c r="M52" s="1910">
        <f>+D52*J52+E52*K52+F52*L52</f>
        <v>0</v>
      </c>
      <c r="N52"/>
      <c r="O52"/>
      <c r="P52"/>
      <c r="Q52"/>
      <c r="R52"/>
      <c r="S52"/>
      <c r="T52"/>
      <c r="U52"/>
      <c r="V52"/>
      <c r="W52"/>
      <c r="X52"/>
      <c r="Y52"/>
      <c r="Z52"/>
    </row>
    <row r="53" spans="1:26" ht="30" customHeight="1">
      <c r="A53" s="1862" t="s">
        <v>2603</v>
      </c>
      <c r="B53" s="1930" t="s">
        <v>2717</v>
      </c>
      <c r="C53" s="1919" t="s">
        <v>2886</v>
      </c>
      <c r="D53" s="1877"/>
      <c r="E53" s="1935"/>
      <c r="F53" s="1940"/>
      <c r="G53" s="1868">
        <v>1</v>
      </c>
      <c r="H53" s="1868">
        <v>1</v>
      </c>
      <c r="I53" s="1941"/>
      <c r="J53" s="1913"/>
      <c r="K53" s="1913"/>
      <c r="L53" s="1927"/>
      <c r="M53" s="1910">
        <f>+D53*J53+E53*K53</f>
        <v>0</v>
      </c>
      <c r="N53"/>
      <c r="O53"/>
      <c r="P53"/>
      <c r="Q53"/>
      <c r="R53"/>
      <c r="S53"/>
      <c r="T53"/>
      <c r="U53"/>
      <c r="V53"/>
      <c r="W53"/>
      <c r="X53"/>
      <c r="Y53"/>
      <c r="Z53"/>
    </row>
    <row r="54" spans="1:26" ht="30" customHeight="1">
      <c r="A54" s="1862" t="s">
        <v>2605</v>
      </c>
      <c r="B54" s="1930" t="s">
        <v>2724</v>
      </c>
      <c r="C54" s="1942" t="s">
        <v>2669</v>
      </c>
      <c r="D54" s="1913"/>
      <c r="E54" s="1935"/>
      <c r="F54" s="1940"/>
      <c r="G54" s="1941"/>
      <c r="H54" s="1941"/>
      <c r="I54" s="1922"/>
      <c r="J54" s="1940"/>
      <c r="K54" s="1940"/>
      <c r="L54" s="1927"/>
      <c r="M54" s="1910">
        <f>+M55+M56+M57+M58</f>
        <v>0</v>
      </c>
      <c r="N54"/>
      <c r="O54"/>
      <c r="P54"/>
      <c r="Q54"/>
      <c r="R54"/>
      <c r="S54"/>
      <c r="T54"/>
      <c r="U54"/>
      <c r="V54"/>
      <c r="W54"/>
      <c r="X54"/>
      <c r="Y54"/>
      <c r="Z54"/>
    </row>
    <row r="55" spans="1:26" ht="30" customHeight="1">
      <c r="A55" s="1862" t="s">
        <v>2608</v>
      </c>
      <c r="B55" s="1923" t="s">
        <v>2725</v>
      </c>
      <c r="C55" s="1924" t="s">
        <v>2876</v>
      </c>
      <c r="D55" s="1877"/>
      <c r="E55" s="1870"/>
      <c r="F55" s="1940"/>
      <c r="G55" s="1921"/>
      <c r="H55" s="1921"/>
      <c r="I55" s="1941"/>
      <c r="J55" s="1913"/>
      <c r="K55" s="1913"/>
      <c r="L55" s="1927"/>
      <c r="M55" s="1910">
        <f>+D55*J55+E55*K55</f>
        <v>0</v>
      </c>
      <c r="N55"/>
      <c r="O55"/>
      <c r="P55"/>
      <c r="Q55"/>
      <c r="R55"/>
      <c r="S55"/>
      <c r="T55"/>
      <c r="U55"/>
      <c r="V55"/>
      <c r="W55"/>
      <c r="X55"/>
      <c r="Y55"/>
      <c r="Z55"/>
    </row>
    <row r="56" spans="1:26" ht="30" customHeight="1">
      <c r="A56" s="1862" t="s">
        <v>2611</v>
      </c>
      <c r="B56" s="1923" t="s">
        <v>2726</v>
      </c>
      <c r="C56" s="1915" t="s">
        <v>2877</v>
      </c>
      <c r="D56" s="1877"/>
      <c r="E56" s="1877"/>
      <c r="F56" s="1940"/>
      <c r="G56" s="1868">
        <v>0.05</v>
      </c>
      <c r="H56" s="1868">
        <v>0.05</v>
      </c>
      <c r="I56" s="1941"/>
      <c r="J56" s="1913"/>
      <c r="K56" s="1913"/>
      <c r="L56" s="1927"/>
      <c r="M56" s="1910">
        <f>+D56*J56+E56*K56</f>
        <v>0</v>
      </c>
      <c r="N56"/>
      <c r="O56"/>
      <c r="P56"/>
      <c r="Q56"/>
      <c r="R56"/>
      <c r="S56"/>
      <c r="T56"/>
      <c r="U56"/>
      <c r="V56"/>
      <c r="W56"/>
      <c r="X56"/>
      <c r="Y56"/>
      <c r="Z56"/>
    </row>
    <row r="57" spans="1:26" ht="30" customHeight="1">
      <c r="A57" s="1862" t="s">
        <v>2613</v>
      </c>
      <c r="B57" s="1923" t="s">
        <v>2727</v>
      </c>
      <c r="C57" s="1915" t="s">
        <v>2878</v>
      </c>
      <c r="D57" s="1870"/>
      <c r="E57" s="1870"/>
      <c r="F57" s="1940"/>
      <c r="G57" s="1868">
        <v>0.1</v>
      </c>
      <c r="H57" s="1868">
        <v>0.1</v>
      </c>
      <c r="I57" s="1941"/>
      <c r="J57" s="1913"/>
      <c r="K57" s="1913"/>
      <c r="L57" s="1927"/>
      <c r="M57" s="1910">
        <f>+D57*J57+E57*K57</f>
        <v>0</v>
      </c>
      <c r="N57"/>
      <c r="O57"/>
      <c r="P57"/>
      <c r="Q57"/>
      <c r="R57"/>
      <c r="S57"/>
      <c r="T57"/>
      <c r="U57"/>
      <c r="V57"/>
      <c r="W57"/>
      <c r="X57"/>
      <c r="Y57"/>
      <c r="Z57"/>
    </row>
    <row r="58" spans="1:26" ht="30" customHeight="1" thickBot="1">
      <c r="A58" s="1943" t="s">
        <v>2615</v>
      </c>
      <c r="B58" s="1944" t="s">
        <v>2728</v>
      </c>
      <c r="C58" s="1915" t="s">
        <v>2681</v>
      </c>
      <c r="D58" s="1945"/>
      <c r="E58" s="1945"/>
      <c r="F58" s="1946"/>
      <c r="G58" s="1886">
        <v>1</v>
      </c>
      <c r="H58" s="1886">
        <v>1</v>
      </c>
      <c r="I58" s="1947"/>
      <c r="J58" s="1913"/>
      <c r="K58" s="1913"/>
      <c r="L58" s="1948"/>
      <c r="M58" s="1910">
        <f>+D58*J58+E58*K58</f>
        <v>0</v>
      </c>
      <c r="N58"/>
      <c r="O58"/>
      <c r="P58"/>
      <c r="Q58"/>
      <c r="R58"/>
      <c r="S58"/>
      <c r="T58"/>
      <c r="U58"/>
      <c r="V58"/>
      <c r="W58"/>
      <c r="X58"/>
      <c r="Y58"/>
      <c r="Z58"/>
    </row>
    <row r="59" spans="1:26" ht="15">
      <c r="N59"/>
      <c r="O59"/>
      <c r="P59"/>
      <c r="Q59"/>
      <c r="R59"/>
      <c r="S59"/>
      <c r="T59"/>
      <c r="U59"/>
      <c r="V59"/>
      <c r="W59"/>
      <c r="X59"/>
      <c r="Y59"/>
      <c r="Z59"/>
    </row>
    <row r="60" spans="1:26" ht="15">
      <c r="N60"/>
      <c r="O60"/>
      <c r="P60"/>
      <c r="Q60"/>
      <c r="R60"/>
      <c r="S60"/>
      <c r="T60"/>
      <c r="U60"/>
      <c r="V60"/>
      <c r="W60"/>
      <c r="X60"/>
      <c r="Y60"/>
      <c r="Z60"/>
    </row>
    <row r="61" spans="1:26" ht="15">
      <c r="N61"/>
      <c r="O61"/>
      <c r="P61"/>
      <c r="Q61"/>
      <c r="R61"/>
      <c r="S61"/>
      <c r="T61"/>
      <c r="U61"/>
      <c r="V61"/>
      <c r="W61"/>
      <c r="X61"/>
      <c r="Y61"/>
      <c r="Z61"/>
    </row>
    <row r="62" spans="1:26" ht="15">
      <c r="N62"/>
      <c r="O62"/>
      <c r="P62"/>
      <c r="Q62"/>
      <c r="R62"/>
      <c r="S62"/>
      <c r="T62"/>
      <c r="U62"/>
      <c r="V62"/>
      <c r="W62"/>
      <c r="X62"/>
      <c r="Y62"/>
      <c r="Z62"/>
    </row>
    <row r="63" spans="1:26" ht="15">
      <c r="N63"/>
      <c r="O63"/>
      <c r="P63"/>
      <c r="Q63"/>
      <c r="R63"/>
      <c r="S63"/>
      <c r="T63"/>
      <c r="U63"/>
      <c r="V63"/>
      <c r="W63"/>
      <c r="X63"/>
      <c r="Y63"/>
      <c r="Z63"/>
    </row>
    <row r="64" spans="1:26" ht="15">
      <c r="N64"/>
      <c r="O64"/>
      <c r="P64"/>
      <c r="Q64"/>
      <c r="R64"/>
      <c r="S64"/>
      <c r="T64"/>
      <c r="U64"/>
      <c r="V64"/>
      <c r="W64"/>
      <c r="X64"/>
      <c r="Y64"/>
      <c r="Z64"/>
    </row>
    <row r="65" spans="1:26" ht="15">
      <c r="N65"/>
      <c r="O65"/>
      <c r="P65"/>
      <c r="Q65"/>
      <c r="R65"/>
      <c r="S65"/>
      <c r="T65"/>
      <c r="U65"/>
      <c r="V65"/>
      <c r="W65"/>
      <c r="X65"/>
      <c r="Y65"/>
      <c r="Z65"/>
    </row>
    <row r="66" spans="1:26" ht="15">
      <c r="N66"/>
      <c r="O66"/>
      <c r="P66"/>
      <c r="Q66"/>
      <c r="R66"/>
      <c r="S66"/>
      <c r="T66"/>
      <c r="U66"/>
      <c r="V66"/>
      <c r="W66"/>
      <c r="X66"/>
      <c r="Y66"/>
      <c r="Z66"/>
    </row>
    <row r="78" spans="1:26">
      <c r="A78" s="1800"/>
      <c r="B78" s="1800"/>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zoomScale="70" zoomScaleNormal="70" workbookViewId="0">
      <selection activeCell="C98" sqref="C98"/>
    </sheetView>
  </sheetViews>
  <sheetFormatPr defaultColWidth="11.42578125" defaultRowHeight="14.25"/>
  <cols>
    <col min="1" max="1" width="24" style="1846" customWidth="1"/>
    <col min="2" max="2" width="8.7109375" style="1847" customWidth="1"/>
    <col min="3" max="3" width="106.42578125" style="1800" customWidth="1"/>
    <col min="4" max="13" width="20.7109375" style="1800" customWidth="1"/>
    <col min="14" max="14" width="15.140625" style="1800" bestFit="1" customWidth="1"/>
    <col min="15" max="15" width="18.42578125" style="1800" customWidth="1"/>
    <col min="16" max="16" width="11.42578125" style="1800" bestFit="1" customWidth="1"/>
    <col min="17" max="16384" width="11.42578125" style="1800"/>
  </cols>
  <sheetData>
    <row r="1" spans="1:26" ht="15">
      <c r="A1" s="1755" t="s">
        <v>2682</v>
      </c>
      <c r="B1" s="1755" t="s">
        <v>1649</v>
      </c>
    </row>
    <row r="2" spans="1:26" ht="15">
      <c r="A2" s="1755" t="s">
        <v>2524</v>
      </c>
      <c r="B2" s="1835" t="s">
        <v>2887</v>
      </c>
    </row>
    <row r="3" spans="1:26" ht="15">
      <c r="A3" s="1755" t="s">
        <v>6</v>
      </c>
      <c r="B3" s="1755" t="s">
        <v>7</v>
      </c>
    </row>
    <row r="4" spans="1:26" ht="15">
      <c r="A4" s="1755" t="s">
        <v>10</v>
      </c>
      <c r="B4" s="1755" t="s">
        <v>2526</v>
      </c>
    </row>
    <row r="6" spans="1:26" ht="15.75" customHeight="1" thickBot="1">
      <c r="A6" s="1279"/>
      <c r="B6" s="1280"/>
      <c r="C6" s="1278"/>
      <c r="D6" s="1278"/>
      <c r="E6" s="1278"/>
      <c r="F6" s="1278"/>
      <c r="G6" s="1278"/>
      <c r="H6" s="1278"/>
      <c r="I6" s="1278"/>
      <c r="J6" s="1278"/>
      <c r="K6" s="1278"/>
      <c r="L6" s="1278"/>
      <c r="M6" s="1278"/>
      <c r="N6" s="1278"/>
    </row>
    <row r="7" spans="1:26" ht="29.25" customHeight="1" thickBot="1">
      <c r="A7" s="2931" t="s">
        <v>2846</v>
      </c>
      <c r="B7" s="2932"/>
      <c r="C7" s="2932"/>
      <c r="D7" s="2932"/>
      <c r="E7" s="2932"/>
      <c r="F7" s="2932"/>
      <c r="G7" s="2932"/>
      <c r="H7" s="2932"/>
      <c r="I7" s="2932"/>
      <c r="J7" s="2932"/>
      <c r="K7" s="2932"/>
      <c r="L7" s="2932"/>
      <c r="M7" s="2933"/>
      <c r="N7"/>
      <c r="O7"/>
      <c r="P7"/>
      <c r="Q7"/>
      <c r="R7"/>
      <c r="S7"/>
      <c r="T7"/>
      <c r="U7"/>
      <c r="V7"/>
      <c r="W7"/>
      <c r="X7"/>
      <c r="Y7"/>
      <c r="Z7"/>
    </row>
    <row r="8" spans="1:26" s="1849" customFormat="1" ht="51.75" customHeight="1">
      <c r="A8" s="2885"/>
      <c r="B8" s="2956"/>
      <c r="C8" s="2957"/>
      <c r="D8" s="2952" t="s">
        <v>658</v>
      </c>
      <c r="E8" s="2952"/>
      <c r="F8" s="2952"/>
      <c r="G8" s="2944" t="s">
        <v>2847</v>
      </c>
      <c r="H8" s="2788"/>
      <c r="I8" s="2953"/>
      <c r="J8" s="2944" t="s">
        <v>2848</v>
      </c>
      <c r="K8" s="2788"/>
      <c r="L8" s="2953"/>
      <c r="M8" s="2945" t="s">
        <v>2530</v>
      </c>
      <c r="N8"/>
      <c r="O8"/>
      <c r="P8"/>
      <c r="Q8"/>
      <c r="R8"/>
      <c r="S8"/>
      <c r="T8"/>
      <c r="U8"/>
      <c r="V8"/>
      <c r="W8"/>
      <c r="X8"/>
      <c r="Y8"/>
      <c r="Z8"/>
    </row>
    <row r="9" spans="1:26" s="1849" customFormat="1" ht="30" customHeight="1">
      <c r="A9" s="2946"/>
      <c r="B9" s="2947"/>
      <c r="C9" s="2948"/>
      <c r="D9" s="2944" t="s">
        <v>2849</v>
      </c>
      <c r="E9" s="2788"/>
      <c r="F9" s="2945" t="s">
        <v>2532</v>
      </c>
      <c r="G9" s="2944" t="s">
        <v>2849</v>
      </c>
      <c r="H9" s="2788"/>
      <c r="I9" s="2945" t="s">
        <v>2532</v>
      </c>
      <c r="J9" s="2944" t="s">
        <v>2849</v>
      </c>
      <c r="K9" s="2788"/>
      <c r="L9" s="2945" t="s">
        <v>2532</v>
      </c>
      <c r="M9" s="2936"/>
      <c r="N9"/>
      <c r="O9"/>
      <c r="P9"/>
      <c r="Q9"/>
      <c r="R9"/>
      <c r="S9"/>
      <c r="T9"/>
      <c r="U9"/>
      <c r="V9"/>
      <c r="W9"/>
      <c r="X9"/>
      <c r="Y9"/>
      <c r="Z9"/>
    </row>
    <row r="10" spans="1:26" s="1849" customFormat="1" ht="51.75" customHeight="1" thickBot="1">
      <c r="A10" s="2949"/>
      <c r="B10" s="2950"/>
      <c r="C10" s="2951"/>
      <c r="D10" s="1713" t="s">
        <v>2850</v>
      </c>
      <c r="E10" s="1713" t="s">
        <v>2535</v>
      </c>
      <c r="F10" s="2936"/>
      <c r="G10" s="1713" t="s">
        <v>2850</v>
      </c>
      <c r="H10" s="1713" t="s">
        <v>2535</v>
      </c>
      <c r="I10" s="2936"/>
      <c r="J10" s="1713" t="s">
        <v>2851</v>
      </c>
      <c r="K10" s="1713" t="s">
        <v>2535</v>
      </c>
      <c r="L10" s="2936"/>
      <c r="M10" s="2936"/>
      <c r="N10"/>
      <c r="O10"/>
      <c r="P10"/>
      <c r="Q10"/>
      <c r="R10"/>
      <c r="S10"/>
      <c r="T10"/>
      <c r="U10"/>
      <c r="V10"/>
      <c r="W10"/>
      <c r="X10"/>
      <c r="Y10"/>
      <c r="Z10"/>
    </row>
    <row r="11" spans="1:26" s="1849" customFormat="1" ht="30.75" customHeight="1" thickBot="1">
      <c r="A11" s="1760" t="s">
        <v>1678</v>
      </c>
      <c r="B11" s="1761" t="s">
        <v>2536</v>
      </c>
      <c r="C11" s="1762" t="s">
        <v>657</v>
      </c>
      <c r="D11" s="1851" t="s">
        <v>1865</v>
      </c>
      <c r="E11" s="1851" t="s">
        <v>1867</v>
      </c>
      <c r="F11" s="1851" t="s">
        <v>1869</v>
      </c>
      <c r="G11" s="1851" t="s">
        <v>1871</v>
      </c>
      <c r="H11" s="1851" t="s">
        <v>1873</v>
      </c>
      <c r="I11" s="1851" t="s">
        <v>1875</v>
      </c>
      <c r="J11" s="1851" t="s">
        <v>1877</v>
      </c>
      <c r="K11" s="1851" t="s">
        <v>1879</v>
      </c>
      <c r="L11" s="1851" t="s">
        <v>1881</v>
      </c>
      <c r="M11" s="1851" t="s">
        <v>1500</v>
      </c>
      <c r="N11"/>
      <c r="O11"/>
      <c r="P11"/>
      <c r="Q11"/>
      <c r="R11"/>
      <c r="S11"/>
      <c r="T11"/>
      <c r="U11"/>
      <c r="V11"/>
      <c r="W11"/>
      <c r="X11"/>
      <c r="Y11"/>
      <c r="Z11"/>
    </row>
    <row r="12" spans="1:26" s="1849" customFormat="1" ht="30" customHeight="1">
      <c r="A12" s="1862" t="s">
        <v>1865</v>
      </c>
      <c r="B12" s="1905">
        <v>1</v>
      </c>
      <c r="C12" s="1906" t="s">
        <v>2538</v>
      </c>
      <c r="D12" s="1907"/>
      <c r="E12" s="1907"/>
      <c r="F12" s="1907"/>
      <c r="G12" s="1908"/>
      <c r="H12" s="1908"/>
      <c r="I12" s="1908"/>
      <c r="J12" s="1909"/>
      <c r="K12" s="1909"/>
      <c r="L12" s="1909"/>
      <c r="M12" s="1910">
        <f>+M13+M16+M36+M39+M47+M48+M52+M53+M54</f>
        <v>0</v>
      </c>
      <c r="N12"/>
      <c r="O12"/>
      <c r="P12"/>
      <c r="Q12"/>
      <c r="R12"/>
      <c r="S12"/>
      <c r="T12"/>
      <c r="U12"/>
      <c r="V12"/>
      <c r="W12"/>
      <c r="X12"/>
      <c r="Y12"/>
      <c r="Z12"/>
    </row>
    <row r="13" spans="1:26" s="1849" customFormat="1" ht="30" customHeight="1">
      <c r="A13" s="1862" t="s">
        <v>1867</v>
      </c>
      <c r="B13" s="1905" t="s">
        <v>662</v>
      </c>
      <c r="C13" s="1912" t="s">
        <v>2880</v>
      </c>
      <c r="D13" s="1913"/>
      <c r="E13" s="1913"/>
      <c r="F13" s="1913"/>
      <c r="G13" s="1908"/>
      <c r="H13" s="1908"/>
      <c r="I13" s="1908"/>
      <c r="J13" s="1909"/>
      <c r="K13" s="1909"/>
      <c r="L13" s="1909"/>
      <c r="M13" s="1910">
        <f>+M14+M15</f>
        <v>0</v>
      </c>
      <c r="N13"/>
      <c r="O13"/>
      <c r="P13"/>
      <c r="Q13"/>
      <c r="R13"/>
      <c r="S13"/>
      <c r="T13"/>
      <c r="U13"/>
      <c r="V13"/>
      <c r="W13"/>
      <c r="X13"/>
      <c r="Y13"/>
      <c r="Z13"/>
    </row>
    <row r="14" spans="1:26" ht="30" customHeight="1">
      <c r="A14" s="1862" t="s">
        <v>1869</v>
      </c>
      <c r="B14" s="1914" t="s">
        <v>665</v>
      </c>
      <c r="C14" s="1915" t="s">
        <v>2542</v>
      </c>
      <c r="D14" s="1867"/>
      <c r="E14" s="1867"/>
      <c r="F14" s="1867"/>
      <c r="G14" s="1868">
        <v>0</v>
      </c>
      <c r="H14" s="1868">
        <v>0</v>
      </c>
      <c r="I14" s="1916">
        <v>0</v>
      </c>
      <c r="J14" s="1913"/>
      <c r="K14" s="1913"/>
      <c r="L14" s="1913"/>
      <c r="M14" s="1910">
        <f>+D14*J14+E14*K14+F14*L14</f>
        <v>0</v>
      </c>
      <c r="N14"/>
      <c r="O14"/>
      <c r="P14"/>
      <c r="Q14"/>
      <c r="R14"/>
      <c r="S14"/>
      <c r="T14"/>
      <c r="U14"/>
      <c r="V14"/>
      <c r="W14"/>
      <c r="X14"/>
      <c r="Y14"/>
      <c r="Z14"/>
    </row>
    <row r="15" spans="1:26" ht="30" customHeight="1">
      <c r="A15" s="1862" t="s">
        <v>1871</v>
      </c>
      <c r="B15" s="1914" t="s">
        <v>793</v>
      </c>
      <c r="C15" s="1915" t="s">
        <v>2550</v>
      </c>
      <c r="D15" s="1867"/>
      <c r="E15" s="1867"/>
      <c r="F15" s="1917"/>
      <c r="G15" s="1868">
        <v>0</v>
      </c>
      <c r="H15" s="1868">
        <v>1</v>
      </c>
      <c r="I15" s="1918"/>
      <c r="J15" s="1913"/>
      <c r="K15" s="1913"/>
      <c r="L15" s="1917"/>
      <c r="M15" s="1910">
        <f>+D15*J15+E15*K15</f>
        <v>0</v>
      </c>
      <c r="N15"/>
      <c r="O15"/>
      <c r="P15"/>
      <c r="Q15"/>
      <c r="R15"/>
      <c r="S15"/>
      <c r="T15"/>
      <c r="U15"/>
      <c r="V15"/>
      <c r="W15"/>
      <c r="X15"/>
      <c r="Y15"/>
      <c r="Z15"/>
    </row>
    <row r="16" spans="1:26" ht="30" customHeight="1">
      <c r="A16" s="1862" t="s">
        <v>1873</v>
      </c>
      <c r="B16" s="1905" t="s">
        <v>844</v>
      </c>
      <c r="C16" s="1919" t="s">
        <v>2881</v>
      </c>
      <c r="D16" s="1920"/>
      <c r="E16" s="1920"/>
      <c r="F16" s="1913"/>
      <c r="G16" s="1921"/>
      <c r="H16" s="1922"/>
      <c r="I16" s="1922"/>
      <c r="J16" s="1917"/>
      <c r="K16" s="1917"/>
      <c r="L16" s="1917"/>
      <c r="M16" s="1910">
        <f>+M17+M21+M25+M29+M33</f>
        <v>0</v>
      </c>
      <c r="N16"/>
      <c r="O16"/>
      <c r="P16"/>
      <c r="Q16"/>
      <c r="R16"/>
      <c r="S16"/>
      <c r="T16"/>
      <c r="U16"/>
      <c r="V16"/>
      <c r="W16"/>
      <c r="X16"/>
      <c r="Y16"/>
      <c r="Z16"/>
    </row>
    <row r="17" spans="1:26" ht="30" customHeight="1">
      <c r="A17" s="1862" t="s">
        <v>1875</v>
      </c>
      <c r="B17" s="1923" t="s">
        <v>847</v>
      </c>
      <c r="C17" s="1924" t="s">
        <v>2554</v>
      </c>
      <c r="D17" s="1920"/>
      <c r="E17" s="1920"/>
      <c r="F17" s="1867"/>
      <c r="G17" s="1921"/>
      <c r="H17" s="1922"/>
      <c r="I17" s="1922"/>
      <c r="J17" s="1925"/>
      <c r="K17" s="1925"/>
      <c r="L17" s="1917"/>
      <c r="M17" s="1910">
        <f>+M18+M19+M20</f>
        <v>0</v>
      </c>
      <c r="N17"/>
      <c r="O17"/>
      <c r="P17"/>
      <c r="Q17"/>
      <c r="R17"/>
      <c r="S17"/>
      <c r="T17"/>
      <c r="U17"/>
      <c r="V17"/>
      <c r="W17"/>
      <c r="X17"/>
      <c r="Y17"/>
      <c r="Z17"/>
    </row>
    <row r="18" spans="1:26" ht="30.75" customHeight="1">
      <c r="A18" s="1862" t="s">
        <v>1877</v>
      </c>
      <c r="B18" s="1923" t="s">
        <v>850</v>
      </c>
      <c r="C18" s="1926" t="s">
        <v>2544</v>
      </c>
      <c r="D18" s="1920"/>
      <c r="E18" s="1920"/>
      <c r="F18" s="1870"/>
      <c r="G18" s="1922"/>
      <c r="H18" s="1922"/>
      <c r="I18" s="1868">
        <v>0</v>
      </c>
      <c r="J18" s="1927"/>
      <c r="K18" s="1927"/>
      <c r="L18" s="1913"/>
      <c r="M18" s="1910">
        <f>+L18*F18</f>
        <v>0</v>
      </c>
      <c r="N18"/>
      <c r="O18"/>
      <c r="P18"/>
      <c r="Q18"/>
      <c r="R18"/>
      <c r="S18"/>
      <c r="T18"/>
      <c r="U18"/>
      <c r="V18"/>
      <c r="W18"/>
      <c r="X18"/>
      <c r="Y18"/>
      <c r="Z18"/>
    </row>
    <row r="19" spans="1:26" ht="30.75" customHeight="1">
      <c r="A19" s="1862" t="s">
        <v>1879</v>
      </c>
      <c r="B19" s="1923" t="s">
        <v>853</v>
      </c>
      <c r="C19" s="1928" t="s">
        <v>2546</v>
      </c>
      <c r="D19" s="1920"/>
      <c r="E19" s="1920"/>
      <c r="F19" s="1870"/>
      <c r="G19" s="1922"/>
      <c r="H19" s="1922"/>
      <c r="I19" s="1868">
        <v>0.5</v>
      </c>
      <c r="J19" s="1927"/>
      <c r="K19" s="1927"/>
      <c r="L19" s="1913"/>
      <c r="M19" s="1910">
        <f>+L19*F19</f>
        <v>0</v>
      </c>
      <c r="N19"/>
      <c r="O19"/>
      <c r="P19"/>
      <c r="Q19"/>
      <c r="R19"/>
      <c r="S19"/>
      <c r="T19"/>
      <c r="U19"/>
      <c r="V19"/>
      <c r="W19"/>
      <c r="X19"/>
      <c r="Y19"/>
      <c r="Z19"/>
    </row>
    <row r="20" spans="1:26" ht="30" customHeight="1">
      <c r="A20" s="1862" t="s">
        <v>1881</v>
      </c>
      <c r="B20" s="1923" t="s">
        <v>856</v>
      </c>
      <c r="C20" s="1928" t="s">
        <v>2548</v>
      </c>
      <c r="D20" s="1920"/>
      <c r="E20" s="1920"/>
      <c r="F20" s="1870"/>
      <c r="G20" s="1922"/>
      <c r="H20" s="1922"/>
      <c r="I20" s="1868">
        <v>1</v>
      </c>
      <c r="J20" s="1927"/>
      <c r="K20" s="1927"/>
      <c r="L20" s="1913"/>
      <c r="M20" s="1910">
        <f>+L20*F20</f>
        <v>0</v>
      </c>
      <c r="N20"/>
      <c r="O20"/>
      <c r="P20"/>
      <c r="Q20"/>
      <c r="R20"/>
      <c r="S20"/>
      <c r="T20"/>
      <c r="U20"/>
      <c r="V20"/>
      <c r="W20"/>
      <c r="X20"/>
      <c r="Y20"/>
      <c r="Z20"/>
    </row>
    <row r="21" spans="1:26" ht="30" customHeight="1">
      <c r="A21" s="1862" t="s">
        <v>1500</v>
      </c>
      <c r="B21" s="1923" t="s">
        <v>873</v>
      </c>
      <c r="C21" s="1915" t="s">
        <v>2559</v>
      </c>
      <c r="D21" s="1920"/>
      <c r="E21" s="1920"/>
      <c r="F21" s="1870"/>
      <c r="G21" s="1921"/>
      <c r="H21" s="1922"/>
      <c r="I21" s="1922"/>
      <c r="J21" s="1927"/>
      <c r="K21" s="1927"/>
      <c r="L21" s="1917"/>
      <c r="M21" s="1910">
        <f>+M22+M23+M24</f>
        <v>0</v>
      </c>
      <c r="N21"/>
      <c r="O21"/>
      <c r="P21"/>
      <c r="Q21"/>
      <c r="R21"/>
      <c r="S21"/>
      <c r="T21"/>
      <c r="U21"/>
      <c r="V21"/>
      <c r="W21"/>
      <c r="X21"/>
      <c r="Y21"/>
      <c r="Z21"/>
    </row>
    <row r="22" spans="1:26" ht="30" customHeight="1">
      <c r="A22" s="1862" t="s">
        <v>1501</v>
      </c>
      <c r="B22" s="1923" t="s">
        <v>2057</v>
      </c>
      <c r="C22" s="1926" t="s">
        <v>2544</v>
      </c>
      <c r="D22" s="1920"/>
      <c r="E22" s="1920"/>
      <c r="F22" s="1870"/>
      <c r="G22" s="1922"/>
      <c r="H22" s="1922"/>
      <c r="I22" s="1868">
        <v>0.1</v>
      </c>
      <c r="J22" s="1927"/>
      <c r="K22" s="1927"/>
      <c r="L22" s="1913"/>
      <c r="M22" s="1910">
        <f>+L22*F22</f>
        <v>0</v>
      </c>
      <c r="N22"/>
      <c r="O22"/>
      <c r="P22"/>
      <c r="Q22"/>
      <c r="R22"/>
      <c r="S22"/>
      <c r="T22"/>
      <c r="U22"/>
      <c r="V22"/>
      <c r="W22"/>
      <c r="X22"/>
      <c r="Y22"/>
      <c r="Z22"/>
    </row>
    <row r="23" spans="1:26" ht="30" customHeight="1">
      <c r="A23" s="1862" t="s">
        <v>1502</v>
      </c>
      <c r="B23" s="1923" t="s">
        <v>2060</v>
      </c>
      <c r="C23" s="1928" t="s">
        <v>2546</v>
      </c>
      <c r="D23" s="1920"/>
      <c r="E23" s="1920"/>
      <c r="F23" s="1870"/>
      <c r="G23" s="1922"/>
      <c r="H23" s="1922"/>
      <c r="I23" s="1868">
        <v>0.5</v>
      </c>
      <c r="J23" s="1927"/>
      <c r="K23" s="1927"/>
      <c r="L23" s="1913"/>
      <c r="M23" s="1910">
        <f>+L23*F23</f>
        <v>0</v>
      </c>
      <c r="N23"/>
      <c r="O23"/>
      <c r="P23"/>
      <c r="Q23"/>
      <c r="R23"/>
      <c r="S23"/>
      <c r="T23"/>
      <c r="U23"/>
      <c r="V23"/>
      <c r="W23"/>
      <c r="X23"/>
      <c r="Y23"/>
      <c r="Z23"/>
    </row>
    <row r="24" spans="1:26" ht="30" customHeight="1">
      <c r="A24" s="1862" t="s">
        <v>1503</v>
      </c>
      <c r="B24" s="1923" t="s">
        <v>2253</v>
      </c>
      <c r="C24" s="1928" t="s">
        <v>2548</v>
      </c>
      <c r="D24" s="1920"/>
      <c r="E24" s="1920"/>
      <c r="F24" s="1870"/>
      <c r="G24" s="1922"/>
      <c r="H24" s="1922"/>
      <c r="I24" s="1868">
        <v>1</v>
      </c>
      <c r="J24" s="1927"/>
      <c r="K24" s="1927"/>
      <c r="L24" s="1913"/>
      <c r="M24" s="1910">
        <f>+L24*F24</f>
        <v>0</v>
      </c>
      <c r="N24"/>
      <c r="O24"/>
      <c r="P24"/>
      <c r="Q24"/>
      <c r="R24"/>
      <c r="S24"/>
      <c r="T24"/>
      <c r="U24"/>
      <c r="V24"/>
      <c r="W24"/>
      <c r="X24"/>
      <c r="Y24"/>
      <c r="Z24"/>
    </row>
    <row r="25" spans="1:26" ht="30" customHeight="1">
      <c r="A25" s="1862" t="s">
        <v>1504</v>
      </c>
      <c r="B25" s="1923" t="s">
        <v>876</v>
      </c>
      <c r="C25" s="1915" t="s">
        <v>2855</v>
      </c>
      <c r="D25" s="1920"/>
      <c r="E25" s="1920"/>
      <c r="F25" s="1870"/>
      <c r="G25" s="1922"/>
      <c r="H25" s="1922"/>
      <c r="I25" s="1922"/>
      <c r="J25" s="1927"/>
      <c r="K25" s="1927"/>
      <c r="L25" s="1917"/>
      <c r="M25" s="1910">
        <f>+M26+M27+M28</f>
        <v>0</v>
      </c>
      <c r="N25"/>
      <c r="O25"/>
      <c r="P25"/>
      <c r="Q25"/>
      <c r="R25"/>
      <c r="S25"/>
      <c r="T25"/>
      <c r="U25"/>
      <c r="V25"/>
      <c r="W25"/>
      <c r="X25"/>
      <c r="Y25"/>
      <c r="Z25"/>
    </row>
    <row r="26" spans="1:26" ht="30" customHeight="1">
      <c r="A26" s="1862" t="s">
        <v>1505</v>
      </c>
      <c r="B26" s="1923" t="s">
        <v>2684</v>
      </c>
      <c r="C26" s="1926" t="s">
        <v>2544</v>
      </c>
      <c r="D26" s="1920"/>
      <c r="E26" s="1920"/>
      <c r="F26" s="1870"/>
      <c r="G26" s="1922"/>
      <c r="H26" s="1922"/>
      <c r="I26" s="1868">
        <v>0.2</v>
      </c>
      <c r="J26" s="1927"/>
      <c r="K26" s="1927"/>
      <c r="L26" s="1913"/>
      <c r="M26" s="1910">
        <f>+L26*F26</f>
        <v>0</v>
      </c>
      <c r="N26"/>
      <c r="O26"/>
      <c r="P26"/>
      <c r="Q26"/>
      <c r="R26"/>
      <c r="S26"/>
      <c r="T26"/>
      <c r="U26"/>
      <c r="V26"/>
      <c r="W26"/>
      <c r="X26"/>
      <c r="Y26"/>
      <c r="Z26"/>
    </row>
    <row r="27" spans="1:26" ht="30" customHeight="1">
      <c r="A27" s="1862" t="s">
        <v>1506</v>
      </c>
      <c r="B27" s="1923" t="s">
        <v>2685</v>
      </c>
      <c r="C27" s="1928" t="s">
        <v>2546</v>
      </c>
      <c r="D27" s="1920"/>
      <c r="E27" s="1920"/>
      <c r="F27" s="1870"/>
      <c r="G27" s="1922"/>
      <c r="H27" s="1922"/>
      <c r="I27" s="1868">
        <v>0.5</v>
      </c>
      <c r="J27" s="1927"/>
      <c r="K27" s="1927"/>
      <c r="L27" s="1913"/>
      <c r="M27" s="1910">
        <f>+L27*F27</f>
        <v>0</v>
      </c>
      <c r="N27"/>
      <c r="O27"/>
      <c r="P27"/>
      <c r="Q27"/>
      <c r="R27"/>
      <c r="S27"/>
      <c r="T27"/>
      <c r="U27"/>
      <c r="V27"/>
      <c r="W27"/>
      <c r="X27"/>
      <c r="Y27"/>
      <c r="Z27"/>
    </row>
    <row r="28" spans="1:26" ht="30" customHeight="1">
      <c r="A28" s="1862" t="s">
        <v>1508</v>
      </c>
      <c r="B28" s="1923" t="s">
        <v>2686</v>
      </c>
      <c r="C28" s="1928" t="s">
        <v>2548</v>
      </c>
      <c r="D28" s="1920"/>
      <c r="E28" s="1920"/>
      <c r="F28" s="1870"/>
      <c r="G28" s="1922"/>
      <c r="H28" s="1922"/>
      <c r="I28" s="1868">
        <v>1</v>
      </c>
      <c r="J28" s="1927"/>
      <c r="K28" s="1927"/>
      <c r="L28" s="1913"/>
      <c r="M28" s="1910">
        <f>+L28*F28</f>
        <v>0</v>
      </c>
      <c r="N28"/>
      <c r="O28"/>
      <c r="P28"/>
      <c r="Q28"/>
      <c r="R28"/>
      <c r="S28"/>
      <c r="T28"/>
      <c r="U28"/>
      <c r="V28"/>
      <c r="W28"/>
      <c r="X28"/>
      <c r="Y28"/>
      <c r="Z28"/>
    </row>
    <row r="29" spans="1:26" ht="15">
      <c r="A29" s="1862" t="s">
        <v>1509</v>
      </c>
      <c r="B29" s="1923" t="s">
        <v>879</v>
      </c>
      <c r="C29" s="1915" t="s">
        <v>2856</v>
      </c>
      <c r="D29" s="1920"/>
      <c r="E29" s="1920"/>
      <c r="F29" s="1870"/>
      <c r="G29" s="1921"/>
      <c r="H29" s="1922"/>
      <c r="I29" s="1922"/>
      <c r="J29" s="1917"/>
      <c r="K29" s="1917"/>
      <c r="L29" s="1917"/>
      <c r="M29" s="1910">
        <f>+M30+M31+M32</f>
        <v>0</v>
      </c>
      <c r="N29"/>
      <c r="O29"/>
      <c r="P29"/>
      <c r="Q29"/>
      <c r="R29"/>
      <c r="S29"/>
      <c r="T29"/>
      <c r="U29"/>
      <c r="V29"/>
      <c r="W29"/>
      <c r="X29"/>
      <c r="Y29"/>
      <c r="Z29"/>
    </row>
    <row r="30" spans="1:26" ht="30" customHeight="1">
      <c r="A30" s="1862" t="s">
        <v>1510</v>
      </c>
      <c r="B30" s="1923" t="s">
        <v>2687</v>
      </c>
      <c r="C30" s="1928" t="s">
        <v>2858</v>
      </c>
      <c r="D30" s="1920"/>
      <c r="E30" s="1920"/>
      <c r="F30" s="1870"/>
      <c r="G30" s="1921"/>
      <c r="H30" s="1921"/>
      <c r="I30" s="1868">
        <v>0.2</v>
      </c>
      <c r="J30" s="1927"/>
      <c r="K30" s="1927"/>
      <c r="L30" s="1913"/>
      <c r="M30" s="1910">
        <f>+L30*F30</f>
        <v>0</v>
      </c>
      <c r="N30"/>
      <c r="O30"/>
      <c r="P30"/>
      <c r="Q30"/>
      <c r="R30"/>
      <c r="S30"/>
      <c r="T30"/>
      <c r="U30"/>
      <c r="V30"/>
      <c r="W30"/>
      <c r="X30"/>
      <c r="Y30"/>
      <c r="Z30"/>
    </row>
    <row r="31" spans="1:26" ht="30" customHeight="1">
      <c r="A31" s="1862" t="s">
        <v>1511</v>
      </c>
      <c r="B31" s="1923" t="s">
        <v>2688</v>
      </c>
      <c r="C31" s="1928" t="s">
        <v>2584</v>
      </c>
      <c r="D31" s="1920"/>
      <c r="E31" s="1920"/>
      <c r="F31" s="1870"/>
      <c r="G31" s="1921"/>
      <c r="H31" s="1921"/>
      <c r="I31" s="1868">
        <v>0.5</v>
      </c>
      <c r="J31" s="1927"/>
      <c r="K31" s="1927"/>
      <c r="L31" s="1913"/>
      <c r="M31" s="1910">
        <f>+L31*F31</f>
        <v>0</v>
      </c>
      <c r="N31"/>
      <c r="O31"/>
      <c r="P31"/>
      <c r="Q31"/>
      <c r="R31"/>
      <c r="S31"/>
      <c r="T31"/>
      <c r="U31"/>
      <c r="V31"/>
      <c r="W31"/>
      <c r="X31"/>
      <c r="Y31"/>
      <c r="Z31"/>
    </row>
    <row r="32" spans="1:26" ht="30" customHeight="1">
      <c r="A32" s="1862" t="s">
        <v>1513</v>
      </c>
      <c r="B32" s="1923" t="s">
        <v>2689</v>
      </c>
      <c r="C32" s="1929" t="s">
        <v>2548</v>
      </c>
      <c r="D32" s="1920"/>
      <c r="E32" s="1920"/>
      <c r="F32" s="1870"/>
      <c r="G32" s="1921"/>
      <c r="H32" s="1921"/>
      <c r="I32" s="1868">
        <v>1</v>
      </c>
      <c r="J32" s="1927"/>
      <c r="K32" s="1927"/>
      <c r="L32" s="1913"/>
      <c r="M32" s="1910">
        <f>+L32*F32</f>
        <v>0</v>
      </c>
      <c r="N32"/>
      <c r="O32"/>
      <c r="P32"/>
      <c r="Q32"/>
      <c r="R32"/>
      <c r="S32"/>
      <c r="T32"/>
      <c r="U32"/>
      <c r="V32"/>
      <c r="W32"/>
      <c r="X32"/>
      <c r="Y32"/>
      <c r="Z32"/>
    </row>
    <row r="33" spans="1:26" ht="24.75" customHeight="1">
      <c r="A33" s="1862" t="s">
        <v>1515</v>
      </c>
      <c r="B33" s="1923" t="s">
        <v>882</v>
      </c>
      <c r="C33" s="1915" t="s">
        <v>2859</v>
      </c>
      <c r="D33" s="1920"/>
      <c r="E33" s="1920"/>
      <c r="F33" s="1870"/>
      <c r="G33" s="1921"/>
      <c r="H33" s="1922"/>
      <c r="I33" s="1922"/>
      <c r="J33" s="1917"/>
      <c r="K33" s="1917"/>
      <c r="L33" s="1917"/>
      <c r="M33" s="1910">
        <f>+M34+M35</f>
        <v>0</v>
      </c>
      <c r="N33"/>
      <c r="O33"/>
      <c r="P33"/>
      <c r="Q33"/>
      <c r="R33"/>
      <c r="S33"/>
      <c r="T33"/>
      <c r="U33"/>
      <c r="V33"/>
      <c r="W33"/>
      <c r="X33"/>
      <c r="Y33"/>
      <c r="Z33"/>
    </row>
    <row r="34" spans="1:26" ht="30" customHeight="1">
      <c r="A34" s="1862" t="s">
        <v>1516</v>
      </c>
      <c r="B34" s="1923" t="s">
        <v>2691</v>
      </c>
      <c r="C34" s="1928" t="s">
        <v>2584</v>
      </c>
      <c r="D34" s="1920"/>
      <c r="E34" s="1920"/>
      <c r="F34" s="1870"/>
      <c r="G34" s="1921"/>
      <c r="H34" s="1922"/>
      <c r="I34" s="1868">
        <v>0.55000000000000004</v>
      </c>
      <c r="J34" s="1927"/>
      <c r="K34" s="1927"/>
      <c r="L34" s="1913"/>
      <c r="M34" s="1910">
        <f>+F34*L34</f>
        <v>0</v>
      </c>
      <c r="N34"/>
      <c r="O34"/>
      <c r="P34"/>
      <c r="Q34"/>
      <c r="R34"/>
      <c r="S34"/>
      <c r="T34"/>
      <c r="U34"/>
      <c r="V34"/>
      <c r="W34"/>
      <c r="X34"/>
      <c r="Y34"/>
      <c r="Z34"/>
    </row>
    <row r="35" spans="1:26" ht="30" customHeight="1">
      <c r="A35" s="1862" t="s">
        <v>1517</v>
      </c>
      <c r="B35" s="1923" t="s">
        <v>2692</v>
      </c>
      <c r="C35" s="1929" t="s">
        <v>2548</v>
      </c>
      <c r="D35" s="1920"/>
      <c r="E35" s="1920"/>
      <c r="F35" s="1870"/>
      <c r="G35" s="1921"/>
      <c r="H35" s="1922"/>
      <c r="I35" s="1868">
        <v>1</v>
      </c>
      <c r="J35" s="1927"/>
      <c r="K35" s="1927"/>
      <c r="L35" s="1913"/>
      <c r="M35" s="1910">
        <f>+F35*L35</f>
        <v>0</v>
      </c>
      <c r="N35"/>
      <c r="O35"/>
      <c r="P35"/>
      <c r="Q35"/>
      <c r="R35"/>
      <c r="S35"/>
      <c r="T35"/>
      <c r="U35"/>
      <c r="V35"/>
      <c r="W35"/>
      <c r="X35"/>
      <c r="Y35"/>
      <c r="Z35"/>
    </row>
    <row r="36" spans="1:26" ht="30" customHeight="1">
      <c r="A36" s="1862" t="s">
        <v>1518</v>
      </c>
      <c r="B36" s="1930" t="s">
        <v>902</v>
      </c>
      <c r="C36" s="1931" t="s">
        <v>2580</v>
      </c>
      <c r="D36" s="1870"/>
      <c r="E36" s="1870"/>
      <c r="F36" s="1920"/>
      <c r="G36" s="1921"/>
      <c r="H36" s="1921"/>
      <c r="I36" s="1922"/>
      <c r="J36" s="1920"/>
      <c r="K36" s="1920"/>
      <c r="L36" s="1927"/>
      <c r="M36" s="1910">
        <f>+M37+M38</f>
        <v>0</v>
      </c>
      <c r="N36"/>
      <c r="O36"/>
      <c r="P36"/>
      <c r="Q36"/>
      <c r="R36"/>
      <c r="S36"/>
      <c r="T36"/>
      <c r="U36"/>
      <c r="V36"/>
      <c r="W36"/>
      <c r="X36"/>
      <c r="Y36"/>
      <c r="Z36"/>
    </row>
    <row r="37" spans="1:26" ht="30" customHeight="1">
      <c r="A37" s="1862" t="s">
        <v>1519</v>
      </c>
      <c r="B37" s="1923" t="s">
        <v>2395</v>
      </c>
      <c r="C37" s="1928" t="s">
        <v>2584</v>
      </c>
      <c r="D37" s="1932"/>
      <c r="E37" s="1932"/>
      <c r="F37" s="1920"/>
      <c r="G37" s="1868">
        <v>0.5</v>
      </c>
      <c r="H37" s="1868">
        <v>0.85</v>
      </c>
      <c r="I37" s="1922"/>
      <c r="J37" s="1913"/>
      <c r="K37" s="1913"/>
      <c r="L37" s="1927"/>
      <c r="M37" s="1910">
        <f>+D37*J37+E37*K37</f>
        <v>0</v>
      </c>
      <c r="N37"/>
      <c r="O37"/>
      <c r="P37"/>
      <c r="Q37"/>
      <c r="R37"/>
      <c r="S37"/>
      <c r="T37"/>
      <c r="U37"/>
      <c r="V37"/>
      <c r="W37"/>
      <c r="X37"/>
      <c r="Y37"/>
      <c r="Z37"/>
    </row>
    <row r="38" spans="1:26" ht="30" customHeight="1">
      <c r="A38" s="1862" t="s">
        <v>1520</v>
      </c>
      <c r="B38" s="1923" t="s">
        <v>2397</v>
      </c>
      <c r="C38" s="1928" t="s">
        <v>2548</v>
      </c>
      <c r="D38" s="1932"/>
      <c r="E38" s="1932"/>
      <c r="F38" s="1920"/>
      <c r="G38" s="1868">
        <v>1</v>
      </c>
      <c r="H38" s="1868">
        <v>1</v>
      </c>
      <c r="I38" s="1922"/>
      <c r="J38" s="1913"/>
      <c r="K38" s="1913"/>
      <c r="L38" s="1927"/>
      <c r="M38" s="1910">
        <f>+D38*J38+E38*K38</f>
        <v>0</v>
      </c>
      <c r="N38"/>
      <c r="O38"/>
      <c r="P38"/>
      <c r="Q38"/>
      <c r="R38"/>
      <c r="S38"/>
      <c r="T38"/>
      <c r="U38"/>
      <c r="V38"/>
      <c r="W38"/>
      <c r="X38"/>
      <c r="Y38"/>
      <c r="Z38"/>
    </row>
    <row r="39" spans="1:26" ht="30" customHeight="1">
      <c r="A39" s="1862" t="s">
        <v>1521</v>
      </c>
      <c r="B39" s="1930" t="s">
        <v>2354</v>
      </c>
      <c r="C39" s="1933" t="s">
        <v>2587</v>
      </c>
      <c r="D39" s="1932"/>
      <c r="E39" s="1932"/>
      <c r="F39" s="1920"/>
      <c r="G39" s="1921"/>
      <c r="H39" s="1921"/>
      <c r="I39" s="1922"/>
      <c r="J39" s="1920"/>
      <c r="K39" s="1920"/>
      <c r="L39" s="1927"/>
      <c r="M39" s="1910">
        <f>+M40+M43+M46</f>
        <v>0</v>
      </c>
      <c r="N39"/>
      <c r="O39"/>
      <c r="P39"/>
      <c r="Q39"/>
      <c r="R39"/>
      <c r="S39"/>
      <c r="T39"/>
      <c r="U39"/>
      <c r="V39"/>
      <c r="W39"/>
      <c r="X39"/>
      <c r="Y39"/>
      <c r="Z39"/>
    </row>
    <row r="40" spans="1:26" ht="30" customHeight="1">
      <c r="A40" s="1862" t="s">
        <v>1522</v>
      </c>
      <c r="B40" s="1923" t="s">
        <v>2401</v>
      </c>
      <c r="C40" s="1934" t="s">
        <v>2864</v>
      </c>
      <c r="D40" s="1932"/>
      <c r="E40" s="1932"/>
      <c r="F40" s="1920"/>
      <c r="G40" s="1921"/>
      <c r="H40" s="1921"/>
      <c r="I40" s="1922"/>
      <c r="J40" s="1920"/>
      <c r="K40" s="1920"/>
      <c r="L40" s="1927"/>
      <c r="M40" s="1910">
        <f>+M41+M42</f>
        <v>0</v>
      </c>
      <c r="N40"/>
      <c r="O40"/>
      <c r="P40"/>
      <c r="Q40"/>
      <c r="R40"/>
      <c r="S40"/>
      <c r="T40"/>
      <c r="U40"/>
      <c r="V40"/>
      <c r="W40"/>
      <c r="X40"/>
      <c r="Y40"/>
      <c r="Z40"/>
    </row>
    <row r="41" spans="1:26" ht="31.5" customHeight="1">
      <c r="A41" s="1862" t="s">
        <v>1523</v>
      </c>
      <c r="B41" s="1923" t="s">
        <v>2882</v>
      </c>
      <c r="C41" s="1928" t="s">
        <v>2584</v>
      </c>
      <c r="D41" s="1877"/>
      <c r="E41" s="1877"/>
      <c r="F41" s="1920"/>
      <c r="G41" s="1868">
        <v>0.5</v>
      </c>
      <c r="H41" s="1868">
        <v>0.85</v>
      </c>
      <c r="I41" s="1922"/>
      <c r="J41" s="1913"/>
      <c r="K41" s="1913"/>
      <c r="L41" s="1927"/>
      <c r="M41" s="1910">
        <f>+D41*J41+E41*K41</f>
        <v>0</v>
      </c>
      <c r="N41"/>
      <c r="O41"/>
      <c r="P41"/>
      <c r="Q41"/>
      <c r="R41"/>
      <c r="S41"/>
      <c r="T41"/>
      <c r="U41"/>
      <c r="V41"/>
      <c r="W41"/>
      <c r="X41"/>
      <c r="Y41"/>
      <c r="Z41"/>
    </row>
    <row r="42" spans="1:26" ht="30" customHeight="1">
      <c r="A42" s="1862" t="s">
        <v>1524</v>
      </c>
      <c r="B42" s="1923" t="s">
        <v>2883</v>
      </c>
      <c r="C42" s="1928" t="s">
        <v>2548</v>
      </c>
      <c r="D42" s="1877"/>
      <c r="E42" s="1877"/>
      <c r="F42" s="1920"/>
      <c r="G42" s="1868">
        <v>1</v>
      </c>
      <c r="H42" s="1868">
        <v>1</v>
      </c>
      <c r="I42" s="1922"/>
      <c r="J42" s="1913"/>
      <c r="K42" s="1913"/>
      <c r="L42" s="1927"/>
      <c r="M42" s="1910">
        <f>+D42*J42+E42*K42</f>
        <v>0</v>
      </c>
      <c r="N42"/>
      <c r="O42"/>
      <c r="P42"/>
      <c r="Q42"/>
      <c r="R42"/>
      <c r="S42"/>
      <c r="T42"/>
      <c r="U42"/>
      <c r="V42"/>
      <c r="W42"/>
      <c r="X42"/>
      <c r="Y42"/>
      <c r="Z42"/>
    </row>
    <row r="43" spans="1:26" ht="30" customHeight="1">
      <c r="A43" s="1862" t="s">
        <v>1525</v>
      </c>
      <c r="B43" s="1923" t="s">
        <v>2402</v>
      </c>
      <c r="C43" s="1934" t="s">
        <v>2867</v>
      </c>
      <c r="D43" s="1877"/>
      <c r="E43" s="1877"/>
      <c r="F43" s="1920"/>
      <c r="G43" s="1921"/>
      <c r="H43" s="1921"/>
      <c r="I43" s="1922"/>
      <c r="J43" s="1920"/>
      <c r="K43" s="1920"/>
      <c r="L43" s="1927"/>
      <c r="M43" s="1910">
        <f>+M44+M45</f>
        <v>0</v>
      </c>
      <c r="N43"/>
      <c r="O43"/>
      <c r="P43"/>
      <c r="Q43"/>
      <c r="R43"/>
      <c r="S43"/>
      <c r="T43"/>
      <c r="U43"/>
      <c r="V43"/>
      <c r="W43"/>
      <c r="X43"/>
      <c r="Y43"/>
      <c r="Z43"/>
    </row>
    <row r="44" spans="1:26" ht="30" customHeight="1">
      <c r="A44" s="1862" t="s">
        <v>1526</v>
      </c>
      <c r="B44" s="1923" t="s">
        <v>2695</v>
      </c>
      <c r="C44" s="1928" t="s">
        <v>2584</v>
      </c>
      <c r="D44" s="1935"/>
      <c r="E44" s="1935"/>
      <c r="F44" s="1920"/>
      <c r="G44" s="1868">
        <v>0.5</v>
      </c>
      <c r="H44" s="1868">
        <v>1</v>
      </c>
      <c r="I44" s="1922"/>
      <c r="J44" s="1913"/>
      <c r="K44" s="1913"/>
      <c r="L44" s="1927"/>
      <c r="M44" s="1910">
        <f>+D44*J44+E44*K44</f>
        <v>0</v>
      </c>
      <c r="N44"/>
      <c r="O44"/>
      <c r="P44"/>
      <c r="Q44"/>
      <c r="R44"/>
      <c r="S44"/>
      <c r="T44"/>
      <c r="U44"/>
      <c r="V44"/>
      <c r="W44"/>
      <c r="X44"/>
      <c r="Y44"/>
      <c r="Z44"/>
    </row>
    <row r="45" spans="1:26" ht="30" customHeight="1">
      <c r="A45" s="1862" t="s">
        <v>1527</v>
      </c>
      <c r="B45" s="1923" t="s">
        <v>2699</v>
      </c>
      <c r="C45" s="1928" t="s">
        <v>2548</v>
      </c>
      <c r="D45" s="1935"/>
      <c r="E45" s="1870"/>
      <c r="F45" s="1920"/>
      <c r="G45" s="1868">
        <v>1</v>
      </c>
      <c r="H45" s="1868">
        <v>1</v>
      </c>
      <c r="I45" s="1922"/>
      <c r="J45" s="1913"/>
      <c r="K45" s="1913"/>
      <c r="L45" s="1927"/>
      <c r="M45" s="1910">
        <f>+D45*J45+E45*K45</f>
        <v>0</v>
      </c>
      <c r="N45"/>
      <c r="O45"/>
      <c r="P45"/>
      <c r="Q45"/>
      <c r="R45"/>
      <c r="S45"/>
      <c r="T45"/>
      <c r="U45"/>
      <c r="V45"/>
      <c r="W45"/>
      <c r="X45"/>
      <c r="Y45"/>
      <c r="Z45"/>
    </row>
    <row r="46" spans="1:26" ht="30" customHeight="1">
      <c r="A46" s="1862" t="s">
        <v>1528</v>
      </c>
      <c r="B46" s="1923" t="s">
        <v>2403</v>
      </c>
      <c r="C46" s="1936" t="s">
        <v>2629</v>
      </c>
      <c r="D46" s="1935"/>
      <c r="E46" s="1870"/>
      <c r="F46" s="1920"/>
      <c r="G46" s="1868">
        <v>0.5</v>
      </c>
      <c r="H46" s="1868">
        <v>0.85</v>
      </c>
      <c r="I46" s="1922"/>
      <c r="J46" s="1913"/>
      <c r="K46" s="1913"/>
      <c r="L46" s="1927"/>
      <c r="M46" s="1910">
        <f>+D46*J46+E46*K46</f>
        <v>0</v>
      </c>
      <c r="N46"/>
      <c r="O46"/>
      <c r="P46"/>
      <c r="Q46"/>
      <c r="R46"/>
      <c r="S46"/>
      <c r="T46"/>
      <c r="U46"/>
      <c r="V46"/>
      <c r="W46"/>
      <c r="X46"/>
      <c r="Y46"/>
      <c r="Z46"/>
    </row>
    <row r="47" spans="1:26" ht="30" customHeight="1">
      <c r="A47" s="1862" t="s">
        <v>1529</v>
      </c>
      <c r="B47" s="1930" t="s">
        <v>2711</v>
      </c>
      <c r="C47" s="1937" t="s">
        <v>2884</v>
      </c>
      <c r="D47" s="1935"/>
      <c r="E47" s="1870"/>
      <c r="F47" s="1920"/>
      <c r="G47" s="1921"/>
      <c r="H47" s="1921"/>
      <c r="I47" s="1922"/>
      <c r="J47" s="1913"/>
      <c r="K47" s="1913"/>
      <c r="L47" s="1927"/>
      <c r="M47" s="1910">
        <f>+D47*J47+E47*K47</f>
        <v>0</v>
      </c>
      <c r="N47"/>
      <c r="O47"/>
      <c r="P47"/>
      <c r="Q47"/>
      <c r="R47"/>
      <c r="S47"/>
      <c r="T47"/>
      <c r="U47"/>
      <c r="V47"/>
      <c r="W47"/>
      <c r="X47"/>
      <c r="Y47"/>
      <c r="Z47"/>
    </row>
    <row r="48" spans="1:26" ht="30" customHeight="1">
      <c r="A48" s="1862" t="s">
        <v>1530</v>
      </c>
      <c r="B48" s="1930" t="s">
        <v>2712</v>
      </c>
      <c r="C48" s="1938" t="s">
        <v>2885</v>
      </c>
      <c r="D48" s="1870"/>
      <c r="E48" s="1935"/>
      <c r="F48" s="1920"/>
      <c r="G48" s="1921"/>
      <c r="H48" s="1921"/>
      <c r="I48" s="1921"/>
      <c r="J48" s="1920"/>
      <c r="K48" s="1920"/>
      <c r="L48" s="1927"/>
      <c r="M48" s="1910">
        <f>+M49+M50+M51</f>
        <v>0</v>
      </c>
      <c r="N48"/>
      <c r="O48"/>
      <c r="P48"/>
      <c r="Q48"/>
      <c r="R48"/>
      <c r="S48"/>
      <c r="T48"/>
      <c r="U48"/>
      <c r="V48"/>
      <c r="W48"/>
      <c r="X48"/>
      <c r="Y48"/>
      <c r="Z48"/>
    </row>
    <row r="49" spans="1:26" ht="30" customHeight="1">
      <c r="A49" s="1862" t="s">
        <v>1531</v>
      </c>
      <c r="B49" s="1923" t="s">
        <v>2713</v>
      </c>
      <c r="C49" s="1939" t="s">
        <v>2638</v>
      </c>
      <c r="D49" s="1867"/>
      <c r="E49" s="1940"/>
      <c r="F49" s="1940"/>
      <c r="G49" s="1868">
        <v>0.05</v>
      </c>
      <c r="H49" s="1922"/>
      <c r="I49" s="1922"/>
      <c r="J49" s="1913"/>
      <c r="K49" s="1927"/>
      <c r="L49" s="1927"/>
      <c r="M49" s="1910">
        <f>+D49*J49</f>
        <v>0</v>
      </c>
      <c r="N49"/>
      <c r="O49"/>
      <c r="P49"/>
      <c r="Q49"/>
      <c r="R49"/>
      <c r="S49"/>
      <c r="T49"/>
      <c r="U49"/>
      <c r="V49"/>
      <c r="W49"/>
      <c r="X49"/>
      <c r="Y49"/>
      <c r="Z49"/>
    </row>
    <row r="50" spans="1:26" ht="30" customHeight="1">
      <c r="A50" s="1862" t="s">
        <v>1532</v>
      </c>
      <c r="B50" s="1923" t="s">
        <v>2714</v>
      </c>
      <c r="C50" s="1915" t="s">
        <v>2870</v>
      </c>
      <c r="D50" s="1870"/>
      <c r="E50" s="1940"/>
      <c r="F50" s="1920"/>
      <c r="G50" s="1868">
        <v>1</v>
      </c>
      <c r="H50" s="1922"/>
      <c r="I50" s="1922"/>
      <c r="J50" s="1913"/>
      <c r="K50" s="1927"/>
      <c r="L50" s="1927"/>
      <c r="M50" s="1910">
        <f>+D50*J50</f>
        <v>0</v>
      </c>
      <c r="N50"/>
      <c r="O50"/>
      <c r="P50"/>
      <c r="Q50"/>
      <c r="R50"/>
      <c r="S50"/>
      <c r="T50"/>
      <c r="U50"/>
      <c r="V50"/>
      <c r="W50"/>
      <c r="X50"/>
      <c r="Y50"/>
      <c r="Z50"/>
    </row>
    <row r="51" spans="1:26" ht="30" customHeight="1">
      <c r="A51" s="1862" t="s">
        <v>2599</v>
      </c>
      <c r="B51" s="1923" t="s">
        <v>2715</v>
      </c>
      <c r="C51" s="1924" t="s">
        <v>2871</v>
      </c>
      <c r="D51" s="1870"/>
      <c r="E51" s="1935"/>
      <c r="F51" s="1935"/>
      <c r="G51" s="1868">
        <v>0.85</v>
      </c>
      <c r="H51" s="1868">
        <v>0.85</v>
      </c>
      <c r="I51" s="1868">
        <v>0.85</v>
      </c>
      <c r="J51" s="1913"/>
      <c r="K51" s="1913"/>
      <c r="L51" s="1913"/>
      <c r="M51" s="1910">
        <f>+D51*J51+E51*K51+F51*L51</f>
        <v>0</v>
      </c>
      <c r="N51"/>
      <c r="O51"/>
      <c r="P51"/>
      <c r="Q51"/>
      <c r="R51"/>
      <c r="S51"/>
      <c r="T51"/>
      <c r="U51"/>
      <c r="V51"/>
      <c r="W51"/>
      <c r="X51"/>
      <c r="Y51"/>
      <c r="Z51"/>
    </row>
    <row r="52" spans="1:26" ht="30" customHeight="1">
      <c r="A52" s="1862" t="s">
        <v>2601</v>
      </c>
      <c r="B52" s="1930" t="s">
        <v>2716</v>
      </c>
      <c r="C52" s="1811" t="s">
        <v>2647</v>
      </c>
      <c r="D52" s="1870"/>
      <c r="E52" s="1935"/>
      <c r="F52" s="1935"/>
      <c r="G52" s="1921"/>
      <c r="H52" s="1921"/>
      <c r="I52" s="1922"/>
      <c r="J52" s="1913"/>
      <c r="K52" s="1913"/>
      <c r="L52" s="1913"/>
      <c r="M52" s="1910">
        <f>+D52*J52+E52*K52+F52*L52</f>
        <v>0</v>
      </c>
      <c r="N52"/>
      <c r="O52"/>
      <c r="P52"/>
      <c r="Q52"/>
      <c r="R52"/>
      <c r="S52"/>
      <c r="T52"/>
      <c r="U52"/>
      <c r="V52"/>
      <c r="W52"/>
      <c r="X52"/>
      <c r="Y52"/>
      <c r="Z52"/>
    </row>
    <row r="53" spans="1:26" ht="30" customHeight="1">
      <c r="A53" s="1862" t="s">
        <v>2603</v>
      </c>
      <c r="B53" s="1930" t="s">
        <v>2717</v>
      </c>
      <c r="C53" s="1919" t="s">
        <v>2886</v>
      </c>
      <c r="D53" s="1877"/>
      <c r="E53" s="1935"/>
      <c r="F53" s="1940"/>
      <c r="G53" s="1868">
        <v>1</v>
      </c>
      <c r="H53" s="1868">
        <v>1</v>
      </c>
      <c r="I53" s="1941"/>
      <c r="J53" s="1913"/>
      <c r="K53" s="1913"/>
      <c r="L53" s="1927"/>
      <c r="M53" s="1910">
        <f>+D53*J53+E53*K53</f>
        <v>0</v>
      </c>
      <c r="N53"/>
      <c r="O53"/>
      <c r="P53"/>
      <c r="Q53"/>
      <c r="R53"/>
      <c r="S53"/>
      <c r="T53"/>
      <c r="U53"/>
      <c r="V53"/>
      <c r="W53"/>
      <c r="X53"/>
      <c r="Y53"/>
      <c r="Z53"/>
    </row>
    <row r="54" spans="1:26" ht="30" customHeight="1">
      <c r="A54" s="1862" t="s">
        <v>2605</v>
      </c>
      <c r="B54" s="1930" t="s">
        <v>2724</v>
      </c>
      <c r="C54" s="1942" t="s">
        <v>2669</v>
      </c>
      <c r="D54" s="1913"/>
      <c r="E54" s="1935"/>
      <c r="F54" s="1940"/>
      <c r="G54" s="1941"/>
      <c r="H54" s="1941"/>
      <c r="I54" s="1922"/>
      <c r="J54" s="1940"/>
      <c r="K54" s="1940"/>
      <c r="L54" s="1927"/>
      <c r="M54" s="1910">
        <f>+M55+M56+M57+M58</f>
        <v>0</v>
      </c>
      <c r="N54"/>
      <c r="O54"/>
      <c r="P54"/>
      <c r="Q54"/>
      <c r="R54"/>
      <c r="S54"/>
      <c r="T54"/>
      <c r="U54"/>
      <c r="V54"/>
      <c r="W54"/>
      <c r="X54"/>
      <c r="Y54"/>
      <c r="Z54"/>
    </row>
    <row r="55" spans="1:26" ht="30" customHeight="1">
      <c r="A55" s="1862" t="s">
        <v>2608</v>
      </c>
      <c r="B55" s="1923" t="s">
        <v>2725</v>
      </c>
      <c r="C55" s="1924" t="s">
        <v>2876</v>
      </c>
      <c r="D55" s="1877"/>
      <c r="E55" s="1870"/>
      <c r="F55" s="1940"/>
      <c r="G55" s="1921"/>
      <c r="H55" s="1921"/>
      <c r="I55" s="1941"/>
      <c r="J55" s="1913"/>
      <c r="K55" s="1913"/>
      <c r="L55" s="1927"/>
      <c r="M55" s="1910">
        <f>+D55*J55+E55*K55</f>
        <v>0</v>
      </c>
      <c r="N55"/>
      <c r="O55"/>
      <c r="P55"/>
      <c r="Q55"/>
      <c r="R55"/>
      <c r="S55"/>
      <c r="T55"/>
      <c r="U55"/>
      <c r="V55"/>
      <c r="W55"/>
      <c r="X55"/>
      <c r="Y55"/>
      <c r="Z55"/>
    </row>
    <row r="56" spans="1:26" ht="30" customHeight="1">
      <c r="A56" s="1862" t="s">
        <v>2611</v>
      </c>
      <c r="B56" s="1923" t="s">
        <v>2726</v>
      </c>
      <c r="C56" s="1915" t="s">
        <v>2877</v>
      </c>
      <c r="D56" s="1877"/>
      <c r="E56" s="1877"/>
      <c r="F56" s="1940"/>
      <c r="G56" s="1868">
        <v>0.05</v>
      </c>
      <c r="H56" s="1868">
        <v>0.05</v>
      </c>
      <c r="I56" s="1941"/>
      <c r="J56" s="1913"/>
      <c r="K56" s="1913"/>
      <c r="L56" s="1927"/>
      <c r="M56" s="1910">
        <f>+D56*J56+E56*K56</f>
        <v>0</v>
      </c>
      <c r="N56"/>
      <c r="O56"/>
      <c r="P56"/>
      <c r="Q56"/>
      <c r="R56"/>
      <c r="S56"/>
      <c r="T56"/>
      <c r="U56"/>
      <c r="V56"/>
      <c r="W56"/>
      <c r="X56"/>
      <c r="Y56"/>
      <c r="Z56"/>
    </row>
    <row r="57" spans="1:26" ht="30" customHeight="1">
      <c r="A57" s="1862" t="s">
        <v>2613</v>
      </c>
      <c r="B57" s="1923" t="s">
        <v>2727</v>
      </c>
      <c r="C57" s="1915" t="s">
        <v>2878</v>
      </c>
      <c r="D57" s="1870"/>
      <c r="E57" s="1870"/>
      <c r="F57" s="1940"/>
      <c r="G57" s="1868">
        <v>0.1</v>
      </c>
      <c r="H57" s="1868">
        <v>0.1</v>
      </c>
      <c r="I57" s="1941"/>
      <c r="J57" s="1913"/>
      <c r="K57" s="1913"/>
      <c r="L57" s="1927"/>
      <c r="M57" s="1910">
        <f>+D57*J57+E57*K57</f>
        <v>0</v>
      </c>
      <c r="N57"/>
      <c r="O57"/>
      <c r="P57"/>
      <c r="Q57"/>
      <c r="R57"/>
      <c r="S57"/>
      <c r="T57"/>
      <c r="U57"/>
      <c r="V57"/>
      <c r="W57"/>
      <c r="X57"/>
      <c r="Y57"/>
      <c r="Z57"/>
    </row>
    <row r="58" spans="1:26" ht="30" customHeight="1" thickBot="1">
      <c r="A58" s="1943" t="s">
        <v>2615</v>
      </c>
      <c r="B58" s="1944" t="s">
        <v>2728</v>
      </c>
      <c r="C58" s="1915" t="s">
        <v>2681</v>
      </c>
      <c r="D58" s="1945"/>
      <c r="E58" s="1945"/>
      <c r="F58" s="1946"/>
      <c r="G58" s="1886">
        <v>1</v>
      </c>
      <c r="H58" s="1886">
        <v>1</v>
      </c>
      <c r="I58" s="1947"/>
      <c r="J58" s="1913"/>
      <c r="K58" s="1913"/>
      <c r="L58" s="1948"/>
      <c r="M58" s="1910">
        <f>+D58*J58+E58*K58</f>
        <v>0</v>
      </c>
      <c r="N58"/>
      <c r="O58"/>
      <c r="P58"/>
      <c r="Q58"/>
      <c r="R58"/>
      <c r="S58"/>
      <c r="T58"/>
      <c r="U58"/>
      <c r="V58"/>
      <c r="W58"/>
      <c r="X58"/>
      <c r="Y58"/>
      <c r="Z58"/>
    </row>
    <row r="59" spans="1:26" ht="15">
      <c r="N59"/>
      <c r="O59"/>
      <c r="P59"/>
      <c r="Q59"/>
      <c r="R59"/>
      <c r="S59"/>
      <c r="T59"/>
      <c r="U59"/>
      <c r="V59"/>
      <c r="W59"/>
      <c r="X59"/>
      <c r="Y59"/>
      <c r="Z59"/>
    </row>
    <row r="60" spans="1:26" ht="15">
      <c r="N60"/>
      <c r="O60"/>
      <c r="P60"/>
      <c r="Q60"/>
      <c r="R60"/>
      <c r="S60"/>
      <c r="T60"/>
      <c r="U60"/>
      <c r="V60"/>
      <c r="W60"/>
      <c r="X60"/>
      <c r="Y60"/>
      <c r="Z60"/>
    </row>
    <row r="61" spans="1:26" ht="15">
      <c r="N61"/>
      <c r="O61"/>
      <c r="P61"/>
      <c r="Q61"/>
      <c r="R61"/>
      <c r="S61"/>
      <c r="T61"/>
      <c r="U61"/>
      <c r="V61"/>
      <c r="W61"/>
      <c r="X61"/>
      <c r="Y61"/>
      <c r="Z61"/>
    </row>
    <row r="62" spans="1:26" ht="15">
      <c r="N62"/>
      <c r="O62"/>
      <c r="P62"/>
      <c r="Q62"/>
      <c r="R62"/>
      <c r="S62"/>
      <c r="T62"/>
      <c r="U62"/>
      <c r="V62"/>
      <c r="W62"/>
      <c r="X62"/>
      <c r="Y62"/>
      <c r="Z62"/>
    </row>
    <row r="63" spans="1:26" ht="15">
      <c r="N63"/>
      <c r="O63"/>
      <c r="P63"/>
      <c r="Q63"/>
      <c r="R63"/>
      <c r="S63"/>
      <c r="T63"/>
      <c r="U63"/>
      <c r="V63"/>
      <c r="W63"/>
      <c r="X63"/>
      <c r="Y63"/>
      <c r="Z63"/>
    </row>
    <row r="64" spans="1:26" ht="15">
      <c r="N64"/>
      <c r="O64"/>
      <c r="P64"/>
      <c r="Q64"/>
      <c r="R64"/>
      <c r="S64"/>
      <c r="T64"/>
      <c r="U64"/>
      <c r="V64"/>
      <c r="W64"/>
      <c r="X64"/>
      <c r="Y64"/>
      <c r="Z64"/>
    </row>
    <row r="65" spans="1:26" ht="15">
      <c r="N65"/>
      <c r="O65"/>
      <c r="P65"/>
      <c r="Q65"/>
      <c r="R65"/>
      <c r="S65"/>
      <c r="T65"/>
      <c r="U65"/>
      <c r="V65"/>
      <c r="W65"/>
      <c r="X65"/>
      <c r="Y65"/>
      <c r="Z65"/>
    </row>
    <row r="66" spans="1:26" ht="15">
      <c r="N66"/>
      <c r="O66"/>
      <c r="P66"/>
      <c r="Q66"/>
      <c r="R66"/>
      <c r="S66"/>
      <c r="T66"/>
      <c r="U66"/>
      <c r="V66"/>
      <c r="W66"/>
      <c r="X66"/>
      <c r="Y66"/>
      <c r="Z66"/>
    </row>
    <row r="78" spans="1:26">
      <c r="A78" s="1800"/>
      <c r="B78" s="1800"/>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zoomScale="70" zoomScaleNormal="70" workbookViewId="0">
      <selection activeCell="C98" sqref="C98"/>
    </sheetView>
  </sheetViews>
  <sheetFormatPr defaultColWidth="11.42578125" defaultRowHeight="14.25"/>
  <cols>
    <col min="1" max="1" width="21.42578125" style="1846" customWidth="1"/>
    <col min="2" max="2" width="8.7109375" style="1847" customWidth="1"/>
    <col min="3" max="3" width="106.42578125" style="1800" customWidth="1"/>
    <col min="4" max="13" width="20.7109375" style="1800" customWidth="1"/>
    <col min="14" max="14" width="3.85546875" style="1800" bestFit="1" customWidth="1"/>
    <col min="15" max="15" width="15.140625" style="1800" bestFit="1" customWidth="1"/>
    <col min="16" max="16" width="18.42578125" style="1800" customWidth="1"/>
    <col min="17" max="17" width="11.42578125" style="1800" bestFit="1" customWidth="1"/>
    <col min="18" max="16384" width="11.42578125" style="1800"/>
  </cols>
  <sheetData>
    <row r="1" spans="1:27" ht="15">
      <c r="A1" s="1755" t="s">
        <v>2682</v>
      </c>
      <c r="B1" s="1755" t="s">
        <v>1650</v>
      </c>
    </row>
    <row r="2" spans="1:27" ht="15">
      <c r="A2" s="1755" t="s">
        <v>2524</v>
      </c>
      <c r="B2" s="1835" t="s">
        <v>2888</v>
      </c>
    </row>
    <row r="3" spans="1:27" ht="15">
      <c r="A3" s="1755" t="s">
        <v>6</v>
      </c>
      <c r="B3" s="1755" t="s">
        <v>7</v>
      </c>
    </row>
    <row r="4" spans="1:27" ht="15">
      <c r="A4" s="1755" t="s">
        <v>10</v>
      </c>
      <c r="B4" s="1755" t="s">
        <v>2526</v>
      </c>
    </row>
    <row r="6" spans="1:27" ht="15.75" customHeight="1" thickBot="1">
      <c r="A6" s="1279"/>
      <c r="B6" s="1280"/>
      <c r="C6" s="1278"/>
      <c r="D6" s="1278"/>
      <c r="E6" s="1278"/>
      <c r="F6" s="1278"/>
      <c r="G6" s="1278"/>
      <c r="H6" s="1278"/>
      <c r="I6" s="1278"/>
      <c r="J6" s="1278"/>
      <c r="K6" s="1278"/>
      <c r="L6" s="1278"/>
      <c r="M6" s="1278"/>
      <c r="N6" s="1278"/>
      <c r="O6" s="1278"/>
    </row>
    <row r="7" spans="1:27" ht="29.25" customHeight="1" thickBot="1">
      <c r="A7" s="2931" t="s">
        <v>2846</v>
      </c>
      <c r="B7" s="2932"/>
      <c r="C7" s="2932"/>
      <c r="D7" s="2932"/>
      <c r="E7" s="2932"/>
      <c r="F7" s="2932"/>
      <c r="G7" s="2932"/>
      <c r="H7" s="2932"/>
      <c r="I7" s="2932"/>
      <c r="J7" s="2932"/>
      <c r="K7" s="2932"/>
      <c r="L7" s="2932"/>
      <c r="M7" s="2933"/>
      <c r="N7"/>
      <c r="O7"/>
      <c r="P7"/>
      <c r="Q7"/>
      <c r="R7"/>
      <c r="S7"/>
      <c r="T7"/>
      <c r="U7"/>
      <c r="V7"/>
      <c r="W7"/>
      <c r="X7"/>
      <c r="Y7"/>
      <c r="Z7"/>
      <c r="AA7"/>
    </row>
    <row r="8" spans="1:27" s="1849" customFormat="1" ht="51.75" customHeight="1">
      <c r="A8" s="2885"/>
      <c r="B8" s="2956"/>
      <c r="C8" s="2957"/>
      <c r="D8" s="2952" t="s">
        <v>658</v>
      </c>
      <c r="E8" s="2952"/>
      <c r="F8" s="2952"/>
      <c r="G8" s="2944" t="s">
        <v>2847</v>
      </c>
      <c r="H8" s="2788"/>
      <c r="I8" s="2953"/>
      <c r="J8" s="2944" t="s">
        <v>2848</v>
      </c>
      <c r="K8" s="2788"/>
      <c r="L8" s="2953"/>
      <c r="M8" s="2945" t="s">
        <v>2530</v>
      </c>
      <c r="N8"/>
      <c r="O8"/>
      <c r="P8"/>
      <c r="Q8"/>
      <c r="R8"/>
      <c r="S8"/>
      <c r="T8"/>
      <c r="U8"/>
      <c r="V8"/>
      <c r="W8"/>
      <c r="X8"/>
      <c r="Y8"/>
      <c r="Z8"/>
      <c r="AA8"/>
    </row>
    <row r="9" spans="1:27" s="1849" customFormat="1" ht="30" customHeight="1">
      <c r="A9" s="2946"/>
      <c r="B9" s="2947"/>
      <c r="C9" s="2948"/>
      <c r="D9" s="2944" t="s">
        <v>2849</v>
      </c>
      <c r="E9" s="2788"/>
      <c r="F9" s="2945" t="s">
        <v>2532</v>
      </c>
      <c r="G9" s="2944" t="s">
        <v>2849</v>
      </c>
      <c r="H9" s="2788"/>
      <c r="I9" s="2945" t="s">
        <v>2532</v>
      </c>
      <c r="J9" s="2944" t="s">
        <v>2849</v>
      </c>
      <c r="K9" s="2788"/>
      <c r="L9" s="2945" t="s">
        <v>2532</v>
      </c>
      <c r="M9" s="2936"/>
      <c r="N9"/>
      <c r="O9"/>
      <c r="P9"/>
      <c r="Q9"/>
      <c r="R9"/>
      <c r="S9"/>
      <c r="T9"/>
      <c r="U9"/>
      <c r="V9"/>
      <c r="W9"/>
      <c r="X9"/>
      <c r="Y9"/>
      <c r="Z9"/>
      <c r="AA9"/>
    </row>
    <row r="10" spans="1:27" s="1849" customFormat="1" ht="51.75" customHeight="1" thickBot="1">
      <c r="A10" s="2949"/>
      <c r="B10" s="2950"/>
      <c r="C10" s="2951"/>
      <c r="D10" s="1713" t="s">
        <v>2850</v>
      </c>
      <c r="E10" s="1713" t="s">
        <v>2535</v>
      </c>
      <c r="F10" s="2936"/>
      <c r="G10" s="1713" t="s">
        <v>2850</v>
      </c>
      <c r="H10" s="1713" t="s">
        <v>2535</v>
      </c>
      <c r="I10" s="2936"/>
      <c r="J10" s="1713" t="s">
        <v>2851</v>
      </c>
      <c r="K10" s="1713" t="s">
        <v>2535</v>
      </c>
      <c r="L10" s="2936"/>
      <c r="M10" s="2936"/>
      <c r="N10"/>
      <c r="O10"/>
      <c r="P10"/>
      <c r="Q10"/>
      <c r="R10"/>
      <c r="S10"/>
      <c r="T10"/>
      <c r="U10"/>
      <c r="V10"/>
      <c r="W10"/>
      <c r="X10"/>
      <c r="Y10"/>
      <c r="Z10"/>
      <c r="AA10"/>
    </row>
    <row r="11" spans="1:27" s="1849" customFormat="1" ht="30.75" customHeight="1" thickBot="1">
      <c r="A11" s="1760" t="s">
        <v>1678</v>
      </c>
      <c r="B11" s="1761" t="s">
        <v>2536</v>
      </c>
      <c r="C11" s="1762" t="s">
        <v>657</v>
      </c>
      <c r="D11" s="1851" t="s">
        <v>1865</v>
      </c>
      <c r="E11" s="1851" t="s">
        <v>1867</v>
      </c>
      <c r="F11" s="1851" t="s">
        <v>1869</v>
      </c>
      <c r="G11" s="1851" t="s">
        <v>1871</v>
      </c>
      <c r="H11" s="1851" t="s">
        <v>1873</v>
      </c>
      <c r="I11" s="1851" t="s">
        <v>1875</v>
      </c>
      <c r="J11" s="1851" t="s">
        <v>1877</v>
      </c>
      <c r="K11" s="1851" t="s">
        <v>1879</v>
      </c>
      <c r="L11" s="1851" t="s">
        <v>1881</v>
      </c>
      <c r="M11" s="1851" t="s">
        <v>1500</v>
      </c>
      <c r="N11"/>
      <c r="O11"/>
      <c r="P11"/>
      <c r="Q11"/>
      <c r="R11"/>
      <c r="S11"/>
      <c r="T11"/>
      <c r="U11"/>
      <c r="V11"/>
      <c r="W11"/>
      <c r="X11"/>
      <c r="Y11"/>
      <c r="Z11"/>
      <c r="AA11"/>
    </row>
    <row r="12" spans="1:27" s="1849" customFormat="1" ht="30" customHeight="1">
      <c r="A12" s="1862" t="s">
        <v>1865</v>
      </c>
      <c r="B12" s="1905">
        <v>1</v>
      </c>
      <c r="C12" s="1906" t="s">
        <v>2538</v>
      </c>
      <c r="D12" s="1907"/>
      <c r="E12" s="1907"/>
      <c r="F12" s="1907"/>
      <c r="G12" s="1908"/>
      <c r="H12" s="1908"/>
      <c r="I12" s="1908"/>
      <c r="J12" s="1909"/>
      <c r="K12" s="1909"/>
      <c r="L12" s="1909"/>
      <c r="M12" s="1910">
        <f>+M13+M16+M36+M39+M47+M48+M52+M53+M54</f>
        <v>0</v>
      </c>
      <c r="N12"/>
      <c r="O12"/>
      <c r="P12"/>
      <c r="Q12"/>
      <c r="R12"/>
      <c r="S12"/>
      <c r="T12"/>
      <c r="U12"/>
      <c r="V12"/>
      <c r="W12"/>
      <c r="X12"/>
      <c r="Y12"/>
      <c r="Z12"/>
      <c r="AA12"/>
    </row>
    <row r="13" spans="1:27" s="1849" customFormat="1" ht="30" customHeight="1">
      <c r="A13" s="1862" t="s">
        <v>1867</v>
      </c>
      <c r="B13" s="1905" t="s">
        <v>662</v>
      </c>
      <c r="C13" s="1912" t="s">
        <v>2880</v>
      </c>
      <c r="D13" s="1913"/>
      <c r="E13" s="1913"/>
      <c r="F13" s="1913"/>
      <c r="G13" s="1908"/>
      <c r="H13" s="1908"/>
      <c r="I13" s="1908"/>
      <c r="J13" s="1909"/>
      <c r="K13" s="1909"/>
      <c r="L13" s="1909"/>
      <c r="M13" s="1910">
        <f>+M14+M15</f>
        <v>0</v>
      </c>
      <c r="N13"/>
      <c r="O13"/>
      <c r="P13"/>
      <c r="Q13"/>
      <c r="R13"/>
      <c r="S13"/>
      <c r="T13"/>
      <c r="U13"/>
      <c r="V13"/>
      <c r="W13"/>
      <c r="X13"/>
      <c r="Y13"/>
      <c r="Z13"/>
      <c r="AA13"/>
    </row>
    <row r="14" spans="1:27" ht="30" customHeight="1">
      <c r="A14" s="1862" t="s">
        <v>1869</v>
      </c>
      <c r="B14" s="1914" t="s">
        <v>665</v>
      </c>
      <c r="C14" s="1915" t="s">
        <v>2542</v>
      </c>
      <c r="D14" s="1867"/>
      <c r="E14" s="1867"/>
      <c r="F14" s="1867"/>
      <c r="G14" s="1868">
        <v>0</v>
      </c>
      <c r="H14" s="1868">
        <v>0</v>
      </c>
      <c r="I14" s="1916">
        <v>0</v>
      </c>
      <c r="J14" s="1913"/>
      <c r="K14" s="1913"/>
      <c r="L14" s="1913"/>
      <c r="M14" s="1910">
        <f>+D14*J14+E14*K14+F14*L14</f>
        <v>0</v>
      </c>
      <c r="N14"/>
      <c r="O14"/>
      <c r="P14"/>
      <c r="Q14"/>
      <c r="R14"/>
      <c r="S14"/>
      <c r="T14"/>
      <c r="U14"/>
      <c r="V14"/>
      <c r="W14"/>
      <c r="X14"/>
      <c r="Y14"/>
      <c r="Z14"/>
      <c r="AA14"/>
    </row>
    <row r="15" spans="1:27" ht="30" customHeight="1">
      <c r="A15" s="1862" t="s">
        <v>1871</v>
      </c>
      <c r="B15" s="1914" t="s">
        <v>793</v>
      </c>
      <c r="C15" s="1915" t="s">
        <v>2550</v>
      </c>
      <c r="D15" s="1867"/>
      <c r="E15" s="1867"/>
      <c r="F15" s="1917"/>
      <c r="G15" s="1868">
        <v>0</v>
      </c>
      <c r="H15" s="1868">
        <v>1</v>
      </c>
      <c r="I15" s="1918"/>
      <c r="J15" s="1913"/>
      <c r="K15" s="1913"/>
      <c r="L15" s="1917"/>
      <c r="M15" s="1910">
        <f>+D15*J15+E15*K15</f>
        <v>0</v>
      </c>
      <c r="N15"/>
      <c r="O15"/>
      <c r="P15"/>
      <c r="Q15"/>
      <c r="R15"/>
      <c r="S15"/>
      <c r="T15"/>
      <c r="U15"/>
      <c r="V15"/>
      <c r="W15"/>
      <c r="X15"/>
      <c r="Y15"/>
      <c r="Z15"/>
      <c r="AA15"/>
    </row>
    <row r="16" spans="1:27" ht="30" customHeight="1">
      <c r="A16" s="1862" t="s">
        <v>1873</v>
      </c>
      <c r="B16" s="1905" t="s">
        <v>844</v>
      </c>
      <c r="C16" s="1919" t="s">
        <v>2881</v>
      </c>
      <c r="D16" s="1920"/>
      <c r="E16" s="1920"/>
      <c r="F16" s="1913"/>
      <c r="G16" s="1921"/>
      <c r="H16" s="1922"/>
      <c r="I16" s="1922"/>
      <c r="J16" s="1917"/>
      <c r="K16" s="1917"/>
      <c r="L16" s="1917"/>
      <c r="M16" s="1910">
        <f>+M17+M21+M25+M29+M33</f>
        <v>0</v>
      </c>
      <c r="N16"/>
      <c r="O16"/>
      <c r="P16"/>
      <c r="Q16"/>
      <c r="R16"/>
      <c r="S16"/>
      <c r="T16"/>
      <c r="U16"/>
      <c r="V16"/>
      <c r="W16"/>
      <c r="X16"/>
      <c r="Y16"/>
      <c r="Z16"/>
      <c r="AA16"/>
    </row>
    <row r="17" spans="1:27" ht="30" customHeight="1">
      <c r="A17" s="1862" t="s">
        <v>1875</v>
      </c>
      <c r="B17" s="1923" t="s">
        <v>847</v>
      </c>
      <c r="C17" s="1924" t="s">
        <v>2554</v>
      </c>
      <c r="D17" s="1920"/>
      <c r="E17" s="1920"/>
      <c r="F17" s="1867"/>
      <c r="G17" s="1921"/>
      <c r="H17" s="1922"/>
      <c r="I17" s="1922"/>
      <c r="J17" s="1925"/>
      <c r="K17" s="1925"/>
      <c r="L17" s="1917"/>
      <c r="M17" s="1910">
        <f>+M18+M19+M20</f>
        <v>0</v>
      </c>
      <c r="N17"/>
      <c r="O17"/>
      <c r="P17"/>
      <c r="Q17"/>
      <c r="R17"/>
      <c r="S17"/>
      <c r="T17"/>
      <c r="U17"/>
      <c r="V17"/>
      <c r="W17"/>
      <c r="X17"/>
      <c r="Y17"/>
      <c r="Z17"/>
      <c r="AA17"/>
    </row>
    <row r="18" spans="1:27" ht="30.75" customHeight="1">
      <c r="A18" s="1862" t="s">
        <v>1877</v>
      </c>
      <c r="B18" s="1923" t="s">
        <v>850</v>
      </c>
      <c r="C18" s="1926" t="s">
        <v>2544</v>
      </c>
      <c r="D18" s="1920"/>
      <c r="E18" s="1920"/>
      <c r="F18" s="1870"/>
      <c r="G18" s="1922"/>
      <c r="H18" s="1922"/>
      <c r="I18" s="1868">
        <v>0</v>
      </c>
      <c r="J18" s="1927"/>
      <c r="K18" s="1927"/>
      <c r="L18" s="1913"/>
      <c r="M18" s="1910">
        <f>+L18*F18</f>
        <v>0</v>
      </c>
      <c r="N18"/>
      <c r="O18"/>
      <c r="P18"/>
      <c r="Q18"/>
      <c r="R18"/>
      <c r="S18"/>
      <c r="T18"/>
      <c r="U18"/>
      <c r="V18"/>
      <c r="W18"/>
      <c r="X18"/>
      <c r="Y18"/>
      <c r="Z18"/>
      <c r="AA18"/>
    </row>
    <row r="19" spans="1:27" ht="30.75" customHeight="1">
      <c r="A19" s="1862" t="s">
        <v>1879</v>
      </c>
      <c r="B19" s="1923" t="s">
        <v>853</v>
      </c>
      <c r="C19" s="1928" t="s">
        <v>2546</v>
      </c>
      <c r="D19" s="1920"/>
      <c r="E19" s="1920"/>
      <c r="F19" s="1870"/>
      <c r="G19" s="1922"/>
      <c r="H19" s="1922"/>
      <c r="I19" s="1868">
        <v>0.5</v>
      </c>
      <c r="J19" s="1927"/>
      <c r="K19" s="1927"/>
      <c r="L19" s="1913"/>
      <c r="M19" s="1910">
        <f>+L19*F19</f>
        <v>0</v>
      </c>
      <c r="N19"/>
      <c r="O19"/>
      <c r="P19"/>
      <c r="Q19"/>
      <c r="R19"/>
      <c r="S19"/>
      <c r="T19"/>
      <c r="U19"/>
      <c r="V19"/>
      <c r="W19"/>
      <c r="X19"/>
      <c r="Y19"/>
      <c r="Z19"/>
      <c r="AA19"/>
    </row>
    <row r="20" spans="1:27" ht="30" customHeight="1">
      <c r="A20" s="1862" t="s">
        <v>1881</v>
      </c>
      <c r="B20" s="1923" t="s">
        <v>856</v>
      </c>
      <c r="C20" s="1928" t="s">
        <v>2548</v>
      </c>
      <c r="D20" s="1920"/>
      <c r="E20" s="1920"/>
      <c r="F20" s="1870"/>
      <c r="G20" s="1922"/>
      <c r="H20" s="1922"/>
      <c r="I20" s="1868">
        <v>1</v>
      </c>
      <c r="J20" s="1927"/>
      <c r="K20" s="1927"/>
      <c r="L20" s="1913"/>
      <c r="M20" s="1910">
        <f>+L20*F20</f>
        <v>0</v>
      </c>
      <c r="N20"/>
      <c r="O20"/>
      <c r="P20"/>
      <c r="Q20"/>
      <c r="R20"/>
      <c r="S20"/>
      <c r="T20"/>
      <c r="U20"/>
      <c r="V20"/>
      <c r="W20"/>
      <c r="X20"/>
      <c r="Y20"/>
      <c r="Z20"/>
      <c r="AA20"/>
    </row>
    <row r="21" spans="1:27" ht="30" customHeight="1">
      <c r="A21" s="1862" t="s">
        <v>1500</v>
      </c>
      <c r="B21" s="1923" t="s">
        <v>873</v>
      </c>
      <c r="C21" s="1915" t="s">
        <v>2559</v>
      </c>
      <c r="D21" s="1920"/>
      <c r="E21" s="1920"/>
      <c r="F21" s="1870"/>
      <c r="G21" s="1921"/>
      <c r="H21" s="1922"/>
      <c r="I21" s="1922"/>
      <c r="J21" s="1927"/>
      <c r="K21" s="1927"/>
      <c r="L21" s="1917"/>
      <c r="M21" s="1910">
        <f>+M22+M23+M24</f>
        <v>0</v>
      </c>
      <c r="N21"/>
      <c r="O21"/>
      <c r="P21"/>
      <c r="Q21"/>
      <c r="R21"/>
      <c r="S21"/>
      <c r="T21"/>
      <c r="U21"/>
      <c r="V21"/>
      <c r="W21"/>
      <c r="X21"/>
      <c r="Y21"/>
      <c r="Z21"/>
      <c r="AA21"/>
    </row>
    <row r="22" spans="1:27" ht="30" customHeight="1">
      <c r="A22" s="1862" t="s">
        <v>1501</v>
      </c>
      <c r="B22" s="1923" t="s">
        <v>2057</v>
      </c>
      <c r="C22" s="1926" t="s">
        <v>2544</v>
      </c>
      <c r="D22" s="1920"/>
      <c r="E22" s="1920"/>
      <c r="F22" s="1870"/>
      <c r="G22" s="1922"/>
      <c r="H22" s="1922"/>
      <c r="I22" s="1868">
        <v>0.1</v>
      </c>
      <c r="J22" s="1927"/>
      <c r="K22" s="1927"/>
      <c r="L22" s="1913"/>
      <c r="M22" s="1910">
        <f>+L22*F22</f>
        <v>0</v>
      </c>
      <c r="N22"/>
      <c r="O22"/>
      <c r="P22"/>
      <c r="Q22"/>
      <c r="R22"/>
      <c r="S22"/>
      <c r="T22"/>
      <c r="U22"/>
      <c r="V22"/>
      <c r="W22"/>
      <c r="X22"/>
      <c r="Y22"/>
      <c r="Z22"/>
      <c r="AA22"/>
    </row>
    <row r="23" spans="1:27" ht="30" customHeight="1">
      <c r="A23" s="1862" t="s">
        <v>1502</v>
      </c>
      <c r="B23" s="1923" t="s">
        <v>2060</v>
      </c>
      <c r="C23" s="1928" t="s">
        <v>2546</v>
      </c>
      <c r="D23" s="1920"/>
      <c r="E23" s="1920"/>
      <c r="F23" s="1870"/>
      <c r="G23" s="1922"/>
      <c r="H23" s="1922"/>
      <c r="I23" s="1868">
        <v>0.5</v>
      </c>
      <c r="J23" s="1927"/>
      <c r="K23" s="1927"/>
      <c r="L23" s="1913"/>
      <c r="M23" s="1910">
        <f>+L23*F23</f>
        <v>0</v>
      </c>
      <c r="N23"/>
      <c r="O23"/>
      <c r="P23"/>
      <c r="Q23"/>
      <c r="R23"/>
      <c r="S23"/>
      <c r="T23"/>
      <c r="U23"/>
      <c r="V23"/>
      <c r="W23"/>
      <c r="X23"/>
      <c r="Y23"/>
      <c r="Z23"/>
      <c r="AA23"/>
    </row>
    <row r="24" spans="1:27" ht="30" customHeight="1">
      <c r="A24" s="1862" t="s">
        <v>1503</v>
      </c>
      <c r="B24" s="1923" t="s">
        <v>2253</v>
      </c>
      <c r="C24" s="1928" t="s">
        <v>2548</v>
      </c>
      <c r="D24" s="1920"/>
      <c r="E24" s="1920"/>
      <c r="F24" s="1870"/>
      <c r="G24" s="1922"/>
      <c r="H24" s="1922"/>
      <c r="I24" s="1868">
        <v>1</v>
      </c>
      <c r="J24" s="1927"/>
      <c r="K24" s="1927"/>
      <c r="L24" s="1913"/>
      <c r="M24" s="1910">
        <f>+L24*F24</f>
        <v>0</v>
      </c>
      <c r="N24"/>
      <c r="O24"/>
      <c r="P24"/>
      <c r="Q24"/>
      <c r="R24"/>
      <c r="S24"/>
      <c r="T24"/>
      <c r="U24"/>
      <c r="V24"/>
      <c r="W24"/>
      <c r="X24"/>
      <c r="Y24"/>
      <c r="Z24"/>
      <c r="AA24"/>
    </row>
    <row r="25" spans="1:27" ht="30" customHeight="1">
      <c r="A25" s="1862" t="s">
        <v>1504</v>
      </c>
      <c r="B25" s="1923" t="s">
        <v>876</v>
      </c>
      <c r="C25" s="1915" t="s">
        <v>2855</v>
      </c>
      <c r="D25" s="1920"/>
      <c r="E25" s="1920"/>
      <c r="F25" s="1870"/>
      <c r="G25" s="1922"/>
      <c r="H25" s="1922"/>
      <c r="I25" s="1922"/>
      <c r="J25" s="1927"/>
      <c r="K25" s="1927"/>
      <c r="L25" s="1917"/>
      <c r="M25" s="1910">
        <f>+M26+M27+M28</f>
        <v>0</v>
      </c>
      <c r="N25"/>
      <c r="O25"/>
      <c r="P25"/>
      <c r="Q25"/>
      <c r="R25"/>
      <c r="S25"/>
      <c r="T25"/>
      <c r="U25"/>
      <c r="V25"/>
      <c r="W25"/>
      <c r="X25"/>
      <c r="Y25"/>
      <c r="Z25"/>
      <c r="AA25"/>
    </row>
    <row r="26" spans="1:27" ht="30" customHeight="1">
      <c r="A26" s="1862" t="s">
        <v>1505</v>
      </c>
      <c r="B26" s="1923" t="s">
        <v>2684</v>
      </c>
      <c r="C26" s="1926" t="s">
        <v>2544</v>
      </c>
      <c r="D26" s="1920"/>
      <c r="E26" s="1920"/>
      <c r="F26" s="1870"/>
      <c r="G26" s="1922"/>
      <c r="H26" s="1922"/>
      <c r="I26" s="1868">
        <v>0.2</v>
      </c>
      <c r="J26" s="1927"/>
      <c r="K26" s="1927"/>
      <c r="L26" s="1913"/>
      <c r="M26" s="1910">
        <f>+L26*F26</f>
        <v>0</v>
      </c>
      <c r="N26"/>
      <c r="O26"/>
      <c r="P26"/>
      <c r="Q26"/>
      <c r="R26"/>
      <c r="S26"/>
      <c r="T26"/>
      <c r="U26"/>
      <c r="V26"/>
      <c r="W26"/>
      <c r="X26"/>
      <c r="Y26"/>
      <c r="Z26"/>
      <c r="AA26"/>
    </row>
    <row r="27" spans="1:27" ht="30" customHeight="1">
      <c r="A27" s="1862" t="s">
        <v>1506</v>
      </c>
      <c r="B27" s="1923" t="s">
        <v>2685</v>
      </c>
      <c r="C27" s="1928" t="s">
        <v>2546</v>
      </c>
      <c r="D27" s="1920"/>
      <c r="E27" s="1920"/>
      <c r="F27" s="1870"/>
      <c r="G27" s="1922"/>
      <c r="H27" s="1922"/>
      <c r="I27" s="1868">
        <v>0.5</v>
      </c>
      <c r="J27" s="1927"/>
      <c r="K27" s="1927"/>
      <c r="L27" s="1913"/>
      <c r="M27" s="1910">
        <f>+L27*F27</f>
        <v>0</v>
      </c>
      <c r="N27"/>
      <c r="O27"/>
      <c r="P27"/>
      <c r="Q27"/>
      <c r="R27"/>
      <c r="S27"/>
      <c r="T27"/>
      <c r="U27"/>
      <c r="V27"/>
      <c r="W27"/>
      <c r="X27"/>
      <c r="Y27"/>
      <c r="Z27"/>
      <c r="AA27"/>
    </row>
    <row r="28" spans="1:27" ht="30" customHeight="1">
      <c r="A28" s="1862" t="s">
        <v>1508</v>
      </c>
      <c r="B28" s="1923" t="s">
        <v>2686</v>
      </c>
      <c r="C28" s="1928" t="s">
        <v>2548</v>
      </c>
      <c r="D28" s="1920"/>
      <c r="E28" s="1920"/>
      <c r="F28" s="1870"/>
      <c r="G28" s="1922"/>
      <c r="H28" s="1922"/>
      <c r="I28" s="1868">
        <v>1</v>
      </c>
      <c r="J28" s="1927"/>
      <c r="K28" s="1927"/>
      <c r="L28" s="1913"/>
      <c r="M28" s="1910">
        <f>+L28*F28</f>
        <v>0</v>
      </c>
      <c r="N28"/>
      <c r="O28"/>
      <c r="P28"/>
      <c r="Q28"/>
      <c r="R28"/>
      <c r="S28"/>
      <c r="T28"/>
      <c r="U28"/>
      <c r="V28"/>
      <c r="W28"/>
      <c r="X28"/>
      <c r="Y28"/>
      <c r="Z28"/>
      <c r="AA28"/>
    </row>
    <row r="29" spans="1:27" ht="15">
      <c r="A29" s="1862" t="s">
        <v>1509</v>
      </c>
      <c r="B29" s="1923" t="s">
        <v>879</v>
      </c>
      <c r="C29" s="1915" t="s">
        <v>2856</v>
      </c>
      <c r="D29" s="1920"/>
      <c r="E29" s="1920"/>
      <c r="F29" s="1870"/>
      <c r="G29" s="1921"/>
      <c r="H29" s="1922"/>
      <c r="I29" s="1922"/>
      <c r="J29" s="1917"/>
      <c r="K29" s="1917"/>
      <c r="L29" s="1917"/>
      <c r="M29" s="1910">
        <f>+M30+M31+M32</f>
        <v>0</v>
      </c>
      <c r="N29"/>
      <c r="O29"/>
      <c r="P29"/>
      <c r="Q29"/>
      <c r="R29"/>
      <c r="S29"/>
      <c r="T29"/>
      <c r="U29"/>
      <c r="V29"/>
      <c r="W29"/>
      <c r="X29"/>
      <c r="Y29"/>
      <c r="Z29"/>
      <c r="AA29"/>
    </row>
    <row r="30" spans="1:27" ht="30" customHeight="1">
      <c r="A30" s="1862" t="s">
        <v>1510</v>
      </c>
      <c r="B30" s="1923" t="s">
        <v>2687</v>
      </c>
      <c r="C30" s="1928" t="s">
        <v>2858</v>
      </c>
      <c r="D30" s="1920"/>
      <c r="E30" s="1920"/>
      <c r="F30" s="1870"/>
      <c r="G30" s="1921"/>
      <c r="H30" s="1921"/>
      <c r="I30" s="1868">
        <v>0.2</v>
      </c>
      <c r="J30" s="1927"/>
      <c r="K30" s="1927"/>
      <c r="L30" s="1913"/>
      <c r="M30" s="1910">
        <f>+L30*F30</f>
        <v>0</v>
      </c>
      <c r="N30"/>
      <c r="O30"/>
      <c r="P30"/>
      <c r="Q30"/>
      <c r="R30"/>
      <c r="S30"/>
      <c r="T30"/>
      <c r="U30"/>
      <c r="V30"/>
      <c r="W30"/>
      <c r="X30"/>
      <c r="Y30"/>
      <c r="Z30"/>
      <c r="AA30"/>
    </row>
    <row r="31" spans="1:27" ht="30" customHeight="1">
      <c r="A31" s="1862" t="s">
        <v>1511</v>
      </c>
      <c r="B31" s="1923" t="s">
        <v>2688</v>
      </c>
      <c r="C31" s="1928" t="s">
        <v>2584</v>
      </c>
      <c r="D31" s="1920"/>
      <c r="E31" s="1920"/>
      <c r="F31" s="1870"/>
      <c r="G31" s="1921"/>
      <c r="H31" s="1921"/>
      <c r="I31" s="1868">
        <v>0.5</v>
      </c>
      <c r="J31" s="1927"/>
      <c r="K31" s="1927"/>
      <c r="L31" s="1913"/>
      <c r="M31" s="1910">
        <f>+L31*F31</f>
        <v>0</v>
      </c>
      <c r="N31"/>
      <c r="O31"/>
      <c r="P31"/>
      <c r="Q31"/>
      <c r="R31"/>
      <c r="S31"/>
      <c r="T31"/>
      <c r="U31"/>
      <c r="V31"/>
      <c r="W31"/>
      <c r="X31"/>
      <c r="Y31"/>
      <c r="Z31"/>
      <c r="AA31"/>
    </row>
    <row r="32" spans="1:27" ht="30" customHeight="1">
      <c r="A32" s="1862" t="s">
        <v>1513</v>
      </c>
      <c r="B32" s="1923" t="s">
        <v>2689</v>
      </c>
      <c r="C32" s="1929" t="s">
        <v>2548</v>
      </c>
      <c r="D32" s="1920"/>
      <c r="E32" s="1920"/>
      <c r="F32" s="1870"/>
      <c r="G32" s="1921"/>
      <c r="H32" s="1921"/>
      <c r="I32" s="1868">
        <v>1</v>
      </c>
      <c r="J32" s="1927"/>
      <c r="K32" s="1927"/>
      <c r="L32" s="1913"/>
      <c r="M32" s="1910">
        <f>+L32*F32</f>
        <v>0</v>
      </c>
      <c r="N32"/>
      <c r="O32"/>
      <c r="P32"/>
      <c r="Q32"/>
      <c r="R32"/>
      <c r="S32"/>
      <c r="T32"/>
      <c r="U32"/>
      <c r="V32"/>
      <c r="W32"/>
      <c r="X32"/>
      <c r="Y32"/>
      <c r="Z32"/>
      <c r="AA32"/>
    </row>
    <row r="33" spans="1:27" ht="24.75" customHeight="1">
      <c r="A33" s="1862" t="s">
        <v>1515</v>
      </c>
      <c r="B33" s="1923" t="s">
        <v>882</v>
      </c>
      <c r="C33" s="1915" t="s">
        <v>2859</v>
      </c>
      <c r="D33" s="1920"/>
      <c r="E33" s="1920"/>
      <c r="F33" s="1870"/>
      <c r="G33" s="1921"/>
      <c r="H33" s="1922"/>
      <c r="I33" s="1922"/>
      <c r="J33" s="1917"/>
      <c r="K33" s="1917"/>
      <c r="L33" s="1917"/>
      <c r="M33" s="1910">
        <f>+M34+M35</f>
        <v>0</v>
      </c>
      <c r="N33"/>
      <c r="O33"/>
      <c r="P33"/>
      <c r="Q33"/>
      <c r="R33"/>
      <c r="S33"/>
      <c r="T33"/>
      <c r="U33"/>
      <c r="V33"/>
      <c r="W33"/>
      <c r="X33"/>
      <c r="Y33"/>
      <c r="Z33"/>
      <c r="AA33"/>
    </row>
    <row r="34" spans="1:27" ht="30" customHeight="1">
      <c r="A34" s="1862" t="s">
        <v>1516</v>
      </c>
      <c r="B34" s="1923" t="s">
        <v>2691</v>
      </c>
      <c r="C34" s="1928" t="s">
        <v>2584</v>
      </c>
      <c r="D34" s="1920"/>
      <c r="E34" s="1920"/>
      <c r="F34" s="1870"/>
      <c r="G34" s="1921"/>
      <c r="H34" s="1922"/>
      <c r="I34" s="1868">
        <v>0.55000000000000004</v>
      </c>
      <c r="J34" s="1927"/>
      <c r="K34" s="1927"/>
      <c r="L34" s="1913"/>
      <c r="M34" s="1910">
        <f>+F34*L34</f>
        <v>0</v>
      </c>
      <c r="N34"/>
      <c r="O34"/>
      <c r="P34"/>
      <c r="Q34"/>
      <c r="R34"/>
      <c r="S34"/>
      <c r="T34"/>
      <c r="U34"/>
      <c r="V34"/>
      <c r="W34"/>
      <c r="X34"/>
      <c r="Y34"/>
      <c r="Z34"/>
      <c r="AA34"/>
    </row>
    <row r="35" spans="1:27" ht="30" customHeight="1">
      <c r="A35" s="1862" t="s">
        <v>1517</v>
      </c>
      <c r="B35" s="1923" t="s">
        <v>2692</v>
      </c>
      <c r="C35" s="1929" t="s">
        <v>2548</v>
      </c>
      <c r="D35" s="1920"/>
      <c r="E35" s="1920"/>
      <c r="F35" s="1870"/>
      <c r="G35" s="1921"/>
      <c r="H35" s="1922"/>
      <c r="I35" s="1868">
        <v>1</v>
      </c>
      <c r="J35" s="1927"/>
      <c r="K35" s="1927"/>
      <c r="L35" s="1913"/>
      <c r="M35" s="1910">
        <f>+F35*L35</f>
        <v>0</v>
      </c>
      <c r="N35"/>
      <c r="O35"/>
      <c r="P35"/>
      <c r="Q35"/>
      <c r="R35"/>
      <c r="S35"/>
      <c r="T35"/>
      <c r="U35"/>
      <c r="V35"/>
      <c r="W35"/>
      <c r="X35"/>
      <c r="Y35"/>
      <c r="Z35"/>
      <c r="AA35"/>
    </row>
    <row r="36" spans="1:27" ht="30" customHeight="1">
      <c r="A36" s="1862" t="s">
        <v>1518</v>
      </c>
      <c r="B36" s="1930" t="s">
        <v>902</v>
      </c>
      <c r="C36" s="1931" t="s">
        <v>2580</v>
      </c>
      <c r="D36" s="1870"/>
      <c r="E36" s="1870"/>
      <c r="F36" s="1920"/>
      <c r="G36" s="1921"/>
      <c r="H36" s="1921"/>
      <c r="I36" s="1922"/>
      <c r="J36" s="1920"/>
      <c r="K36" s="1920"/>
      <c r="L36" s="1927"/>
      <c r="M36" s="1910">
        <f>+M37+M38</f>
        <v>0</v>
      </c>
      <c r="N36"/>
      <c r="O36"/>
      <c r="P36"/>
      <c r="Q36"/>
      <c r="R36"/>
      <c r="S36"/>
      <c r="T36"/>
      <c r="U36"/>
      <c r="V36"/>
      <c r="W36"/>
      <c r="X36"/>
      <c r="Y36"/>
      <c r="Z36"/>
      <c r="AA36"/>
    </row>
    <row r="37" spans="1:27" ht="30" customHeight="1">
      <c r="A37" s="1862" t="s">
        <v>1519</v>
      </c>
      <c r="B37" s="1923" t="s">
        <v>2395</v>
      </c>
      <c r="C37" s="1928" t="s">
        <v>2584</v>
      </c>
      <c r="D37" s="1932"/>
      <c r="E37" s="1932"/>
      <c r="F37" s="1920"/>
      <c r="G37" s="1868">
        <v>0.5</v>
      </c>
      <c r="H37" s="1868">
        <v>0.85</v>
      </c>
      <c r="I37" s="1922"/>
      <c r="J37" s="1913"/>
      <c r="K37" s="1913"/>
      <c r="L37" s="1927"/>
      <c r="M37" s="1910">
        <f>+D37*J37+E37*K37</f>
        <v>0</v>
      </c>
      <c r="N37"/>
      <c r="O37"/>
      <c r="P37"/>
      <c r="Q37"/>
      <c r="R37"/>
      <c r="S37"/>
      <c r="T37"/>
      <c r="U37"/>
      <c r="V37"/>
      <c r="W37"/>
      <c r="X37"/>
      <c r="Y37"/>
      <c r="Z37"/>
      <c r="AA37"/>
    </row>
    <row r="38" spans="1:27" ht="30" customHeight="1">
      <c r="A38" s="1862" t="s">
        <v>1520</v>
      </c>
      <c r="B38" s="1923" t="s">
        <v>2397</v>
      </c>
      <c r="C38" s="1928" t="s">
        <v>2548</v>
      </c>
      <c r="D38" s="1932"/>
      <c r="E38" s="1932"/>
      <c r="F38" s="1920"/>
      <c r="G38" s="1868">
        <v>1</v>
      </c>
      <c r="H38" s="1868">
        <v>1</v>
      </c>
      <c r="I38" s="1922"/>
      <c r="J38" s="1913"/>
      <c r="K38" s="1913"/>
      <c r="L38" s="1927"/>
      <c r="M38" s="1910">
        <f>+D38*J38+E38*K38</f>
        <v>0</v>
      </c>
      <c r="N38"/>
      <c r="O38"/>
      <c r="P38"/>
      <c r="Q38"/>
      <c r="R38"/>
      <c r="S38"/>
      <c r="T38"/>
      <c r="U38"/>
      <c r="V38"/>
      <c r="W38"/>
      <c r="X38"/>
      <c r="Y38"/>
      <c r="Z38"/>
      <c r="AA38"/>
    </row>
    <row r="39" spans="1:27" ht="30" customHeight="1">
      <c r="A39" s="1862" t="s">
        <v>1521</v>
      </c>
      <c r="B39" s="1930" t="s">
        <v>2354</v>
      </c>
      <c r="C39" s="1933" t="s">
        <v>2587</v>
      </c>
      <c r="D39" s="1932"/>
      <c r="E39" s="1932"/>
      <c r="F39" s="1920"/>
      <c r="G39" s="1921"/>
      <c r="H39" s="1921"/>
      <c r="I39" s="1922"/>
      <c r="J39" s="1920"/>
      <c r="K39" s="1920"/>
      <c r="L39" s="1927"/>
      <c r="M39" s="1910">
        <f>+M40+M43+M46</f>
        <v>0</v>
      </c>
      <c r="N39"/>
      <c r="O39"/>
      <c r="P39"/>
      <c r="Q39"/>
      <c r="R39"/>
      <c r="S39"/>
      <c r="T39"/>
      <c r="U39"/>
      <c r="V39"/>
      <c r="W39"/>
      <c r="X39"/>
      <c r="Y39"/>
      <c r="Z39"/>
      <c r="AA39"/>
    </row>
    <row r="40" spans="1:27" ht="30" customHeight="1">
      <c r="A40" s="1862" t="s">
        <v>1522</v>
      </c>
      <c r="B40" s="1923" t="s">
        <v>2401</v>
      </c>
      <c r="C40" s="1934" t="s">
        <v>2864</v>
      </c>
      <c r="D40" s="1932"/>
      <c r="E40" s="1932"/>
      <c r="F40" s="1920"/>
      <c r="G40" s="1921"/>
      <c r="H40" s="1921"/>
      <c r="I40" s="1922"/>
      <c r="J40" s="1920"/>
      <c r="K40" s="1920"/>
      <c r="L40" s="1927"/>
      <c r="M40" s="1910">
        <f>+M41+M42</f>
        <v>0</v>
      </c>
      <c r="N40"/>
      <c r="O40"/>
      <c r="P40"/>
      <c r="Q40"/>
      <c r="R40"/>
      <c r="S40"/>
      <c r="T40"/>
      <c r="U40"/>
      <c r="V40"/>
      <c r="W40"/>
      <c r="X40"/>
      <c r="Y40"/>
      <c r="Z40"/>
      <c r="AA40"/>
    </row>
    <row r="41" spans="1:27" ht="31.5" customHeight="1">
      <c r="A41" s="1862" t="s">
        <v>1523</v>
      </c>
      <c r="B41" s="1923" t="s">
        <v>2882</v>
      </c>
      <c r="C41" s="1928" t="s">
        <v>2584</v>
      </c>
      <c r="D41" s="1877"/>
      <c r="E41" s="1877"/>
      <c r="F41" s="1920"/>
      <c r="G41" s="1868">
        <v>0.5</v>
      </c>
      <c r="H41" s="1868">
        <v>0.85</v>
      </c>
      <c r="I41" s="1922"/>
      <c r="J41" s="1913"/>
      <c r="K41" s="1913"/>
      <c r="L41" s="1927"/>
      <c r="M41" s="1910">
        <f>+D41*J41+E41*K41</f>
        <v>0</v>
      </c>
      <c r="N41"/>
      <c r="O41"/>
      <c r="P41"/>
      <c r="Q41"/>
      <c r="R41"/>
      <c r="S41"/>
      <c r="T41"/>
      <c r="U41"/>
      <c r="V41"/>
      <c r="W41"/>
      <c r="X41"/>
      <c r="Y41"/>
      <c r="Z41"/>
      <c r="AA41"/>
    </row>
    <row r="42" spans="1:27" ht="30" customHeight="1">
      <c r="A42" s="1862" t="s">
        <v>1524</v>
      </c>
      <c r="B42" s="1923" t="s">
        <v>2883</v>
      </c>
      <c r="C42" s="1928" t="s">
        <v>2548</v>
      </c>
      <c r="D42" s="1877"/>
      <c r="E42" s="1877"/>
      <c r="F42" s="1920"/>
      <c r="G42" s="1868">
        <v>1</v>
      </c>
      <c r="H42" s="1868">
        <v>1</v>
      </c>
      <c r="I42" s="1922"/>
      <c r="J42" s="1913"/>
      <c r="K42" s="1913"/>
      <c r="L42" s="1927"/>
      <c r="M42" s="1910">
        <f>+D42*J42+E42*K42</f>
        <v>0</v>
      </c>
      <c r="N42"/>
      <c r="O42"/>
      <c r="P42"/>
      <c r="Q42"/>
      <c r="R42"/>
      <c r="S42"/>
      <c r="T42"/>
      <c r="U42"/>
      <c r="V42"/>
      <c r="W42"/>
      <c r="X42"/>
      <c r="Y42"/>
      <c r="Z42"/>
      <c r="AA42"/>
    </row>
    <row r="43" spans="1:27" ht="30" customHeight="1">
      <c r="A43" s="1862" t="s">
        <v>1525</v>
      </c>
      <c r="B43" s="1923" t="s">
        <v>2402</v>
      </c>
      <c r="C43" s="1934" t="s">
        <v>2867</v>
      </c>
      <c r="D43" s="1877"/>
      <c r="E43" s="1877"/>
      <c r="F43" s="1920"/>
      <c r="G43" s="1921"/>
      <c r="H43" s="1921"/>
      <c r="I43" s="1922"/>
      <c r="J43" s="1920"/>
      <c r="K43" s="1920"/>
      <c r="L43" s="1927"/>
      <c r="M43" s="1910">
        <f>+M44+M45</f>
        <v>0</v>
      </c>
      <c r="N43"/>
      <c r="O43"/>
      <c r="P43"/>
      <c r="Q43"/>
      <c r="R43"/>
      <c r="S43"/>
      <c r="T43"/>
      <c r="U43"/>
      <c r="V43"/>
      <c r="W43"/>
      <c r="X43"/>
      <c r="Y43"/>
      <c r="Z43"/>
      <c r="AA43"/>
    </row>
    <row r="44" spans="1:27" ht="30" customHeight="1">
      <c r="A44" s="1862" t="s">
        <v>1526</v>
      </c>
      <c r="B44" s="1923" t="s">
        <v>2695</v>
      </c>
      <c r="C44" s="1928" t="s">
        <v>2584</v>
      </c>
      <c r="D44" s="1935"/>
      <c r="E44" s="1935"/>
      <c r="F44" s="1920"/>
      <c r="G44" s="1868">
        <v>0.5</v>
      </c>
      <c r="H44" s="1868">
        <v>1</v>
      </c>
      <c r="I44" s="1922"/>
      <c r="J44" s="1913"/>
      <c r="K44" s="1913"/>
      <c r="L44" s="1927"/>
      <c r="M44" s="1910">
        <f>+D44*J44+E44*K44</f>
        <v>0</v>
      </c>
      <c r="N44"/>
      <c r="O44"/>
      <c r="P44"/>
      <c r="Q44"/>
      <c r="R44"/>
      <c r="S44"/>
      <c r="T44"/>
      <c r="U44"/>
      <c r="V44"/>
      <c r="W44"/>
      <c r="X44"/>
      <c r="Y44"/>
      <c r="Z44"/>
      <c r="AA44"/>
    </row>
    <row r="45" spans="1:27" ht="30" customHeight="1">
      <c r="A45" s="1862" t="s">
        <v>1527</v>
      </c>
      <c r="B45" s="1923" t="s">
        <v>2699</v>
      </c>
      <c r="C45" s="1928" t="s">
        <v>2548</v>
      </c>
      <c r="D45" s="1935"/>
      <c r="E45" s="1870"/>
      <c r="F45" s="1920"/>
      <c r="G45" s="1868">
        <v>1</v>
      </c>
      <c r="H45" s="1868">
        <v>1</v>
      </c>
      <c r="I45" s="1922"/>
      <c r="J45" s="1913"/>
      <c r="K45" s="1913"/>
      <c r="L45" s="1927"/>
      <c r="M45" s="1910">
        <f>+D45*J45+E45*K45</f>
        <v>0</v>
      </c>
      <c r="N45"/>
      <c r="O45"/>
      <c r="P45"/>
      <c r="Q45"/>
      <c r="R45"/>
      <c r="S45"/>
      <c r="T45"/>
      <c r="U45"/>
      <c r="V45"/>
      <c r="W45"/>
      <c r="X45"/>
      <c r="Y45"/>
      <c r="Z45"/>
      <c r="AA45"/>
    </row>
    <row r="46" spans="1:27" ht="30" customHeight="1">
      <c r="A46" s="1862" t="s">
        <v>1528</v>
      </c>
      <c r="B46" s="1923" t="s">
        <v>2403</v>
      </c>
      <c r="C46" s="1936" t="s">
        <v>2629</v>
      </c>
      <c r="D46" s="1935"/>
      <c r="E46" s="1870"/>
      <c r="F46" s="1920"/>
      <c r="G46" s="1868">
        <v>0.5</v>
      </c>
      <c r="H46" s="1868">
        <v>0.85</v>
      </c>
      <c r="I46" s="1922"/>
      <c r="J46" s="1913"/>
      <c r="K46" s="1913"/>
      <c r="L46" s="1927"/>
      <c r="M46" s="1910">
        <f>+D46*J46+E46*K46</f>
        <v>0</v>
      </c>
      <c r="N46"/>
      <c r="O46"/>
      <c r="P46"/>
      <c r="Q46"/>
      <c r="R46"/>
      <c r="S46"/>
      <c r="T46"/>
      <c r="U46"/>
      <c r="V46"/>
      <c r="W46"/>
      <c r="X46"/>
      <c r="Y46"/>
      <c r="Z46"/>
      <c r="AA46"/>
    </row>
    <row r="47" spans="1:27" ht="30" customHeight="1">
      <c r="A47" s="1862" t="s">
        <v>1529</v>
      </c>
      <c r="B47" s="1930" t="s">
        <v>2711</v>
      </c>
      <c r="C47" s="1937" t="s">
        <v>2884</v>
      </c>
      <c r="D47" s="1935"/>
      <c r="E47" s="1870"/>
      <c r="F47" s="1920"/>
      <c r="G47" s="1921"/>
      <c r="H47" s="1921"/>
      <c r="I47" s="1922"/>
      <c r="J47" s="1913"/>
      <c r="K47" s="1913"/>
      <c r="L47" s="1927"/>
      <c r="M47" s="1910">
        <f>+D47*J47+E47*K47</f>
        <v>0</v>
      </c>
      <c r="N47"/>
      <c r="O47"/>
      <c r="P47"/>
      <c r="Q47"/>
      <c r="R47"/>
      <c r="S47"/>
      <c r="T47"/>
      <c r="U47"/>
      <c r="V47"/>
      <c r="W47"/>
      <c r="X47"/>
      <c r="Y47"/>
      <c r="Z47"/>
      <c r="AA47"/>
    </row>
    <row r="48" spans="1:27" ht="30" customHeight="1">
      <c r="A48" s="1862" t="s">
        <v>1530</v>
      </c>
      <c r="B48" s="1930" t="s">
        <v>2712</v>
      </c>
      <c r="C48" s="1938" t="s">
        <v>2885</v>
      </c>
      <c r="D48" s="1870"/>
      <c r="E48" s="1935"/>
      <c r="F48" s="1920"/>
      <c r="G48" s="1921"/>
      <c r="H48" s="1921"/>
      <c r="I48" s="1921"/>
      <c r="J48" s="1920"/>
      <c r="K48" s="1920"/>
      <c r="L48" s="1927"/>
      <c r="M48" s="1910">
        <f>+M49+M50+M51</f>
        <v>0</v>
      </c>
      <c r="N48"/>
      <c r="O48"/>
      <c r="P48"/>
      <c r="Q48"/>
      <c r="R48"/>
      <c r="S48"/>
      <c r="T48"/>
      <c r="U48"/>
      <c r="V48"/>
      <c r="W48"/>
      <c r="X48"/>
      <c r="Y48"/>
      <c r="Z48"/>
      <c r="AA48"/>
    </row>
    <row r="49" spans="1:27" ht="30" customHeight="1">
      <c r="A49" s="1862" t="s">
        <v>1531</v>
      </c>
      <c r="B49" s="1923" t="s">
        <v>2713</v>
      </c>
      <c r="C49" s="1939" t="s">
        <v>2638</v>
      </c>
      <c r="D49" s="1867"/>
      <c r="E49" s="1940"/>
      <c r="F49" s="1940"/>
      <c r="G49" s="1868">
        <v>0.05</v>
      </c>
      <c r="H49" s="1922"/>
      <c r="I49" s="1922"/>
      <c r="J49" s="1913"/>
      <c r="K49" s="1927"/>
      <c r="L49" s="1927"/>
      <c r="M49" s="1910">
        <f>+D49*J49</f>
        <v>0</v>
      </c>
      <c r="N49"/>
      <c r="O49"/>
      <c r="P49"/>
      <c r="Q49"/>
      <c r="R49"/>
      <c r="S49"/>
      <c r="T49"/>
      <c r="U49"/>
      <c r="V49"/>
      <c r="W49"/>
      <c r="X49"/>
      <c r="Y49"/>
      <c r="Z49"/>
      <c r="AA49"/>
    </row>
    <row r="50" spans="1:27" ht="30" customHeight="1">
      <c r="A50" s="1862" t="s">
        <v>1532</v>
      </c>
      <c r="B50" s="1923" t="s">
        <v>2714</v>
      </c>
      <c r="C50" s="1915" t="s">
        <v>2870</v>
      </c>
      <c r="D50" s="1870"/>
      <c r="E50" s="1940"/>
      <c r="F50" s="1920"/>
      <c r="G50" s="1868">
        <v>1</v>
      </c>
      <c r="H50" s="1922"/>
      <c r="I50" s="1922"/>
      <c r="J50" s="1913"/>
      <c r="K50" s="1927"/>
      <c r="L50" s="1927"/>
      <c r="M50" s="1910">
        <f>+D50*J50</f>
        <v>0</v>
      </c>
      <c r="N50"/>
      <c r="O50"/>
      <c r="P50"/>
      <c r="Q50"/>
      <c r="R50"/>
      <c r="S50"/>
      <c r="T50"/>
      <c r="U50"/>
      <c r="V50"/>
      <c r="W50"/>
      <c r="X50"/>
      <c r="Y50"/>
      <c r="Z50"/>
      <c r="AA50"/>
    </row>
    <row r="51" spans="1:27" ht="30" customHeight="1">
      <c r="A51" s="1862" t="s">
        <v>2599</v>
      </c>
      <c r="B51" s="1923" t="s">
        <v>2715</v>
      </c>
      <c r="C51" s="1924" t="s">
        <v>2871</v>
      </c>
      <c r="D51" s="1870"/>
      <c r="E51" s="1935"/>
      <c r="F51" s="1935"/>
      <c r="G51" s="1868">
        <v>0.85</v>
      </c>
      <c r="H51" s="1868">
        <v>0.85</v>
      </c>
      <c r="I51" s="1868">
        <v>0.85</v>
      </c>
      <c r="J51" s="1913"/>
      <c r="K51" s="1913"/>
      <c r="L51" s="1913"/>
      <c r="M51" s="1910">
        <f>+D51*J51+E51*K51+F51*L51</f>
        <v>0</v>
      </c>
      <c r="N51"/>
      <c r="O51"/>
      <c r="P51"/>
      <c r="Q51"/>
      <c r="R51"/>
      <c r="S51"/>
      <c r="T51"/>
      <c r="U51"/>
      <c r="V51"/>
      <c r="W51"/>
      <c r="X51"/>
      <c r="Y51"/>
      <c r="Z51"/>
      <c r="AA51"/>
    </row>
    <row r="52" spans="1:27" ht="30" customHeight="1">
      <c r="A52" s="1862" t="s">
        <v>2601</v>
      </c>
      <c r="B52" s="1930" t="s">
        <v>2716</v>
      </c>
      <c r="C52" s="1811" t="s">
        <v>2647</v>
      </c>
      <c r="D52" s="1870"/>
      <c r="E52" s="1935"/>
      <c r="F52" s="1935"/>
      <c r="G52" s="1921"/>
      <c r="H52" s="1921"/>
      <c r="I52" s="1922"/>
      <c r="J52" s="1913"/>
      <c r="K52" s="1913"/>
      <c r="L52" s="1913"/>
      <c r="M52" s="1910">
        <f>+D52*J52+E52*K52+F52*L52</f>
        <v>0</v>
      </c>
      <c r="N52"/>
      <c r="O52"/>
      <c r="P52"/>
      <c r="Q52"/>
      <c r="R52"/>
      <c r="S52"/>
      <c r="T52"/>
      <c r="U52"/>
      <c r="V52"/>
      <c r="W52"/>
      <c r="X52"/>
      <c r="Y52"/>
      <c r="Z52"/>
      <c r="AA52"/>
    </row>
    <row r="53" spans="1:27" ht="30" customHeight="1">
      <c r="A53" s="1862" t="s">
        <v>2603</v>
      </c>
      <c r="B53" s="1930" t="s">
        <v>2717</v>
      </c>
      <c r="C53" s="1919" t="s">
        <v>2886</v>
      </c>
      <c r="D53" s="1877"/>
      <c r="E53" s="1935"/>
      <c r="F53" s="1940"/>
      <c r="G53" s="1868">
        <v>1</v>
      </c>
      <c r="H53" s="1868">
        <v>1</v>
      </c>
      <c r="I53" s="1941"/>
      <c r="J53" s="1913"/>
      <c r="K53" s="1913"/>
      <c r="L53" s="1927"/>
      <c r="M53" s="1910">
        <f>+D53*J53+E53*K53</f>
        <v>0</v>
      </c>
      <c r="N53"/>
      <c r="O53"/>
      <c r="P53"/>
      <c r="Q53"/>
      <c r="R53"/>
      <c r="S53"/>
      <c r="T53"/>
      <c r="U53"/>
      <c r="V53"/>
      <c r="W53"/>
      <c r="X53"/>
      <c r="Y53"/>
      <c r="Z53"/>
      <c r="AA53"/>
    </row>
    <row r="54" spans="1:27" ht="30" customHeight="1">
      <c r="A54" s="1862" t="s">
        <v>2605</v>
      </c>
      <c r="B54" s="1930" t="s">
        <v>2724</v>
      </c>
      <c r="C54" s="1942" t="s">
        <v>2669</v>
      </c>
      <c r="D54" s="1913"/>
      <c r="E54" s="1935"/>
      <c r="F54" s="1940"/>
      <c r="G54" s="1941"/>
      <c r="H54" s="1941"/>
      <c r="I54" s="1922"/>
      <c r="J54" s="1940"/>
      <c r="K54" s="1940"/>
      <c r="L54" s="1927"/>
      <c r="M54" s="1910">
        <f>+M55+M56+M57+M58</f>
        <v>0</v>
      </c>
      <c r="N54"/>
      <c r="O54"/>
      <c r="P54"/>
      <c r="Q54"/>
      <c r="R54"/>
      <c r="S54"/>
      <c r="T54"/>
      <c r="U54"/>
      <c r="V54"/>
      <c r="W54"/>
      <c r="X54"/>
      <c r="Y54"/>
      <c r="Z54"/>
      <c r="AA54"/>
    </row>
    <row r="55" spans="1:27" ht="30" customHeight="1">
      <c r="A55" s="1862" t="s">
        <v>2608</v>
      </c>
      <c r="B55" s="1923" t="s">
        <v>2725</v>
      </c>
      <c r="C55" s="1924" t="s">
        <v>2876</v>
      </c>
      <c r="D55" s="1877"/>
      <c r="E55" s="1870"/>
      <c r="F55" s="1940"/>
      <c r="G55" s="1921"/>
      <c r="H55" s="1921"/>
      <c r="I55" s="1941"/>
      <c r="J55" s="1913"/>
      <c r="K55" s="1913"/>
      <c r="L55" s="1927"/>
      <c r="M55" s="1910">
        <f>+D55*J55+E55*K55</f>
        <v>0</v>
      </c>
      <c r="N55"/>
      <c r="O55"/>
      <c r="P55"/>
      <c r="Q55"/>
      <c r="R55"/>
      <c r="S55"/>
      <c r="T55"/>
      <c r="U55"/>
      <c r="V55"/>
      <c r="W55"/>
      <c r="X55"/>
      <c r="Y55"/>
      <c r="Z55"/>
      <c r="AA55"/>
    </row>
    <row r="56" spans="1:27" ht="30" customHeight="1">
      <c r="A56" s="1862" t="s">
        <v>2611</v>
      </c>
      <c r="B56" s="1923" t="s">
        <v>2726</v>
      </c>
      <c r="C56" s="1915" t="s">
        <v>2877</v>
      </c>
      <c r="D56" s="1877"/>
      <c r="E56" s="1877"/>
      <c r="F56" s="1940"/>
      <c r="G56" s="1868">
        <v>0.05</v>
      </c>
      <c r="H56" s="1868">
        <v>0.05</v>
      </c>
      <c r="I56" s="1941"/>
      <c r="J56" s="1913"/>
      <c r="K56" s="1913"/>
      <c r="L56" s="1927"/>
      <c r="M56" s="1910">
        <f>+D56*J56+E56*K56</f>
        <v>0</v>
      </c>
      <c r="N56"/>
      <c r="O56"/>
      <c r="P56"/>
      <c r="Q56"/>
      <c r="R56"/>
      <c r="S56"/>
      <c r="T56"/>
      <c r="U56"/>
      <c r="V56"/>
      <c r="W56"/>
      <c r="X56"/>
      <c r="Y56"/>
      <c r="Z56"/>
      <c r="AA56"/>
    </row>
    <row r="57" spans="1:27" ht="30" customHeight="1">
      <c r="A57" s="1862" t="s">
        <v>2613</v>
      </c>
      <c r="B57" s="1923" t="s">
        <v>2727</v>
      </c>
      <c r="C57" s="1915" t="s">
        <v>2878</v>
      </c>
      <c r="D57" s="1870"/>
      <c r="E57" s="1870"/>
      <c r="F57" s="1940"/>
      <c r="G57" s="1868">
        <v>0.1</v>
      </c>
      <c r="H57" s="1868">
        <v>0.1</v>
      </c>
      <c r="I57" s="1941"/>
      <c r="J57" s="1913"/>
      <c r="K57" s="1913"/>
      <c r="L57" s="1927"/>
      <c r="M57" s="1910">
        <f>+D57*J57+E57*K57</f>
        <v>0</v>
      </c>
      <c r="N57"/>
      <c r="O57"/>
      <c r="P57"/>
      <c r="Q57"/>
      <c r="R57"/>
      <c r="S57"/>
      <c r="T57"/>
      <c r="U57"/>
      <c r="V57"/>
      <c r="W57"/>
      <c r="X57"/>
      <c r="Y57"/>
      <c r="Z57"/>
      <c r="AA57"/>
    </row>
    <row r="58" spans="1:27" ht="30" customHeight="1" thickBot="1">
      <c r="A58" s="1943" t="s">
        <v>2615</v>
      </c>
      <c r="B58" s="1944" t="s">
        <v>2728</v>
      </c>
      <c r="C58" s="1915" t="s">
        <v>2681</v>
      </c>
      <c r="D58" s="1945"/>
      <c r="E58" s="1945"/>
      <c r="F58" s="1946"/>
      <c r="G58" s="1886">
        <v>1</v>
      </c>
      <c r="H58" s="1886">
        <v>1</v>
      </c>
      <c r="I58" s="1947"/>
      <c r="J58" s="1913"/>
      <c r="K58" s="1913"/>
      <c r="L58" s="1948"/>
      <c r="M58" s="1910">
        <f>+D58*J58+E58*K58</f>
        <v>0</v>
      </c>
      <c r="N58"/>
      <c r="O58"/>
      <c r="P58"/>
      <c r="Q58"/>
      <c r="R58"/>
      <c r="S58"/>
      <c r="T58"/>
      <c r="U58"/>
      <c r="V58"/>
      <c r="W58"/>
      <c r="X58"/>
      <c r="Y58"/>
      <c r="Z58"/>
      <c r="AA58"/>
    </row>
    <row r="59" spans="1:27" ht="15">
      <c r="N59"/>
      <c r="O59"/>
      <c r="P59"/>
      <c r="Q59"/>
      <c r="R59"/>
      <c r="S59"/>
      <c r="T59"/>
      <c r="U59"/>
      <c r="V59"/>
      <c r="W59"/>
      <c r="X59"/>
      <c r="Y59"/>
      <c r="Z59"/>
      <c r="AA59"/>
    </row>
    <row r="60" spans="1:27" ht="15">
      <c r="N60"/>
      <c r="O60"/>
      <c r="P60"/>
      <c r="Q60"/>
      <c r="R60"/>
      <c r="S60"/>
      <c r="T60"/>
      <c r="U60"/>
      <c r="V60"/>
      <c r="W60"/>
      <c r="X60"/>
      <c r="Y60"/>
      <c r="Z60"/>
      <c r="AA60"/>
    </row>
    <row r="61" spans="1:27" ht="15">
      <c r="N61"/>
      <c r="O61"/>
      <c r="P61"/>
      <c r="Q61"/>
      <c r="R61"/>
      <c r="S61"/>
      <c r="T61"/>
      <c r="U61"/>
      <c r="V61"/>
      <c r="W61"/>
      <c r="X61"/>
      <c r="Y61"/>
      <c r="Z61"/>
      <c r="AA61"/>
    </row>
    <row r="62" spans="1:27" ht="15">
      <c r="N62"/>
      <c r="O62"/>
      <c r="P62"/>
      <c r="Q62"/>
      <c r="R62"/>
      <c r="S62"/>
      <c r="T62"/>
      <c r="U62"/>
      <c r="V62"/>
      <c r="W62"/>
      <c r="X62"/>
      <c r="Y62"/>
      <c r="Z62"/>
      <c r="AA62"/>
    </row>
    <row r="63" spans="1:27" ht="15">
      <c r="N63"/>
      <c r="O63"/>
      <c r="P63"/>
      <c r="Q63"/>
      <c r="R63"/>
      <c r="S63"/>
      <c r="T63"/>
      <c r="U63"/>
      <c r="V63"/>
      <c r="W63"/>
      <c r="X63"/>
      <c r="Y63"/>
      <c r="Z63"/>
      <c r="AA63"/>
    </row>
    <row r="64" spans="1:27" ht="15">
      <c r="N64"/>
      <c r="O64"/>
      <c r="P64"/>
      <c r="Q64"/>
      <c r="R64"/>
      <c r="S64"/>
      <c r="T64"/>
      <c r="U64"/>
      <c r="V64"/>
      <c r="W64"/>
      <c r="X64"/>
      <c r="Y64"/>
      <c r="Z64"/>
      <c r="AA64"/>
    </row>
    <row r="65" spans="1:27" ht="15">
      <c r="N65"/>
      <c r="O65"/>
      <c r="P65"/>
      <c r="Q65"/>
      <c r="R65"/>
      <c r="S65"/>
      <c r="T65"/>
      <c r="U65"/>
      <c r="V65"/>
      <c r="W65"/>
      <c r="X65"/>
      <c r="Y65"/>
      <c r="Z65"/>
      <c r="AA65"/>
    </row>
    <row r="66" spans="1:27" ht="15">
      <c r="N66"/>
      <c r="O66"/>
      <c r="P66"/>
      <c r="Q66"/>
      <c r="R66"/>
      <c r="S66"/>
      <c r="T66"/>
      <c r="U66"/>
      <c r="V66"/>
      <c r="W66"/>
      <c r="X66"/>
      <c r="Y66"/>
      <c r="Z66"/>
      <c r="AA66"/>
    </row>
    <row r="78" spans="1:27" ht="15">
      <c r="A78" s="1800"/>
      <c r="B78" s="1800"/>
      <c r="N78"/>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zoomScale="70" zoomScaleNormal="70" workbookViewId="0">
      <selection activeCell="C98" sqref="C98"/>
    </sheetView>
  </sheetViews>
  <sheetFormatPr defaultColWidth="11.42578125" defaultRowHeight="14.25"/>
  <cols>
    <col min="1" max="1" width="21" style="1846" customWidth="1"/>
    <col min="2" max="2" width="8.7109375" style="1847" customWidth="1"/>
    <col min="3" max="3" width="106.42578125" style="1800" customWidth="1"/>
    <col min="4" max="13" width="20.7109375" style="1800" customWidth="1"/>
    <col min="14" max="14" width="3.85546875" style="1800" bestFit="1" customWidth="1"/>
    <col min="15" max="15" width="15.140625" style="1800" bestFit="1" customWidth="1"/>
    <col min="16" max="16" width="18.42578125" style="1800" customWidth="1"/>
    <col min="17" max="17" width="11.42578125" style="1800" bestFit="1" customWidth="1"/>
    <col min="18" max="16384" width="11.42578125" style="1800"/>
  </cols>
  <sheetData>
    <row r="1" spans="1:27" ht="15">
      <c r="A1" s="1755" t="s">
        <v>2682</v>
      </c>
      <c r="B1" s="1755" t="s">
        <v>1651</v>
      </c>
    </row>
    <row r="2" spans="1:27" ht="15">
      <c r="A2" s="1755" t="s">
        <v>2524</v>
      </c>
      <c r="B2" s="1835" t="s">
        <v>2889</v>
      </c>
    </row>
    <row r="3" spans="1:27" ht="15">
      <c r="A3" s="1755" t="s">
        <v>6</v>
      </c>
      <c r="B3" s="1755" t="s">
        <v>7</v>
      </c>
    </row>
    <row r="4" spans="1:27" ht="15">
      <c r="A4" s="1755" t="s">
        <v>10</v>
      </c>
      <c r="B4" s="1755" t="s">
        <v>2526</v>
      </c>
    </row>
    <row r="6" spans="1:27" ht="15.75" customHeight="1" thickBot="1">
      <c r="A6" s="1279"/>
      <c r="B6" s="1280"/>
      <c r="C6" s="1278"/>
      <c r="D6" s="1278"/>
      <c r="E6" s="1278"/>
      <c r="F6" s="1278"/>
      <c r="G6" s="1278"/>
      <c r="H6" s="1278"/>
      <c r="I6" s="1278"/>
      <c r="J6" s="1278"/>
      <c r="K6" s="1278"/>
      <c r="L6" s="1278"/>
      <c r="M6" s="1278"/>
      <c r="N6" s="1278"/>
      <c r="O6" s="1278"/>
    </row>
    <row r="7" spans="1:27" ht="29.25" customHeight="1" thickBot="1">
      <c r="A7" s="2931" t="s">
        <v>2846</v>
      </c>
      <c r="B7" s="2932"/>
      <c r="C7" s="2932"/>
      <c r="D7" s="2932"/>
      <c r="E7" s="2932"/>
      <c r="F7" s="2932"/>
      <c r="G7" s="2932"/>
      <c r="H7" s="2932"/>
      <c r="I7" s="2932"/>
      <c r="J7" s="2932"/>
      <c r="K7" s="2932"/>
      <c r="L7" s="2932"/>
      <c r="M7" s="2933"/>
      <c r="N7"/>
      <c r="O7"/>
      <c r="P7"/>
      <c r="Q7"/>
      <c r="R7"/>
      <c r="S7"/>
      <c r="T7"/>
      <c r="U7"/>
      <c r="V7"/>
      <c r="W7"/>
      <c r="X7"/>
      <c r="Y7"/>
      <c r="Z7"/>
      <c r="AA7"/>
    </row>
    <row r="8" spans="1:27" s="1849" customFormat="1" ht="51.75" customHeight="1">
      <c r="A8" s="2885"/>
      <c r="B8" s="2956"/>
      <c r="C8" s="2957"/>
      <c r="D8" s="2952" t="s">
        <v>658</v>
      </c>
      <c r="E8" s="2952"/>
      <c r="F8" s="2952"/>
      <c r="G8" s="2944" t="s">
        <v>2847</v>
      </c>
      <c r="H8" s="2788"/>
      <c r="I8" s="2953"/>
      <c r="J8" s="2944" t="s">
        <v>2848</v>
      </c>
      <c r="K8" s="2788"/>
      <c r="L8" s="2953"/>
      <c r="M8" s="2945" t="s">
        <v>2530</v>
      </c>
      <c r="N8"/>
      <c r="O8"/>
      <c r="P8"/>
      <c r="Q8"/>
      <c r="R8"/>
      <c r="S8"/>
      <c r="T8"/>
      <c r="U8"/>
      <c r="V8"/>
      <c r="W8"/>
      <c r="X8"/>
      <c r="Y8"/>
      <c r="Z8"/>
      <c r="AA8"/>
    </row>
    <row r="9" spans="1:27" s="1849" customFormat="1" ht="30" customHeight="1">
      <c r="A9" s="2946"/>
      <c r="B9" s="2947"/>
      <c r="C9" s="2948"/>
      <c r="D9" s="2944" t="s">
        <v>2849</v>
      </c>
      <c r="E9" s="2788"/>
      <c r="F9" s="2945" t="s">
        <v>2532</v>
      </c>
      <c r="G9" s="2944" t="s">
        <v>2849</v>
      </c>
      <c r="H9" s="2788"/>
      <c r="I9" s="2945" t="s">
        <v>2532</v>
      </c>
      <c r="J9" s="2944" t="s">
        <v>2849</v>
      </c>
      <c r="K9" s="2788"/>
      <c r="L9" s="2945" t="s">
        <v>2532</v>
      </c>
      <c r="M9" s="2936"/>
      <c r="N9"/>
      <c r="O9"/>
      <c r="P9"/>
      <c r="Q9"/>
      <c r="R9"/>
      <c r="S9"/>
      <c r="T9"/>
      <c r="U9"/>
      <c r="V9"/>
      <c r="W9"/>
      <c r="X9"/>
      <c r="Y9"/>
      <c r="Z9"/>
      <c r="AA9"/>
    </row>
    <row r="10" spans="1:27" s="1849" customFormat="1" ht="51.75" customHeight="1" thickBot="1">
      <c r="A10" s="2949"/>
      <c r="B10" s="2950"/>
      <c r="C10" s="2951"/>
      <c r="D10" s="1713" t="s">
        <v>2850</v>
      </c>
      <c r="E10" s="1713" t="s">
        <v>2535</v>
      </c>
      <c r="F10" s="2936"/>
      <c r="G10" s="1713" t="s">
        <v>2850</v>
      </c>
      <c r="H10" s="1713" t="s">
        <v>2535</v>
      </c>
      <c r="I10" s="2936"/>
      <c r="J10" s="1713" t="s">
        <v>2851</v>
      </c>
      <c r="K10" s="1713" t="s">
        <v>2535</v>
      </c>
      <c r="L10" s="2936"/>
      <c r="M10" s="2936"/>
      <c r="N10"/>
      <c r="O10"/>
      <c r="P10"/>
      <c r="Q10"/>
      <c r="R10"/>
      <c r="S10"/>
      <c r="T10"/>
      <c r="U10"/>
      <c r="V10"/>
      <c r="W10"/>
      <c r="X10"/>
      <c r="Y10"/>
      <c r="Z10"/>
      <c r="AA10"/>
    </row>
    <row r="11" spans="1:27" s="1849" customFormat="1" ht="30.75" customHeight="1" thickBot="1">
      <c r="A11" s="1760" t="s">
        <v>1678</v>
      </c>
      <c r="B11" s="1761" t="s">
        <v>2536</v>
      </c>
      <c r="C11" s="1762" t="s">
        <v>657</v>
      </c>
      <c r="D11" s="1851" t="s">
        <v>1865</v>
      </c>
      <c r="E11" s="1851" t="s">
        <v>1867</v>
      </c>
      <c r="F11" s="1851" t="s">
        <v>1869</v>
      </c>
      <c r="G11" s="1851" t="s">
        <v>1871</v>
      </c>
      <c r="H11" s="1851" t="s">
        <v>1873</v>
      </c>
      <c r="I11" s="1851" t="s">
        <v>1875</v>
      </c>
      <c r="J11" s="1851" t="s">
        <v>1877</v>
      </c>
      <c r="K11" s="1851" t="s">
        <v>1879</v>
      </c>
      <c r="L11" s="1851" t="s">
        <v>1881</v>
      </c>
      <c r="M11" s="1851" t="s">
        <v>1500</v>
      </c>
      <c r="N11"/>
      <c r="O11"/>
      <c r="P11"/>
      <c r="Q11"/>
      <c r="R11"/>
      <c r="S11"/>
      <c r="T11"/>
      <c r="U11"/>
      <c r="V11"/>
      <c r="W11"/>
      <c r="X11"/>
      <c r="Y11"/>
      <c r="Z11"/>
      <c r="AA11"/>
    </row>
    <row r="12" spans="1:27" s="1849" customFormat="1" ht="30" customHeight="1">
      <c r="A12" s="1862" t="s">
        <v>1865</v>
      </c>
      <c r="B12" s="1905">
        <v>1</v>
      </c>
      <c r="C12" s="1906" t="s">
        <v>2538</v>
      </c>
      <c r="D12" s="1907"/>
      <c r="E12" s="1907"/>
      <c r="F12" s="1907"/>
      <c r="G12" s="1908"/>
      <c r="H12" s="1908"/>
      <c r="I12" s="1908"/>
      <c r="J12" s="1909"/>
      <c r="K12" s="1909"/>
      <c r="L12" s="1909"/>
      <c r="M12" s="1910">
        <f>+M13+M16+M36+M39+M47+M48+M52+M53+M54</f>
        <v>0</v>
      </c>
      <c r="N12"/>
      <c r="O12"/>
      <c r="P12"/>
      <c r="Q12"/>
      <c r="R12"/>
      <c r="S12"/>
      <c r="T12"/>
      <c r="U12"/>
      <c r="V12"/>
      <c r="W12"/>
      <c r="X12"/>
      <c r="Y12"/>
      <c r="Z12"/>
      <c r="AA12"/>
    </row>
    <row r="13" spans="1:27" s="1849" customFormat="1" ht="30" customHeight="1">
      <c r="A13" s="1862" t="s">
        <v>1867</v>
      </c>
      <c r="B13" s="1905" t="s">
        <v>662</v>
      </c>
      <c r="C13" s="1912" t="s">
        <v>2880</v>
      </c>
      <c r="D13" s="1913"/>
      <c r="E13" s="1913"/>
      <c r="F13" s="1913"/>
      <c r="G13" s="1908"/>
      <c r="H13" s="1908"/>
      <c r="I13" s="1908"/>
      <c r="J13" s="1909"/>
      <c r="K13" s="1909"/>
      <c r="L13" s="1909"/>
      <c r="M13" s="1910">
        <f>+M14+M15</f>
        <v>0</v>
      </c>
      <c r="N13"/>
      <c r="O13"/>
      <c r="P13"/>
      <c r="Q13"/>
      <c r="R13"/>
      <c r="S13"/>
      <c r="T13"/>
      <c r="U13"/>
      <c r="V13"/>
      <c r="W13"/>
      <c r="X13"/>
      <c r="Y13"/>
      <c r="Z13"/>
      <c r="AA13"/>
    </row>
    <row r="14" spans="1:27" ht="30" customHeight="1">
      <c r="A14" s="1862" t="s">
        <v>1869</v>
      </c>
      <c r="B14" s="1914" t="s">
        <v>665</v>
      </c>
      <c r="C14" s="1915" t="s">
        <v>2542</v>
      </c>
      <c r="D14" s="1867"/>
      <c r="E14" s="1867"/>
      <c r="F14" s="1867"/>
      <c r="G14" s="1868">
        <v>0</v>
      </c>
      <c r="H14" s="1868">
        <v>0</v>
      </c>
      <c r="I14" s="1916">
        <v>0</v>
      </c>
      <c r="J14" s="1913"/>
      <c r="K14" s="1913"/>
      <c r="L14" s="1913"/>
      <c r="M14" s="1910">
        <f>+D14*J14+E14*K14+F14*L14</f>
        <v>0</v>
      </c>
      <c r="N14"/>
      <c r="O14"/>
      <c r="P14"/>
      <c r="Q14"/>
      <c r="R14"/>
      <c r="S14"/>
      <c r="T14"/>
      <c r="U14"/>
      <c r="V14"/>
      <c r="W14"/>
      <c r="X14"/>
      <c r="Y14"/>
      <c r="Z14"/>
      <c r="AA14"/>
    </row>
    <row r="15" spans="1:27" ht="30" customHeight="1">
      <c r="A15" s="1862" t="s">
        <v>1871</v>
      </c>
      <c r="B15" s="1914" t="s">
        <v>793</v>
      </c>
      <c r="C15" s="1915" t="s">
        <v>2550</v>
      </c>
      <c r="D15" s="1867"/>
      <c r="E15" s="1867"/>
      <c r="F15" s="1917"/>
      <c r="G15" s="1868">
        <v>0</v>
      </c>
      <c r="H15" s="1868">
        <v>1</v>
      </c>
      <c r="I15" s="1918"/>
      <c r="J15" s="1913"/>
      <c r="K15" s="1913"/>
      <c r="L15" s="1917"/>
      <c r="M15" s="1910">
        <f>+D15*J15+E15*K15</f>
        <v>0</v>
      </c>
      <c r="N15"/>
      <c r="O15"/>
      <c r="P15"/>
      <c r="Q15"/>
      <c r="R15"/>
      <c r="S15"/>
      <c r="T15"/>
      <c r="U15"/>
      <c r="V15"/>
      <c r="W15"/>
      <c r="X15"/>
      <c r="Y15"/>
      <c r="Z15"/>
      <c r="AA15"/>
    </row>
    <row r="16" spans="1:27" ht="30" customHeight="1">
      <c r="A16" s="1862" t="s">
        <v>1873</v>
      </c>
      <c r="B16" s="1905" t="s">
        <v>844</v>
      </c>
      <c r="C16" s="1919" t="s">
        <v>2881</v>
      </c>
      <c r="D16" s="1920"/>
      <c r="E16" s="1920"/>
      <c r="F16" s="1913"/>
      <c r="G16" s="1921"/>
      <c r="H16" s="1922"/>
      <c r="I16" s="1922"/>
      <c r="J16" s="1917"/>
      <c r="K16" s="1917"/>
      <c r="L16" s="1917"/>
      <c r="M16" s="1910">
        <f>+M17+M21+M25+M29+M33</f>
        <v>0</v>
      </c>
      <c r="N16"/>
      <c r="O16"/>
      <c r="P16"/>
      <c r="Q16"/>
      <c r="R16"/>
      <c r="S16"/>
      <c r="T16"/>
      <c r="U16"/>
      <c r="V16"/>
      <c r="W16"/>
      <c r="X16"/>
      <c r="Y16"/>
      <c r="Z16"/>
      <c r="AA16"/>
    </row>
    <row r="17" spans="1:27" ht="30" customHeight="1">
      <c r="A17" s="1862" t="s">
        <v>1875</v>
      </c>
      <c r="B17" s="1923" t="s">
        <v>847</v>
      </c>
      <c r="C17" s="1924" t="s">
        <v>2554</v>
      </c>
      <c r="D17" s="1920"/>
      <c r="E17" s="1920"/>
      <c r="F17" s="1867"/>
      <c r="G17" s="1921"/>
      <c r="H17" s="1922"/>
      <c r="I17" s="1922"/>
      <c r="J17" s="1925"/>
      <c r="K17" s="1925"/>
      <c r="L17" s="1917"/>
      <c r="M17" s="1910">
        <f>+M18+M19+M20</f>
        <v>0</v>
      </c>
      <c r="N17"/>
      <c r="O17"/>
      <c r="P17"/>
      <c r="Q17"/>
      <c r="R17"/>
      <c r="S17"/>
      <c r="T17"/>
      <c r="U17"/>
      <c r="V17"/>
      <c r="W17"/>
      <c r="X17"/>
      <c r="Y17"/>
      <c r="Z17"/>
      <c r="AA17"/>
    </row>
    <row r="18" spans="1:27" ht="30.75" customHeight="1">
      <c r="A18" s="1862" t="s">
        <v>1877</v>
      </c>
      <c r="B18" s="1923" t="s">
        <v>850</v>
      </c>
      <c r="C18" s="1926" t="s">
        <v>2544</v>
      </c>
      <c r="D18" s="1920"/>
      <c r="E18" s="1920"/>
      <c r="F18" s="1870"/>
      <c r="G18" s="1922"/>
      <c r="H18" s="1922"/>
      <c r="I18" s="1868">
        <v>0</v>
      </c>
      <c r="J18" s="1927"/>
      <c r="K18" s="1927"/>
      <c r="L18" s="1913"/>
      <c r="M18" s="1910">
        <f>+L18*F18</f>
        <v>0</v>
      </c>
      <c r="N18"/>
      <c r="O18"/>
      <c r="P18"/>
      <c r="Q18"/>
      <c r="R18"/>
      <c r="S18"/>
      <c r="T18"/>
      <c r="U18"/>
      <c r="V18"/>
      <c r="W18"/>
      <c r="X18"/>
      <c r="Y18"/>
      <c r="Z18"/>
      <c r="AA18"/>
    </row>
    <row r="19" spans="1:27" ht="30.75" customHeight="1">
      <c r="A19" s="1862" t="s">
        <v>1879</v>
      </c>
      <c r="B19" s="1923" t="s">
        <v>853</v>
      </c>
      <c r="C19" s="1928" t="s">
        <v>2546</v>
      </c>
      <c r="D19" s="1920"/>
      <c r="E19" s="1920"/>
      <c r="F19" s="1870"/>
      <c r="G19" s="1922"/>
      <c r="H19" s="1922"/>
      <c r="I19" s="1868">
        <v>0.5</v>
      </c>
      <c r="J19" s="1927"/>
      <c r="K19" s="1927"/>
      <c r="L19" s="1913"/>
      <c r="M19" s="1910">
        <f>+L19*F19</f>
        <v>0</v>
      </c>
      <c r="N19"/>
      <c r="O19"/>
      <c r="P19"/>
      <c r="Q19"/>
      <c r="R19"/>
      <c r="S19"/>
      <c r="T19"/>
      <c r="U19"/>
      <c r="V19"/>
      <c r="W19"/>
      <c r="X19"/>
      <c r="Y19"/>
      <c r="Z19"/>
      <c r="AA19"/>
    </row>
    <row r="20" spans="1:27" ht="30" customHeight="1">
      <c r="A20" s="1862" t="s">
        <v>1881</v>
      </c>
      <c r="B20" s="1923" t="s">
        <v>856</v>
      </c>
      <c r="C20" s="1928" t="s">
        <v>2548</v>
      </c>
      <c r="D20" s="1920"/>
      <c r="E20" s="1920"/>
      <c r="F20" s="1870"/>
      <c r="G20" s="1922"/>
      <c r="H20" s="1922"/>
      <c r="I20" s="1868">
        <v>1</v>
      </c>
      <c r="J20" s="1927"/>
      <c r="K20" s="1927"/>
      <c r="L20" s="1913"/>
      <c r="M20" s="1910">
        <f>+L20*F20</f>
        <v>0</v>
      </c>
      <c r="N20"/>
      <c r="O20"/>
      <c r="P20"/>
      <c r="Q20"/>
      <c r="R20"/>
      <c r="S20"/>
      <c r="T20"/>
      <c r="U20"/>
      <c r="V20"/>
      <c r="W20"/>
      <c r="X20"/>
      <c r="Y20"/>
      <c r="Z20"/>
      <c r="AA20"/>
    </row>
    <row r="21" spans="1:27" ht="30" customHeight="1">
      <c r="A21" s="1862" t="s">
        <v>1500</v>
      </c>
      <c r="B21" s="1923" t="s">
        <v>873</v>
      </c>
      <c r="C21" s="1915" t="s">
        <v>2559</v>
      </c>
      <c r="D21" s="1920"/>
      <c r="E21" s="1920"/>
      <c r="F21" s="1870"/>
      <c r="G21" s="1921"/>
      <c r="H21" s="1922"/>
      <c r="I21" s="1922"/>
      <c r="J21" s="1927"/>
      <c r="K21" s="1927"/>
      <c r="L21" s="1917"/>
      <c r="M21" s="1910">
        <f>+M22+M23+M24</f>
        <v>0</v>
      </c>
      <c r="N21"/>
      <c r="O21"/>
      <c r="P21"/>
      <c r="Q21"/>
      <c r="R21"/>
      <c r="S21"/>
      <c r="T21"/>
      <c r="U21"/>
      <c r="V21"/>
      <c r="W21"/>
      <c r="X21"/>
      <c r="Y21"/>
      <c r="Z21"/>
      <c r="AA21"/>
    </row>
    <row r="22" spans="1:27" ht="30" customHeight="1">
      <c r="A22" s="1862" t="s">
        <v>1501</v>
      </c>
      <c r="B22" s="1923" t="s">
        <v>2057</v>
      </c>
      <c r="C22" s="1926" t="s">
        <v>2544</v>
      </c>
      <c r="D22" s="1920"/>
      <c r="E22" s="1920"/>
      <c r="F22" s="1870"/>
      <c r="G22" s="1922"/>
      <c r="H22" s="1922"/>
      <c r="I22" s="1868">
        <v>0.1</v>
      </c>
      <c r="J22" s="1927"/>
      <c r="K22" s="1927"/>
      <c r="L22" s="1913"/>
      <c r="M22" s="1910">
        <f>+L22*F22</f>
        <v>0</v>
      </c>
      <c r="N22"/>
      <c r="O22"/>
      <c r="P22"/>
      <c r="Q22"/>
      <c r="R22"/>
      <c r="S22"/>
      <c r="T22"/>
      <c r="U22"/>
      <c r="V22"/>
      <c r="W22"/>
      <c r="X22"/>
      <c r="Y22"/>
      <c r="Z22"/>
      <c r="AA22"/>
    </row>
    <row r="23" spans="1:27" ht="30" customHeight="1">
      <c r="A23" s="1862" t="s">
        <v>1502</v>
      </c>
      <c r="B23" s="1923" t="s">
        <v>2060</v>
      </c>
      <c r="C23" s="1928" t="s">
        <v>2546</v>
      </c>
      <c r="D23" s="1920"/>
      <c r="E23" s="1920"/>
      <c r="F23" s="1870"/>
      <c r="G23" s="1922"/>
      <c r="H23" s="1922"/>
      <c r="I23" s="1868">
        <v>0.5</v>
      </c>
      <c r="J23" s="1927"/>
      <c r="K23" s="1927"/>
      <c r="L23" s="1913"/>
      <c r="M23" s="1910">
        <f>+L23*F23</f>
        <v>0</v>
      </c>
      <c r="N23"/>
      <c r="O23"/>
      <c r="P23"/>
      <c r="Q23"/>
      <c r="R23"/>
      <c r="S23"/>
      <c r="T23"/>
      <c r="U23"/>
      <c r="V23"/>
      <c r="W23"/>
      <c r="X23"/>
      <c r="Y23"/>
      <c r="Z23"/>
      <c r="AA23"/>
    </row>
    <row r="24" spans="1:27" ht="30" customHeight="1">
      <c r="A24" s="1862" t="s">
        <v>1503</v>
      </c>
      <c r="B24" s="1923" t="s">
        <v>2253</v>
      </c>
      <c r="C24" s="1928" t="s">
        <v>2548</v>
      </c>
      <c r="D24" s="1920"/>
      <c r="E24" s="1920"/>
      <c r="F24" s="1870"/>
      <c r="G24" s="1922"/>
      <c r="H24" s="1922"/>
      <c r="I24" s="1868">
        <v>1</v>
      </c>
      <c r="J24" s="1927"/>
      <c r="K24" s="1927"/>
      <c r="L24" s="1913"/>
      <c r="M24" s="1910">
        <f>+L24*F24</f>
        <v>0</v>
      </c>
      <c r="N24"/>
      <c r="O24"/>
      <c r="P24"/>
      <c r="Q24"/>
      <c r="R24"/>
      <c r="S24"/>
      <c r="T24"/>
      <c r="U24"/>
      <c r="V24"/>
      <c r="W24"/>
      <c r="X24"/>
      <c r="Y24"/>
      <c r="Z24"/>
      <c r="AA24"/>
    </row>
    <row r="25" spans="1:27" ht="30" customHeight="1">
      <c r="A25" s="1862" t="s">
        <v>1504</v>
      </c>
      <c r="B25" s="1923" t="s">
        <v>876</v>
      </c>
      <c r="C25" s="1915" t="s">
        <v>2855</v>
      </c>
      <c r="D25" s="1920"/>
      <c r="E25" s="1920"/>
      <c r="F25" s="1870"/>
      <c r="G25" s="1922"/>
      <c r="H25" s="1922"/>
      <c r="I25" s="1922"/>
      <c r="J25" s="1927"/>
      <c r="K25" s="1927"/>
      <c r="L25" s="1917"/>
      <c r="M25" s="1910">
        <f>+M26+M27+M28</f>
        <v>0</v>
      </c>
      <c r="N25"/>
      <c r="O25"/>
      <c r="P25"/>
      <c r="Q25"/>
      <c r="R25"/>
      <c r="S25"/>
      <c r="T25"/>
      <c r="U25"/>
      <c r="V25"/>
      <c r="W25"/>
      <c r="X25"/>
      <c r="Y25"/>
      <c r="Z25"/>
      <c r="AA25"/>
    </row>
    <row r="26" spans="1:27" ht="30" customHeight="1">
      <c r="A26" s="1862" t="s">
        <v>1505</v>
      </c>
      <c r="B26" s="1923" t="s">
        <v>2684</v>
      </c>
      <c r="C26" s="1926" t="s">
        <v>2544</v>
      </c>
      <c r="D26" s="1920"/>
      <c r="E26" s="1920"/>
      <c r="F26" s="1870"/>
      <c r="G26" s="1922"/>
      <c r="H26" s="1922"/>
      <c r="I26" s="1868">
        <v>0.2</v>
      </c>
      <c r="J26" s="1927"/>
      <c r="K26" s="1927"/>
      <c r="L26" s="1913"/>
      <c r="M26" s="1910">
        <f>+L26*F26</f>
        <v>0</v>
      </c>
      <c r="N26"/>
      <c r="O26"/>
      <c r="P26"/>
      <c r="Q26"/>
      <c r="R26"/>
      <c r="S26"/>
      <c r="T26"/>
      <c r="U26"/>
      <c r="V26"/>
      <c r="W26"/>
      <c r="X26"/>
      <c r="Y26"/>
      <c r="Z26"/>
      <c r="AA26"/>
    </row>
    <row r="27" spans="1:27" ht="30" customHeight="1">
      <c r="A27" s="1862" t="s">
        <v>1506</v>
      </c>
      <c r="B27" s="1923" t="s">
        <v>2685</v>
      </c>
      <c r="C27" s="1928" t="s">
        <v>2546</v>
      </c>
      <c r="D27" s="1920"/>
      <c r="E27" s="1920"/>
      <c r="F27" s="1870"/>
      <c r="G27" s="1922"/>
      <c r="H27" s="1922"/>
      <c r="I27" s="1868">
        <v>0.5</v>
      </c>
      <c r="J27" s="1927"/>
      <c r="K27" s="1927"/>
      <c r="L27" s="1913"/>
      <c r="M27" s="1910">
        <f>+L27*F27</f>
        <v>0</v>
      </c>
      <c r="N27"/>
      <c r="O27"/>
      <c r="P27"/>
      <c r="Q27"/>
      <c r="R27"/>
      <c r="S27"/>
      <c r="T27"/>
      <c r="U27"/>
      <c r="V27"/>
      <c r="W27"/>
      <c r="X27"/>
      <c r="Y27"/>
      <c r="Z27"/>
      <c r="AA27"/>
    </row>
    <row r="28" spans="1:27" ht="30" customHeight="1">
      <c r="A28" s="1862" t="s">
        <v>1508</v>
      </c>
      <c r="B28" s="1923" t="s">
        <v>2686</v>
      </c>
      <c r="C28" s="1928" t="s">
        <v>2548</v>
      </c>
      <c r="D28" s="1920"/>
      <c r="E28" s="1920"/>
      <c r="F28" s="1870"/>
      <c r="G28" s="1922"/>
      <c r="H28" s="1922"/>
      <c r="I28" s="1868">
        <v>1</v>
      </c>
      <c r="J28" s="1927"/>
      <c r="K28" s="1927"/>
      <c r="L28" s="1913"/>
      <c r="M28" s="1910">
        <f>+L28*F28</f>
        <v>0</v>
      </c>
      <c r="N28"/>
      <c r="O28"/>
      <c r="P28"/>
      <c r="Q28"/>
      <c r="R28"/>
      <c r="S28"/>
      <c r="T28"/>
      <c r="U28"/>
      <c r="V28"/>
      <c r="W28"/>
      <c r="X28"/>
      <c r="Y28"/>
      <c r="Z28"/>
      <c r="AA28"/>
    </row>
    <row r="29" spans="1:27" ht="15">
      <c r="A29" s="1862" t="s">
        <v>1509</v>
      </c>
      <c r="B29" s="1923" t="s">
        <v>879</v>
      </c>
      <c r="C29" s="1915" t="s">
        <v>2856</v>
      </c>
      <c r="D29" s="1920"/>
      <c r="E29" s="1920"/>
      <c r="F29" s="1870"/>
      <c r="G29" s="1921"/>
      <c r="H29" s="1922"/>
      <c r="I29" s="1922"/>
      <c r="J29" s="1917"/>
      <c r="K29" s="1917"/>
      <c r="L29" s="1917"/>
      <c r="M29" s="1910">
        <f>+M30+M31+M32</f>
        <v>0</v>
      </c>
      <c r="N29"/>
      <c r="O29"/>
      <c r="P29"/>
      <c r="Q29"/>
      <c r="R29"/>
      <c r="S29"/>
      <c r="T29"/>
      <c r="U29"/>
      <c r="V29"/>
      <c r="W29"/>
      <c r="X29"/>
      <c r="Y29"/>
      <c r="Z29"/>
      <c r="AA29"/>
    </row>
    <row r="30" spans="1:27" ht="30" customHeight="1">
      <c r="A30" s="1862" t="s">
        <v>1510</v>
      </c>
      <c r="B30" s="1923" t="s">
        <v>2687</v>
      </c>
      <c r="C30" s="1928" t="s">
        <v>2858</v>
      </c>
      <c r="D30" s="1920"/>
      <c r="E30" s="1920"/>
      <c r="F30" s="1870"/>
      <c r="G30" s="1921"/>
      <c r="H30" s="1921"/>
      <c r="I30" s="1868">
        <v>0.2</v>
      </c>
      <c r="J30" s="1927"/>
      <c r="K30" s="1927"/>
      <c r="L30" s="1913"/>
      <c r="M30" s="1910">
        <f>+L30*F30</f>
        <v>0</v>
      </c>
      <c r="N30"/>
      <c r="O30"/>
      <c r="P30"/>
      <c r="Q30"/>
      <c r="R30"/>
      <c r="S30"/>
      <c r="T30"/>
      <c r="U30"/>
      <c r="V30"/>
      <c r="W30"/>
      <c r="X30"/>
      <c r="Y30"/>
      <c r="Z30"/>
      <c r="AA30"/>
    </row>
    <row r="31" spans="1:27" ht="30" customHeight="1">
      <c r="A31" s="1862" t="s">
        <v>1511</v>
      </c>
      <c r="B31" s="1923" t="s">
        <v>2688</v>
      </c>
      <c r="C31" s="1928" t="s">
        <v>2584</v>
      </c>
      <c r="D31" s="1920"/>
      <c r="E31" s="1920"/>
      <c r="F31" s="1870"/>
      <c r="G31" s="1921"/>
      <c r="H31" s="1921"/>
      <c r="I31" s="1868">
        <v>0.5</v>
      </c>
      <c r="J31" s="1927"/>
      <c r="K31" s="1927"/>
      <c r="L31" s="1913"/>
      <c r="M31" s="1910">
        <f>+L31*F31</f>
        <v>0</v>
      </c>
      <c r="N31"/>
      <c r="O31"/>
      <c r="P31"/>
      <c r="Q31"/>
      <c r="R31"/>
      <c r="S31"/>
      <c r="T31"/>
      <c r="U31"/>
      <c r="V31"/>
      <c r="W31"/>
      <c r="X31"/>
      <c r="Y31"/>
      <c r="Z31"/>
      <c r="AA31"/>
    </row>
    <row r="32" spans="1:27" ht="30" customHeight="1">
      <c r="A32" s="1862" t="s">
        <v>1513</v>
      </c>
      <c r="B32" s="1923" t="s">
        <v>2689</v>
      </c>
      <c r="C32" s="1929" t="s">
        <v>2548</v>
      </c>
      <c r="D32" s="1920"/>
      <c r="E32" s="1920"/>
      <c r="F32" s="1870"/>
      <c r="G32" s="1921"/>
      <c r="H32" s="1921"/>
      <c r="I32" s="1868">
        <v>1</v>
      </c>
      <c r="J32" s="1927"/>
      <c r="K32" s="1927"/>
      <c r="L32" s="1913"/>
      <c r="M32" s="1910">
        <f>+L32*F32</f>
        <v>0</v>
      </c>
      <c r="N32"/>
      <c r="O32"/>
      <c r="P32"/>
      <c r="Q32"/>
      <c r="R32"/>
      <c r="S32"/>
      <c r="T32"/>
      <c r="U32"/>
      <c r="V32"/>
      <c r="W32"/>
      <c r="X32"/>
      <c r="Y32"/>
      <c r="Z32"/>
      <c r="AA32"/>
    </row>
    <row r="33" spans="1:27" ht="24.75" customHeight="1">
      <c r="A33" s="1862" t="s">
        <v>1515</v>
      </c>
      <c r="B33" s="1923" t="s">
        <v>882</v>
      </c>
      <c r="C33" s="1915" t="s">
        <v>2859</v>
      </c>
      <c r="D33" s="1920"/>
      <c r="E33" s="1920"/>
      <c r="F33" s="1870"/>
      <c r="G33" s="1921"/>
      <c r="H33" s="1922"/>
      <c r="I33" s="1922"/>
      <c r="J33" s="1917"/>
      <c r="K33" s="1917"/>
      <c r="L33" s="1917"/>
      <c r="M33" s="1910">
        <f>+M34+M35</f>
        <v>0</v>
      </c>
      <c r="N33"/>
      <c r="O33"/>
      <c r="P33"/>
      <c r="Q33"/>
      <c r="R33"/>
      <c r="S33"/>
      <c r="T33"/>
      <c r="U33"/>
      <c r="V33"/>
      <c r="W33"/>
      <c r="X33"/>
      <c r="Y33"/>
      <c r="Z33"/>
      <c r="AA33"/>
    </row>
    <row r="34" spans="1:27" ht="30" customHeight="1">
      <c r="A34" s="1862" t="s">
        <v>1516</v>
      </c>
      <c r="B34" s="1923" t="s">
        <v>2691</v>
      </c>
      <c r="C34" s="1928" t="s">
        <v>2584</v>
      </c>
      <c r="D34" s="1920"/>
      <c r="E34" s="1920"/>
      <c r="F34" s="1870"/>
      <c r="G34" s="1921"/>
      <c r="H34" s="1922"/>
      <c r="I34" s="1868">
        <v>0.55000000000000004</v>
      </c>
      <c r="J34" s="1927"/>
      <c r="K34" s="1927"/>
      <c r="L34" s="1913"/>
      <c r="M34" s="1910">
        <f>+F34*L34</f>
        <v>0</v>
      </c>
      <c r="N34"/>
      <c r="O34"/>
      <c r="P34"/>
      <c r="Q34"/>
      <c r="R34"/>
      <c r="S34"/>
      <c r="T34"/>
      <c r="U34"/>
      <c r="V34"/>
      <c r="W34"/>
      <c r="X34"/>
      <c r="Y34"/>
      <c r="Z34"/>
      <c r="AA34"/>
    </row>
    <row r="35" spans="1:27" ht="30" customHeight="1">
      <c r="A35" s="1862" t="s">
        <v>1517</v>
      </c>
      <c r="B35" s="1923" t="s">
        <v>2692</v>
      </c>
      <c r="C35" s="1929" t="s">
        <v>2548</v>
      </c>
      <c r="D35" s="1920"/>
      <c r="E35" s="1920"/>
      <c r="F35" s="1870"/>
      <c r="G35" s="1921"/>
      <c r="H35" s="1922"/>
      <c r="I35" s="1868">
        <v>1</v>
      </c>
      <c r="J35" s="1927"/>
      <c r="K35" s="1927"/>
      <c r="L35" s="1913"/>
      <c r="M35" s="1910">
        <f>+F35*L35</f>
        <v>0</v>
      </c>
      <c r="N35"/>
      <c r="O35"/>
      <c r="P35"/>
      <c r="Q35"/>
      <c r="R35"/>
      <c r="S35"/>
      <c r="T35"/>
      <c r="U35"/>
      <c r="V35"/>
      <c r="W35"/>
      <c r="X35"/>
      <c r="Y35"/>
      <c r="Z35"/>
      <c r="AA35"/>
    </row>
    <row r="36" spans="1:27" ht="30" customHeight="1">
      <c r="A36" s="1862" t="s">
        <v>1518</v>
      </c>
      <c r="B36" s="1930" t="s">
        <v>902</v>
      </c>
      <c r="C36" s="1931" t="s">
        <v>2580</v>
      </c>
      <c r="D36" s="1870"/>
      <c r="E36" s="1870"/>
      <c r="F36" s="1920"/>
      <c r="G36" s="1921"/>
      <c r="H36" s="1921"/>
      <c r="I36" s="1922"/>
      <c r="J36" s="1920"/>
      <c r="K36" s="1920"/>
      <c r="L36" s="1927"/>
      <c r="M36" s="1910">
        <f>+M37+M38</f>
        <v>0</v>
      </c>
      <c r="N36"/>
      <c r="O36"/>
      <c r="P36"/>
      <c r="Q36"/>
      <c r="R36"/>
      <c r="S36"/>
      <c r="T36"/>
      <c r="U36"/>
      <c r="V36"/>
      <c r="W36"/>
      <c r="X36"/>
      <c r="Y36"/>
      <c r="Z36"/>
      <c r="AA36"/>
    </row>
    <row r="37" spans="1:27" ht="30" customHeight="1">
      <c r="A37" s="1862" t="s">
        <v>1519</v>
      </c>
      <c r="B37" s="1923" t="s">
        <v>2395</v>
      </c>
      <c r="C37" s="1928" t="s">
        <v>2584</v>
      </c>
      <c r="D37" s="1932"/>
      <c r="E37" s="1932"/>
      <c r="F37" s="1920"/>
      <c r="G37" s="1868">
        <v>0.5</v>
      </c>
      <c r="H37" s="1868">
        <v>0.85</v>
      </c>
      <c r="I37" s="1922"/>
      <c r="J37" s="1913"/>
      <c r="K37" s="1913"/>
      <c r="L37" s="1927"/>
      <c r="M37" s="1910">
        <f>+D37*J37+E37*K37</f>
        <v>0</v>
      </c>
      <c r="N37"/>
      <c r="O37"/>
      <c r="P37"/>
      <c r="Q37"/>
      <c r="R37"/>
      <c r="S37"/>
      <c r="T37"/>
      <c r="U37"/>
      <c r="V37"/>
      <c r="W37"/>
      <c r="X37"/>
      <c r="Y37"/>
      <c r="Z37"/>
      <c r="AA37"/>
    </row>
    <row r="38" spans="1:27" ht="30" customHeight="1">
      <c r="A38" s="1862" t="s">
        <v>1520</v>
      </c>
      <c r="B38" s="1923" t="s">
        <v>2397</v>
      </c>
      <c r="C38" s="1928" t="s">
        <v>2548</v>
      </c>
      <c r="D38" s="1932"/>
      <c r="E38" s="1932"/>
      <c r="F38" s="1920"/>
      <c r="G38" s="1868">
        <v>1</v>
      </c>
      <c r="H38" s="1868">
        <v>1</v>
      </c>
      <c r="I38" s="1922"/>
      <c r="J38" s="1913"/>
      <c r="K38" s="1913"/>
      <c r="L38" s="1927"/>
      <c r="M38" s="1910">
        <f>+D38*J38+E38*K38</f>
        <v>0</v>
      </c>
      <c r="N38"/>
      <c r="O38"/>
      <c r="P38"/>
      <c r="Q38"/>
      <c r="R38"/>
      <c r="S38"/>
      <c r="T38"/>
      <c r="U38"/>
      <c r="V38"/>
      <c r="W38"/>
      <c r="X38"/>
      <c r="Y38"/>
      <c r="Z38"/>
      <c r="AA38"/>
    </row>
    <row r="39" spans="1:27" ht="30" customHeight="1">
      <c r="A39" s="1862" t="s">
        <v>1521</v>
      </c>
      <c r="B39" s="1930" t="s">
        <v>2354</v>
      </c>
      <c r="C39" s="1933" t="s">
        <v>2587</v>
      </c>
      <c r="D39" s="1932"/>
      <c r="E39" s="1932"/>
      <c r="F39" s="1920"/>
      <c r="G39" s="1921"/>
      <c r="H39" s="1921"/>
      <c r="I39" s="1922"/>
      <c r="J39" s="1920"/>
      <c r="K39" s="1920"/>
      <c r="L39" s="1927"/>
      <c r="M39" s="1910">
        <f>+M40+M43+M46</f>
        <v>0</v>
      </c>
      <c r="N39"/>
      <c r="O39"/>
      <c r="P39"/>
      <c r="Q39"/>
      <c r="R39"/>
      <c r="S39"/>
      <c r="T39"/>
      <c r="U39"/>
      <c r="V39"/>
      <c r="W39"/>
      <c r="X39"/>
      <c r="Y39"/>
      <c r="Z39"/>
      <c r="AA39"/>
    </row>
    <row r="40" spans="1:27" ht="30" customHeight="1">
      <c r="A40" s="1862" t="s">
        <v>1522</v>
      </c>
      <c r="B40" s="1923" t="s">
        <v>2401</v>
      </c>
      <c r="C40" s="1934" t="s">
        <v>2864</v>
      </c>
      <c r="D40" s="1932"/>
      <c r="E40" s="1932"/>
      <c r="F40" s="1920"/>
      <c r="G40" s="1921"/>
      <c r="H40" s="1921"/>
      <c r="I40" s="1922"/>
      <c r="J40" s="1920"/>
      <c r="K40" s="1920"/>
      <c r="L40" s="1927"/>
      <c r="M40" s="1910">
        <f>+M41+M42</f>
        <v>0</v>
      </c>
      <c r="N40"/>
      <c r="O40"/>
      <c r="P40"/>
      <c r="Q40"/>
      <c r="R40"/>
      <c r="S40"/>
      <c r="T40"/>
      <c r="U40"/>
      <c r="V40"/>
      <c r="W40"/>
      <c r="X40"/>
      <c r="Y40"/>
      <c r="Z40"/>
      <c r="AA40"/>
    </row>
    <row r="41" spans="1:27" ht="31.5" customHeight="1">
      <c r="A41" s="1862" t="s">
        <v>1523</v>
      </c>
      <c r="B41" s="1923" t="s">
        <v>2882</v>
      </c>
      <c r="C41" s="1928" t="s">
        <v>2584</v>
      </c>
      <c r="D41" s="1877"/>
      <c r="E41" s="1877"/>
      <c r="F41" s="1920"/>
      <c r="G41" s="1868">
        <v>0.5</v>
      </c>
      <c r="H41" s="1868">
        <v>0.85</v>
      </c>
      <c r="I41" s="1922"/>
      <c r="J41" s="1913"/>
      <c r="K41" s="1913"/>
      <c r="L41" s="1927"/>
      <c r="M41" s="1910">
        <f>+D41*J41+E41*K41</f>
        <v>0</v>
      </c>
      <c r="N41"/>
      <c r="O41"/>
      <c r="P41"/>
      <c r="Q41"/>
      <c r="R41"/>
      <c r="S41"/>
      <c r="T41"/>
      <c r="U41"/>
      <c r="V41"/>
      <c r="W41"/>
      <c r="X41"/>
      <c r="Y41"/>
      <c r="Z41"/>
      <c r="AA41"/>
    </row>
    <row r="42" spans="1:27" ht="30" customHeight="1">
      <c r="A42" s="1862" t="s">
        <v>1524</v>
      </c>
      <c r="B42" s="1923" t="s">
        <v>2883</v>
      </c>
      <c r="C42" s="1928" t="s">
        <v>2548</v>
      </c>
      <c r="D42" s="1877"/>
      <c r="E42" s="1877"/>
      <c r="F42" s="1920"/>
      <c r="G42" s="1868">
        <v>1</v>
      </c>
      <c r="H42" s="1868">
        <v>1</v>
      </c>
      <c r="I42" s="1922"/>
      <c r="J42" s="1913"/>
      <c r="K42" s="1913"/>
      <c r="L42" s="1927"/>
      <c r="M42" s="1910">
        <f>+D42*J42+E42*K42</f>
        <v>0</v>
      </c>
      <c r="N42"/>
      <c r="O42"/>
      <c r="P42"/>
      <c r="Q42"/>
      <c r="R42"/>
      <c r="S42"/>
      <c r="T42"/>
      <c r="U42"/>
      <c r="V42"/>
      <c r="W42"/>
      <c r="X42"/>
      <c r="Y42"/>
      <c r="Z42"/>
      <c r="AA42"/>
    </row>
    <row r="43" spans="1:27" ht="30" customHeight="1">
      <c r="A43" s="1862" t="s">
        <v>1525</v>
      </c>
      <c r="B43" s="1923" t="s">
        <v>2402</v>
      </c>
      <c r="C43" s="1934" t="s">
        <v>2867</v>
      </c>
      <c r="D43" s="1877"/>
      <c r="E43" s="1877"/>
      <c r="F43" s="1920"/>
      <c r="G43" s="1921"/>
      <c r="H43" s="1921"/>
      <c r="I43" s="1922"/>
      <c r="J43" s="1920"/>
      <c r="K43" s="1920"/>
      <c r="L43" s="1927"/>
      <c r="M43" s="1910">
        <f>+M44+M45</f>
        <v>0</v>
      </c>
      <c r="N43"/>
      <c r="O43"/>
      <c r="P43"/>
      <c r="Q43"/>
      <c r="R43"/>
      <c r="S43"/>
      <c r="T43"/>
      <c r="U43"/>
      <c r="V43"/>
      <c r="W43"/>
      <c r="X43"/>
      <c r="Y43"/>
      <c r="Z43"/>
      <c r="AA43"/>
    </row>
    <row r="44" spans="1:27" ht="30" customHeight="1">
      <c r="A44" s="1862" t="s">
        <v>1526</v>
      </c>
      <c r="B44" s="1923" t="s">
        <v>2695</v>
      </c>
      <c r="C44" s="1928" t="s">
        <v>2584</v>
      </c>
      <c r="D44" s="1935"/>
      <c r="E44" s="1935"/>
      <c r="F44" s="1920"/>
      <c r="G44" s="1868">
        <v>0.5</v>
      </c>
      <c r="H44" s="1868">
        <v>1</v>
      </c>
      <c r="I44" s="1922"/>
      <c r="J44" s="1913"/>
      <c r="K44" s="1913"/>
      <c r="L44" s="1927"/>
      <c r="M44" s="1910">
        <f>+D44*J44+E44*K44</f>
        <v>0</v>
      </c>
      <c r="N44"/>
      <c r="O44"/>
      <c r="P44"/>
      <c r="Q44"/>
      <c r="R44"/>
      <c r="S44"/>
      <c r="T44"/>
      <c r="U44"/>
      <c r="V44"/>
      <c r="W44"/>
      <c r="X44"/>
      <c r="Y44"/>
      <c r="Z44"/>
      <c r="AA44"/>
    </row>
    <row r="45" spans="1:27" ht="30" customHeight="1">
      <c r="A45" s="1862" t="s">
        <v>1527</v>
      </c>
      <c r="B45" s="1923" t="s">
        <v>2699</v>
      </c>
      <c r="C45" s="1928" t="s">
        <v>2548</v>
      </c>
      <c r="D45" s="1935"/>
      <c r="E45" s="1870"/>
      <c r="F45" s="1920"/>
      <c r="G45" s="1868">
        <v>1</v>
      </c>
      <c r="H45" s="1868">
        <v>1</v>
      </c>
      <c r="I45" s="1922"/>
      <c r="J45" s="1913"/>
      <c r="K45" s="1913"/>
      <c r="L45" s="1927"/>
      <c r="M45" s="1910">
        <f>+D45*J45+E45*K45</f>
        <v>0</v>
      </c>
      <c r="N45"/>
      <c r="O45"/>
      <c r="P45"/>
      <c r="Q45"/>
      <c r="R45"/>
      <c r="S45"/>
      <c r="T45"/>
      <c r="U45"/>
      <c r="V45"/>
      <c r="W45"/>
      <c r="X45"/>
      <c r="Y45"/>
      <c r="Z45"/>
      <c r="AA45"/>
    </row>
    <row r="46" spans="1:27" ht="30" customHeight="1">
      <c r="A46" s="1862" t="s">
        <v>1528</v>
      </c>
      <c r="B46" s="1923" t="s">
        <v>2403</v>
      </c>
      <c r="C46" s="1936" t="s">
        <v>2629</v>
      </c>
      <c r="D46" s="1935"/>
      <c r="E46" s="1870"/>
      <c r="F46" s="1920"/>
      <c r="G46" s="1868">
        <v>0.5</v>
      </c>
      <c r="H46" s="1868">
        <v>0.85</v>
      </c>
      <c r="I46" s="1922"/>
      <c r="J46" s="1913"/>
      <c r="K46" s="1913"/>
      <c r="L46" s="1927"/>
      <c r="M46" s="1910">
        <f>+D46*J46+E46*K46</f>
        <v>0</v>
      </c>
      <c r="N46"/>
      <c r="O46"/>
      <c r="P46"/>
      <c r="Q46"/>
      <c r="R46"/>
      <c r="S46"/>
      <c r="T46"/>
      <c r="U46"/>
      <c r="V46"/>
      <c r="W46"/>
      <c r="X46"/>
      <c r="Y46"/>
      <c r="Z46"/>
      <c r="AA46"/>
    </row>
    <row r="47" spans="1:27" ht="30" customHeight="1">
      <c r="A47" s="1862" t="s">
        <v>1529</v>
      </c>
      <c r="B47" s="1930" t="s">
        <v>2711</v>
      </c>
      <c r="C47" s="1937" t="s">
        <v>2884</v>
      </c>
      <c r="D47" s="1935"/>
      <c r="E47" s="1870"/>
      <c r="F47" s="1920"/>
      <c r="G47" s="1921"/>
      <c r="H47" s="1921"/>
      <c r="I47" s="1922"/>
      <c r="J47" s="1913"/>
      <c r="K47" s="1913"/>
      <c r="L47" s="1927"/>
      <c r="M47" s="1910">
        <f>+D47*J47+E47*K47</f>
        <v>0</v>
      </c>
      <c r="N47"/>
      <c r="O47"/>
      <c r="P47"/>
      <c r="Q47"/>
      <c r="R47"/>
      <c r="S47"/>
      <c r="T47"/>
      <c r="U47"/>
      <c r="V47"/>
      <c r="W47"/>
      <c r="X47"/>
      <c r="Y47"/>
      <c r="Z47"/>
      <c r="AA47"/>
    </row>
    <row r="48" spans="1:27" ht="30" customHeight="1">
      <c r="A48" s="1862" t="s">
        <v>1530</v>
      </c>
      <c r="B48" s="1930" t="s">
        <v>2712</v>
      </c>
      <c r="C48" s="1938" t="s">
        <v>2885</v>
      </c>
      <c r="D48" s="1870"/>
      <c r="E48" s="1935"/>
      <c r="F48" s="1920"/>
      <c r="G48" s="1921"/>
      <c r="H48" s="1921"/>
      <c r="I48" s="1921"/>
      <c r="J48" s="1920"/>
      <c r="K48" s="1920"/>
      <c r="L48" s="1927"/>
      <c r="M48" s="1910">
        <f>+M49+M50+M51</f>
        <v>0</v>
      </c>
      <c r="N48"/>
      <c r="O48"/>
      <c r="P48"/>
      <c r="Q48"/>
      <c r="R48"/>
      <c r="S48"/>
      <c r="T48"/>
      <c r="U48"/>
      <c r="V48"/>
      <c r="W48"/>
      <c r="X48"/>
      <c r="Y48"/>
      <c r="Z48"/>
      <c r="AA48"/>
    </row>
    <row r="49" spans="1:27" ht="30" customHeight="1">
      <c r="A49" s="1862" t="s">
        <v>1531</v>
      </c>
      <c r="B49" s="1923" t="s">
        <v>2713</v>
      </c>
      <c r="C49" s="1939" t="s">
        <v>2638</v>
      </c>
      <c r="D49" s="1867"/>
      <c r="E49" s="1940"/>
      <c r="F49" s="1940"/>
      <c r="G49" s="1868">
        <v>0.05</v>
      </c>
      <c r="H49" s="1922"/>
      <c r="I49" s="1922"/>
      <c r="J49" s="1913"/>
      <c r="K49" s="1927"/>
      <c r="L49" s="1927"/>
      <c r="M49" s="1910">
        <f>+D49*J49</f>
        <v>0</v>
      </c>
      <c r="N49"/>
      <c r="O49"/>
      <c r="P49"/>
      <c r="Q49"/>
      <c r="R49"/>
      <c r="S49"/>
      <c r="T49"/>
      <c r="U49"/>
      <c r="V49"/>
      <c r="W49"/>
      <c r="X49"/>
      <c r="Y49"/>
      <c r="Z49"/>
      <c r="AA49"/>
    </row>
    <row r="50" spans="1:27" ht="30" customHeight="1">
      <c r="A50" s="1862" t="s">
        <v>1532</v>
      </c>
      <c r="B50" s="1923" t="s">
        <v>2714</v>
      </c>
      <c r="C50" s="1915" t="s">
        <v>2870</v>
      </c>
      <c r="D50" s="1870"/>
      <c r="E50" s="1940"/>
      <c r="F50" s="1920"/>
      <c r="G50" s="1868">
        <v>1</v>
      </c>
      <c r="H50" s="1922"/>
      <c r="I50" s="1922"/>
      <c r="J50" s="1913"/>
      <c r="K50" s="1927"/>
      <c r="L50" s="1927"/>
      <c r="M50" s="1910">
        <f>+D50*J50</f>
        <v>0</v>
      </c>
      <c r="N50"/>
      <c r="O50"/>
      <c r="P50"/>
      <c r="Q50"/>
      <c r="R50"/>
      <c r="S50"/>
      <c r="T50"/>
      <c r="U50"/>
      <c r="V50"/>
      <c r="W50"/>
      <c r="X50"/>
      <c r="Y50"/>
      <c r="Z50"/>
      <c r="AA50"/>
    </row>
    <row r="51" spans="1:27" ht="30" customHeight="1">
      <c r="A51" s="1862" t="s">
        <v>2599</v>
      </c>
      <c r="B51" s="1923" t="s">
        <v>2715</v>
      </c>
      <c r="C51" s="1924" t="s">
        <v>2871</v>
      </c>
      <c r="D51" s="1870"/>
      <c r="E51" s="1935"/>
      <c r="F51" s="1935"/>
      <c r="G51" s="1868">
        <v>0.85</v>
      </c>
      <c r="H51" s="1868">
        <v>0.85</v>
      </c>
      <c r="I51" s="1868">
        <v>0.85</v>
      </c>
      <c r="J51" s="1913"/>
      <c r="K51" s="1913"/>
      <c r="L51" s="1913"/>
      <c r="M51" s="1910">
        <f>+D51*J51+E51*K51+F51*L51</f>
        <v>0</v>
      </c>
      <c r="N51"/>
      <c r="O51"/>
      <c r="P51"/>
      <c r="Q51"/>
      <c r="R51"/>
      <c r="S51"/>
      <c r="T51"/>
      <c r="U51"/>
      <c r="V51"/>
      <c r="W51"/>
      <c r="X51"/>
      <c r="Y51"/>
      <c r="Z51"/>
      <c r="AA51"/>
    </row>
    <row r="52" spans="1:27" ht="30" customHeight="1">
      <c r="A52" s="1862" t="s">
        <v>2601</v>
      </c>
      <c r="B52" s="1930" t="s">
        <v>2716</v>
      </c>
      <c r="C52" s="1811" t="s">
        <v>2647</v>
      </c>
      <c r="D52" s="1870"/>
      <c r="E52" s="1935"/>
      <c r="F52" s="1935"/>
      <c r="G52" s="1921"/>
      <c r="H52" s="1921"/>
      <c r="I52" s="1922"/>
      <c r="J52" s="1913"/>
      <c r="K52" s="1913"/>
      <c r="L52" s="1913"/>
      <c r="M52" s="1910">
        <f>+D52*J52+E52*K52+F52*L52</f>
        <v>0</v>
      </c>
      <c r="N52"/>
      <c r="O52"/>
      <c r="P52"/>
      <c r="Q52"/>
      <c r="R52"/>
      <c r="S52"/>
      <c r="T52"/>
      <c r="U52"/>
      <c r="V52"/>
      <c r="W52"/>
      <c r="X52"/>
      <c r="Y52"/>
      <c r="Z52"/>
      <c r="AA52"/>
    </row>
    <row r="53" spans="1:27" ht="30" customHeight="1">
      <c r="A53" s="1862" t="s">
        <v>2603</v>
      </c>
      <c r="B53" s="1930" t="s">
        <v>2717</v>
      </c>
      <c r="C53" s="1919" t="s">
        <v>2886</v>
      </c>
      <c r="D53" s="1877"/>
      <c r="E53" s="1935"/>
      <c r="F53" s="1940"/>
      <c r="G53" s="1868">
        <v>1</v>
      </c>
      <c r="H53" s="1868">
        <v>1</v>
      </c>
      <c r="I53" s="1941"/>
      <c r="J53" s="1913"/>
      <c r="K53" s="1913"/>
      <c r="L53" s="1927"/>
      <c r="M53" s="1910">
        <f>+D53*J53+E53*K53</f>
        <v>0</v>
      </c>
      <c r="N53"/>
      <c r="O53"/>
      <c r="P53"/>
      <c r="Q53"/>
      <c r="R53"/>
      <c r="S53"/>
      <c r="T53"/>
      <c r="U53"/>
      <c r="V53"/>
      <c r="W53"/>
      <c r="X53"/>
      <c r="Y53"/>
      <c r="Z53"/>
      <c r="AA53"/>
    </row>
    <row r="54" spans="1:27" ht="30" customHeight="1">
      <c r="A54" s="1862" t="s">
        <v>2605</v>
      </c>
      <c r="B54" s="1930" t="s">
        <v>2724</v>
      </c>
      <c r="C54" s="1942" t="s">
        <v>2669</v>
      </c>
      <c r="D54" s="1913"/>
      <c r="E54" s="1935"/>
      <c r="F54" s="1940"/>
      <c r="G54" s="1941"/>
      <c r="H54" s="1941"/>
      <c r="I54" s="1922"/>
      <c r="J54" s="1940"/>
      <c r="K54" s="1940"/>
      <c r="L54" s="1927"/>
      <c r="M54" s="1910">
        <f>+M55+M56+M57+M58</f>
        <v>0</v>
      </c>
      <c r="N54"/>
      <c r="O54"/>
      <c r="P54"/>
      <c r="Q54"/>
      <c r="R54"/>
      <c r="S54"/>
      <c r="T54"/>
      <c r="U54"/>
      <c r="V54"/>
      <c r="W54"/>
      <c r="X54"/>
      <c r="Y54"/>
      <c r="Z54"/>
      <c r="AA54"/>
    </row>
    <row r="55" spans="1:27" ht="30" customHeight="1">
      <c r="A55" s="1862" t="s">
        <v>2608</v>
      </c>
      <c r="B55" s="1923" t="s">
        <v>2725</v>
      </c>
      <c r="C55" s="1924" t="s">
        <v>2876</v>
      </c>
      <c r="D55" s="1877"/>
      <c r="E55" s="1870"/>
      <c r="F55" s="1940"/>
      <c r="G55" s="1921"/>
      <c r="H55" s="1921"/>
      <c r="I55" s="1941"/>
      <c r="J55" s="1913"/>
      <c r="K55" s="1913"/>
      <c r="L55" s="1927"/>
      <c r="M55" s="1910">
        <f>+D55*J55+E55*K55</f>
        <v>0</v>
      </c>
      <c r="N55"/>
      <c r="O55"/>
      <c r="P55"/>
      <c r="Q55"/>
      <c r="R55"/>
      <c r="S55"/>
      <c r="T55"/>
      <c r="U55"/>
      <c r="V55"/>
      <c r="W55"/>
      <c r="X55"/>
      <c r="Y55"/>
      <c r="Z55"/>
      <c r="AA55"/>
    </row>
    <row r="56" spans="1:27" ht="30" customHeight="1">
      <c r="A56" s="1862" t="s">
        <v>2611</v>
      </c>
      <c r="B56" s="1923" t="s">
        <v>2726</v>
      </c>
      <c r="C56" s="1915" t="s">
        <v>2877</v>
      </c>
      <c r="D56" s="1877"/>
      <c r="E56" s="1877"/>
      <c r="F56" s="1940"/>
      <c r="G56" s="1868">
        <v>0.05</v>
      </c>
      <c r="H56" s="1868">
        <v>0.05</v>
      </c>
      <c r="I56" s="1941"/>
      <c r="J56" s="1913"/>
      <c r="K56" s="1913"/>
      <c r="L56" s="1927"/>
      <c r="M56" s="1910">
        <f>+D56*J56+E56*K56</f>
        <v>0</v>
      </c>
      <c r="N56"/>
      <c r="O56"/>
      <c r="P56"/>
      <c r="Q56"/>
      <c r="R56"/>
      <c r="S56"/>
      <c r="T56"/>
      <c r="U56"/>
      <c r="V56"/>
      <c r="W56"/>
      <c r="X56"/>
      <c r="Y56"/>
      <c r="Z56"/>
      <c r="AA56"/>
    </row>
    <row r="57" spans="1:27" ht="30" customHeight="1">
      <c r="A57" s="1862" t="s">
        <v>2613</v>
      </c>
      <c r="B57" s="1923" t="s">
        <v>2727</v>
      </c>
      <c r="C57" s="1915" t="s">
        <v>2878</v>
      </c>
      <c r="D57" s="1870"/>
      <c r="E57" s="1870"/>
      <c r="F57" s="1940"/>
      <c r="G57" s="1868">
        <v>0.1</v>
      </c>
      <c r="H57" s="1868">
        <v>0.1</v>
      </c>
      <c r="I57" s="1941"/>
      <c r="J57" s="1913"/>
      <c r="K57" s="1913"/>
      <c r="L57" s="1927"/>
      <c r="M57" s="1910">
        <f>+D57*J57+E57*K57</f>
        <v>0</v>
      </c>
      <c r="N57"/>
      <c r="O57"/>
      <c r="P57"/>
      <c r="Q57"/>
      <c r="R57"/>
      <c r="S57"/>
      <c r="T57"/>
      <c r="U57"/>
      <c r="V57"/>
      <c r="W57"/>
      <c r="X57"/>
      <c r="Y57"/>
      <c r="Z57"/>
      <c r="AA57"/>
    </row>
    <row r="58" spans="1:27" ht="30" customHeight="1" thickBot="1">
      <c r="A58" s="1943" t="s">
        <v>2615</v>
      </c>
      <c r="B58" s="1944" t="s">
        <v>2728</v>
      </c>
      <c r="C58" s="1915" t="s">
        <v>2681</v>
      </c>
      <c r="D58" s="1945"/>
      <c r="E58" s="1945"/>
      <c r="F58" s="1946"/>
      <c r="G58" s="1886">
        <v>1</v>
      </c>
      <c r="H58" s="1886">
        <v>1</v>
      </c>
      <c r="I58" s="1947"/>
      <c r="J58" s="1913"/>
      <c r="K58" s="1913"/>
      <c r="L58" s="1948"/>
      <c r="M58" s="1910">
        <f>+D58*J58+E58*K58</f>
        <v>0</v>
      </c>
      <c r="N58"/>
      <c r="O58"/>
      <c r="P58"/>
      <c r="Q58"/>
      <c r="R58"/>
      <c r="S58"/>
      <c r="T58"/>
      <c r="U58"/>
      <c r="V58"/>
      <c r="W58"/>
      <c r="X58"/>
      <c r="Y58"/>
      <c r="Z58"/>
      <c r="AA58"/>
    </row>
    <row r="59" spans="1:27" ht="15">
      <c r="N59"/>
      <c r="O59"/>
      <c r="P59"/>
      <c r="Q59"/>
      <c r="R59"/>
      <c r="S59"/>
      <c r="T59"/>
      <c r="U59"/>
      <c r="V59"/>
      <c r="W59"/>
      <c r="X59"/>
      <c r="Y59"/>
      <c r="Z59"/>
      <c r="AA59"/>
    </row>
    <row r="60" spans="1:27" ht="15">
      <c r="N60"/>
      <c r="O60"/>
      <c r="P60"/>
      <c r="Q60"/>
      <c r="R60"/>
      <c r="S60"/>
      <c r="T60"/>
      <c r="U60"/>
      <c r="V60"/>
      <c r="W60"/>
      <c r="X60"/>
      <c r="Y60"/>
      <c r="Z60"/>
      <c r="AA60"/>
    </row>
    <row r="61" spans="1:27" ht="15">
      <c r="N61"/>
      <c r="O61"/>
      <c r="P61"/>
      <c r="Q61"/>
      <c r="R61"/>
      <c r="S61"/>
      <c r="T61"/>
      <c r="U61"/>
      <c r="V61"/>
      <c r="W61"/>
      <c r="X61"/>
      <c r="Y61"/>
      <c r="Z61"/>
      <c r="AA61"/>
    </row>
    <row r="62" spans="1:27" ht="15">
      <c r="N62"/>
      <c r="O62"/>
      <c r="P62"/>
      <c r="Q62"/>
      <c r="R62"/>
      <c r="S62"/>
      <c r="T62"/>
      <c r="U62"/>
      <c r="V62"/>
      <c r="W62"/>
      <c r="X62"/>
      <c r="Y62"/>
      <c r="Z62"/>
      <c r="AA62"/>
    </row>
    <row r="63" spans="1:27" ht="15">
      <c r="N63"/>
      <c r="O63"/>
      <c r="P63"/>
      <c r="Q63"/>
      <c r="R63"/>
      <c r="S63"/>
      <c r="T63"/>
      <c r="U63"/>
      <c r="V63"/>
      <c r="W63"/>
      <c r="X63"/>
      <c r="Y63"/>
      <c r="Z63"/>
      <c r="AA63"/>
    </row>
    <row r="64" spans="1:27" ht="15">
      <c r="N64"/>
      <c r="O64"/>
      <c r="P64"/>
      <c r="Q64"/>
      <c r="R64"/>
      <c r="S64"/>
      <c r="T64"/>
      <c r="U64"/>
      <c r="V64"/>
      <c r="W64"/>
      <c r="X64"/>
      <c r="Y64"/>
      <c r="Z64"/>
      <c r="AA64"/>
    </row>
    <row r="65" spans="1:27" ht="15">
      <c r="N65"/>
      <c r="O65"/>
      <c r="P65"/>
      <c r="Q65"/>
      <c r="R65"/>
      <c r="S65"/>
      <c r="T65"/>
      <c r="U65"/>
      <c r="V65"/>
      <c r="W65"/>
      <c r="X65"/>
      <c r="Y65"/>
      <c r="Z65"/>
      <c r="AA65"/>
    </row>
    <row r="66" spans="1:27" ht="15">
      <c r="N66"/>
      <c r="O66"/>
      <c r="P66"/>
      <c r="Q66"/>
      <c r="R66"/>
      <c r="S66"/>
      <c r="T66"/>
      <c r="U66"/>
      <c r="V66"/>
      <c r="W66"/>
      <c r="X66"/>
      <c r="Y66"/>
      <c r="Z66"/>
      <c r="AA66"/>
    </row>
    <row r="78" spans="1:27" ht="15">
      <c r="A78" s="1800"/>
      <c r="B78" s="1800"/>
      <c r="N78"/>
    </row>
  </sheetData>
  <mergeCells count="12">
    <mergeCell ref="J9:K9"/>
    <mergeCell ref="L9:L10"/>
    <mergeCell ref="A7:M7"/>
    <mergeCell ref="A8:C10"/>
    <mergeCell ref="D8:F8"/>
    <mergeCell ref="G8:I8"/>
    <mergeCell ref="J8:L8"/>
    <mergeCell ref="M8:M10"/>
    <mergeCell ref="D9:E9"/>
    <mergeCell ref="F9:F10"/>
    <mergeCell ref="G9:H9"/>
    <mergeCell ref="I9:I1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workbookViewId="0">
      <selection activeCell="C98" sqref="C98"/>
    </sheetView>
  </sheetViews>
  <sheetFormatPr defaultRowHeight="15"/>
  <cols>
    <col min="1" max="1" width="16.7109375" style="2" customWidth="1"/>
    <col min="2" max="2" width="8.42578125" bestFit="1" customWidth="1"/>
    <col min="3" max="3" width="71.7109375" customWidth="1"/>
    <col min="4" max="4" width="16" style="825" customWidth="1"/>
    <col min="5" max="16384" width="9.140625" style="5"/>
  </cols>
  <sheetData>
    <row r="1" spans="1:4">
      <c r="A1" s="5" t="s">
        <v>2</v>
      </c>
      <c r="B1" t="s">
        <v>1194</v>
      </c>
    </row>
    <row r="2" spans="1:4">
      <c r="A2" s="5" t="s">
        <v>4</v>
      </c>
      <c r="B2" s="5" t="s">
        <v>1195</v>
      </c>
    </row>
    <row r="3" spans="1:4">
      <c r="A3" s="5" t="s">
        <v>6</v>
      </c>
      <c r="B3" s="5" t="s">
        <v>7</v>
      </c>
    </row>
    <row r="4" spans="1:4">
      <c r="A4" s="5" t="s">
        <v>8</v>
      </c>
      <c r="B4" s="5" t="s">
        <v>9</v>
      </c>
    </row>
    <row r="5" spans="1:4">
      <c r="A5" s="5" t="s">
        <v>10</v>
      </c>
      <c r="B5" s="5" t="s">
        <v>11</v>
      </c>
    </row>
    <row r="7" spans="1:4">
      <c r="A7" s="467" t="s">
        <v>659</v>
      </c>
      <c r="B7" s="468"/>
      <c r="C7" s="826" t="s">
        <v>660</v>
      </c>
      <c r="D7" s="827">
        <f>Kons30!D10</f>
        <v>0</v>
      </c>
    </row>
    <row r="8" spans="1:4">
      <c r="A8" s="467" t="s">
        <v>664</v>
      </c>
      <c r="B8" s="469"/>
      <c r="C8" s="826" t="s">
        <v>1196</v>
      </c>
      <c r="D8" s="828" t="e">
        <f>(D7/D9)*100</f>
        <v>#DIV/0!</v>
      </c>
    </row>
    <row r="9" spans="1:4">
      <c r="A9" s="467" t="s">
        <v>667</v>
      </c>
      <c r="B9" s="470"/>
      <c r="C9" s="471" t="s">
        <v>1197</v>
      </c>
      <c r="D9" s="472">
        <f>D11+D31+D34+D45</f>
        <v>0</v>
      </c>
    </row>
    <row r="10" spans="1:4">
      <c r="A10" s="470"/>
      <c r="B10" s="829" t="s">
        <v>1420</v>
      </c>
      <c r="C10" s="471" t="s">
        <v>1198</v>
      </c>
      <c r="D10" s="473"/>
    </row>
    <row r="11" spans="1:4" ht="28.5">
      <c r="A11" s="467" t="s">
        <v>670</v>
      </c>
      <c r="B11" s="468" t="s">
        <v>1199</v>
      </c>
      <c r="C11" s="474" t="s">
        <v>1200</v>
      </c>
      <c r="D11" s="475">
        <f>D12+D29</f>
        <v>0</v>
      </c>
    </row>
    <row r="12" spans="1:4">
      <c r="A12" s="467" t="s">
        <v>672</v>
      </c>
      <c r="B12" s="469" t="s">
        <v>662</v>
      </c>
      <c r="C12" s="476" t="s">
        <v>1201</v>
      </c>
      <c r="D12" s="475">
        <f>SUM(D13:D28)</f>
        <v>0</v>
      </c>
    </row>
    <row r="13" spans="1:4" ht="28.5">
      <c r="A13" s="467" t="s">
        <v>675</v>
      </c>
      <c r="B13" s="469" t="s">
        <v>665</v>
      </c>
      <c r="C13" s="477" t="s">
        <v>1202</v>
      </c>
      <c r="D13" s="478">
        <f>'Kons_CR_SA_(1)'!Z12</f>
        <v>0</v>
      </c>
    </row>
    <row r="14" spans="1:4" ht="28.5">
      <c r="A14" s="467" t="s">
        <v>677</v>
      </c>
      <c r="B14" s="469" t="s">
        <v>793</v>
      </c>
      <c r="C14" s="477" t="s">
        <v>1203</v>
      </c>
      <c r="D14" s="478">
        <f>+'Kons_CR_SA_(2)'!Z12</f>
        <v>0</v>
      </c>
    </row>
    <row r="15" spans="1:4">
      <c r="A15" s="467" t="s">
        <v>680</v>
      </c>
      <c r="B15" s="469" t="s">
        <v>1204</v>
      </c>
      <c r="C15" s="830" t="s">
        <v>1410</v>
      </c>
      <c r="D15" s="478">
        <f>+'Kons_CR_SA_(3)'!Z12</f>
        <v>0</v>
      </c>
    </row>
    <row r="16" spans="1:4" ht="28.5">
      <c r="A16" s="467" t="s">
        <v>683</v>
      </c>
      <c r="B16" s="469" t="s">
        <v>1205</v>
      </c>
      <c r="C16" s="477" t="s">
        <v>1206</v>
      </c>
      <c r="D16" s="478">
        <f>+'Kons_CR_SA_(4)'!Z12</f>
        <v>0</v>
      </c>
    </row>
    <row r="17" spans="1:4">
      <c r="A17" s="467" t="s">
        <v>1207</v>
      </c>
      <c r="B17" s="469" t="s">
        <v>1208</v>
      </c>
      <c r="C17" s="477" t="s">
        <v>1209</v>
      </c>
      <c r="D17" s="478">
        <f>+'Kons_CR_SA_(5)'!Z12</f>
        <v>0</v>
      </c>
    </row>
    <row r="18" spans="1:4">
      <c r="A18" s="467" t="s">
        <v>1210</v>
      </c>
      <c r="B18" s="469" t="s">
        <v>1211</v>
      </c>
      <c r="C18" s="477" t="s">
        <v>1212</v>
      </c>
      <c r="D18" s="478">
        <f>+'Kons_CR_SA_(6)'!Z12</f>
        <v>0</v>
      </c>
    </row>
    <row r="19" spans="1:4">
      <c r="A19" s="467" t="s">
        <v>1213</v>
      </c>
      <c r="B19" s="469" t="s">
        <v>1214</v>
      </c>
      <c r="C19" s="477" t="s">
        <v>1215</v>
      </c>
      <c r="D19" s="478">
        <f>'Kons_CR_SA_(7)'!Z12</f>
        <v>0</v>
      </c>
    </row>
    <row r="20" spans="1:4">
      <c r="A20" s="467" t="s">
        <v>692</v>
      </c>
      <c r="B20" s="469" t="s">
        <v>1216</v>
      </c>
      <c r="C20" s="477" t="s">
        <v>1217</v>
      </c>
      <c r="D20" s="478">
        <f>+'Kons_CR_SA_(8)'!Z12</f>
        <v>0</v>
      </c>
    </row>
    <row r="21" spans="1:4" ht="28.5">
      <c r="A21" s="467" t="s">
        <v>695</v>
      </c>
      <c r="B21" s="469" t="s">
        <v>1218</v>
      </c>
      <c r="C21" s="477" t="s">
        <v>1219</v>
      </c>
      <c r="D21" s="478">
        <f>+'Kons_CR_SA_(9)'!Z12</f>
        <v>0</v>
      </c>
    </row>
    <row r="22" spans="1:4">
      <c r="A22" s="467" t="s">
        <v>698</v>
      </c>
      <c r="B22" s="469" t="s">
        <v>1220</v>
      </c>
      <c r="C22" s="477" t="s">
        <v>1221</v>
      </c>
      <c r="D22" s="478">
        <f>+'Kons_CR_SA_(10)'!Z12</f>
        <v>0</v>
      </c>
    </row>
    <row r="23" spans="1:4">
      <c r="A23" s="467" t="s">
        <v>701</v>
      </c>
      <c r="B23" s="469" t="s">
        <v>1222</v>
      </c>
      <c r="C23" s="477" t="s">
        <v>1223</v>
      </c>
      <c r="D23" s="478">
        <f>+'Kons_CR_SA_(11)'!Z12</f>
        <v>0</v>
      </c>
    </row>
    <row r="24" spans="1:4">
      <c r="A24" s="467" t="s">
        <v>1224</v>
      </c>
      <c r="B24" s="469" t="s">
        <v>1225</v>
      </c>
      <c r="C24" s="477" t="s">
        <v>1226</v>
      </c>
      <c r="D24" s="478">
        <f>+'Kons_CR_SA_(12)'!Z12</f>
        <v>0</v>
      </c>
    </row>
    <row r="25" spans="1:4" ht="28.5">
      <c r="A25" s="467" t="s">
        <v>1227</v>
      </c>
      <c r="B25" s="469" t="s">
        <v>1228</v>
      </c>
      <c r="C25" s="477" t="s">
        <v>1229</v>
      </c>
      <c r="D25" s="478">
        <f>+'Kons_CR_SA_(13)'!Z12</f>
        <v>0</v>
      </c>
    </row>
    <row r="26" spans="1:4">
      <c r="A26" s="467" t="s">
        <v>1230</v>
      </c>
      <c r="B26" s="469" t="s">
        <v>1231</v>
      </c>
      <c r="C26" s="477" t="s">
        <v>1232</v>
      </c>
      <c r="D26" s="478">
        <f>+'Kons_CR_SA_(14)'!Z12</f>
        <v>0</v>
      </c>
    </row>
    <row r="27" spans="1:4" ht="28.5">
      <c r="A27" s="831" t="s">
        <v>1413</v>
      </c>
      <c r="B27" s="832" t="s">
        <v>1411</v>
      </c>
      <c r="C27" s="830" t="s">
        <v>1408</v>
      </c>
      <c r="D27" s="478">
        <f>+'Kons_CR_SA_(16)'!Z12</f>
        <v>0</v>
      </c>
    </row>
    <row r="28" spans="1:4">
      <c r="A28" s="831" t="s">
        <v>1414</v>
      </c>
      <c r="B28" s="832" t="s">
        <v>1412</v>
      </c>
      <c r="C28" s="830" t="s">
        <v>1407</v>
      </c>
      <c r="D28" s="478">
        <f>+'Kons_CR_SA_(17)'!Z12</f>
        <v>0</v>
      </c>
    </row>
    <row r="29" spans="1:4">
      <c r="A29" s="467" t="s">
        <v>704</v>
      </c>
      <c r="B29" s="469" t="s">
        <v>844</v>
      </c>
      <c r="C29" s="479" t="s">
        <v>1417</v>
      </c>
      <c r="D29" s="478">
        <f>+Kons_CR_SEC_SA!AK11</f>
        <v>0</v>
      </c>
    </row>
    <row r="30" spans="1:4">
      <c r="A30" s="467" t="s">
        <v>1233</v>
      </c>
      <c r="B30" s="469" t="s">
        <v>1234</v>
      </c>
      <c r="C30" s="480" t="s">
        <v>1235</v>
      </c>
      <c r="D30" s="481"/>
    </row>
    <row r="31" spans="1:4">
      <c r="A31" s="831" t="s">
        <v>1418</v>
      </c>
      <c r="B31" s="832" t="s">
        <v>1415</v>
      </c>
      <c r="C31" s="833" t="s">
        <v>1409</v>
      </c>
      <c r="D31" s="478">
        <f>+Kons_CR_SEC_ERBA!BE12</f>
        <v>0</v>
      </c>
    </row>
    <row r="32" spans="1:4">
      <c r="A32" s="831" t="s">
        <v>1419</v>
      </c>
      <c r="B32" s="832" t="s">
        <v>1416</v>
      </c>
      <c r="C32" s="833" t="s">
        <v>1235</v>
      </c>
      <c r="D32" s="481"/>
    </row>
    <row r="33" spans="1:4">
      <c r="A33" s="467"/>
      <c r="B33" s="834" t="s">
        <v>1421</v>
      </c>
      <c r="C33" s="482" t="s">
        <v>1236</v>
      </c>
      <c r="D33" s="483"/>
    </row>
    <row r="34" spans="1:4">
      <c r="A34" s="467" t="s">
        <v>1237</v>
      </c>
      <c r="B34" s="468" t="s">
        <v>1238</v>
      </c>
      <c r="C34" s="482" t="s">
        <v>1239</v>
      </c>
      <c r="D34" s="475">
        <f>D35+D38+D43</f>
        <v>0</v>
      </c>
    </row>
    <row r="35" spans="1:4">
      <c r="A35" s="467" t="s">
        <v>1240</v>
      </c>
      <c r="B35" s="468" t="s">
        <v>905</v>
      </c>
      <c r="C35" s="484" t="s">
        <v>1241</v>
      </c>
      <c r="D35" s="475">
        <f>D36+D37</f>
        <v>0</v>
      </c>
    </row>
    <row r="36" spans="1:4">
      <c r="A36" s="467" t="s">
        <v>1242</v>
      </c>
      <c r="B36" s="469" t="s">
        <v>1243</v>
      </c>
      <c r="C36" s="476" t="s">
        <v>1244</v>
      </c>
      <c r="D36" s="478">
        <f>[32]Kons_Shlyerje!$F$9</f>
        <v>0</v>
      </c>
    </row>
    <row r="37" spans="1:4">
      <c r="A37" s="467" t="s">
        <v>1245</v>
      </c>
      <c r="B37" s="469" t="s">
        <v>1246</v>
      </c>
      <c r="C37" s="476" t="s">
        <v>1247</v>
      </c>
      <c r="D37" s="478">
        <f>[32]Kons_Shlyerje!$F$15</f>
        <v>0</v>
      </c>
    </row>
    <row r="38" spans="1:4" ht="28.5">
      <c r="A38" s="467" t="s">
        <v>709</v>
      </c>
      <c r="B38" s="468" t="s">
        <v>907</v>
      </c>
      <c r="C38" s="484" t="s">
        <v>1248</v>
      </c>
      <c r="D38" s="475">
        <f>D39+D40+D41+D42</f>
        <v>0</v>
      </c>
    </row>
    <row r="39" spans="1:4">
      <c r="A39" s="467" t="s">
        <v>712</v>
      </c>
      <c r="B39" s="469" t="s">
        <v>909</v>
      </c>
      <c r="C39" s="479" t="s">
        <v>1249</v>
      </c>
      <c r="D39" s="478">
        <f>'[32]Kons_MKR_SA_TDI_(total)'!$J$11</f>
        <v>0</v>
      </c>
    </row>
    <row r="40" spans="1:4">
      <c r="A40" s="467" t="s">
        <v>715</v>
      </c>
      <c r="B40" s="469" t="s">
        <v>911</v>
      </c>
      <c r="C40" s="479" t="s">
        <v>1250</v>
      </c>
      <c r="D40" s="478">
        <f>+[32]Kons_MKR_SA_EQU!$J$11</f>
        <v>0</v>
      </c>
    </row>
    <row r="41" spans="1:4">
      <c r="A41" s="467" t="s">
        <v>718</v>
      </c>
      <c r="B41" s="469" t="s">
        <v>1251</v>
      </c>
      <c r="C41" s="479" t="s">
        <v>1252</v>
      </c>
      <c r="D41" s="478">
        <f>+[32]Kons_MKR_SA_FX!$O$12</f>
        <v>0</v>
      </c>
    </row>
    <row r="42" spans="1:4">
      <c r="A42" s="467" t="s">
        <v>724</v>
      </c>
      <c r="B42" s="469" t="s">
        <v>1253</v>
      </c>
      <c r="C42" s="479" t="s">
        <v>1254</v>
      </c>
      <c r="D42" s="478">
        <f>+[32]Kons_MKR_SA_COM!$J$12</f>
        <v>0</v>
      </c>
    </row>
    <row r="43" spans="1:4" ht="28.5">
      <c r="A43" s="467" t="s">
        <v>727</v>
      </c>
      <c r="B43" s="468">
        <v>2.2999999999999998</v>
      </c>
      <c r="C43" s="484" t="s">
        <v>1255</v>
      </c>
      <c r="D43" s="485"/>
    </row>
    <row r="44" spans="1:4">
      <c r="A44" s="467"/>
      <c r="B44" s="834" t="s">
        <v>1422</v>
      </c>
      <c r="C44" s="484" t="s">
        <v>1256</v>
      </c>
      <c r="D44" s="486"/>
    </row>
    <row r="45" spans="1:4">
      <c r="A45" s="467" t="s">
        <v>730</v>
      </c>
      <c r="B45" s="468" t="s">
        <v>1257</v>
      </c>
      <c r="C45" s="484" t="s">
        <v>1258</v>
      </c>
      <c r="D45" s="475">
        <f>D46+D47</f>
        <v>0</v>
      </c>
    </row>
    <row r="46" spans="1:4">
      <c r="A46" s="467" t="s">
        <v>733</v>
      </c>
      <c r="B46" s="468" t="s">
        <v>1259</v>
      </c>
      <c r="C46" s="487" t="s">
        <v>1260</v>
      </c>
      <c r="D46" s="478">
        <f>+[33]Kons_OPR!$J$11</f>
        <v>0</v>
      </c>
    </row>
    <row r="47" spans="1:4" ht="28.5">
      <c r="A47" s="467" t="s">
        <v>736</v>
      </c>
      <c r="B47" s="468" t="s">
        <v>1261</v>
      </c>
      <c r="C47" s="487" t="s">
        <v>1262</v>
      </c>
      <c r="D47" s="478">
        <f>+[33]Kons_OPR!$J$12</f>
        <v>0</v>
      </c>
    </row>
    <row r="48" spans="1:4">
      <c r="A48" s="835"/>
      <c r="B48" s="836"/>
      <c r="C48" s="837"/>
      <c r="D48" s="837"/>
    </row>
    <row r="49" spans="1:4">
      <c r="A49" s="835"/>
      <c r="B49" s="838"/>
      <c r="C49" s="839"/>
      <c r="D49" s="837"/>
    </row>
    <row r="50" spans="1:4">
      <c r="A50" s="835"/>
      <c r="B50" s="838"/>
      <c r="C50" s="839"/>
      <c r="D50" s="837"/>
    </row>
    <row r="51" spans="1:4">
      <c r="A51" s="835"/>
      <c r="B51" s="838"/>
      <c r="C51" s="839"/>
      <c r="D51" s="837"/>
    </row>
    <row r="52" spans="1:4">
      <c r="A52" s="835"/>
      <c r="B52" s="838"/>
      <c r="C52" s="839"/>
      <c r="D52" s="837"/>
    </row>
    <row r="53" spans="1:4">
      <c r="A53" s="835"/>
      <c r="B53" s="838"/>
      <c r="C53" s="839"/>
      <c r="D53" s="837"/>
    </row>
    <row r="54" spans="1:4">
      <c r="A54" s="835"/>
      <c r="B54" s="838"/>
      <c r="C54" s="839"/>
      <c r="D54" s="837"/>
    </row>
  </sheetData>
  <pageMargins left="0.7" right="0.7" top="0.75" bottom="0.75" header="0.3" footer="0.3"/>
  <pageSetup paperSize="9" orientation="portrait" horizontalDpi="90" verticalDpi="9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zoomScale="60" zoomScaleNormal="60" zoomScaleSheetLayoutView="75" workbookViewId="0">
      <selection activeCell="C98" sqref="C98"/>
    </sheetView>
  </sheetViews>
  <sheetFormatPr defaultColWidth="11.42578125" defaultRowHeight="14.25"/>
  <cols>
    <col min="1" max="1" width="21" style="1846" customWidth="1"/>
    <col min="2" max="2" width="8.7109375" style="1847" customWidth="1"/>
    <col min="3" max="3" width="85.7109375" style="1800" customWidth="1"/>
    <col min="4" max="9" width="20.7109375" style="1800" customWidth="1"/>
    <col min="10" max="10" width="25.42578125" style="1800" customWidth="1"/>
    <col min="11" max="16384" width="11.42578125" style="1800"/>
  </cols>
  <sheetData>
    <row r="1" spans="1:11" ht="15">
      <c r="A1" s="1755" t="s">
        <v>2682</v>
      </c>
      <c r="B1" s="1755" t="s">
        <v>1652</v>
      </c>
      <c r="D1" s="1847"/>
      <c r="E1" s="1277"/>
    </row>
    <row r="2" spans="1:11" ht="15">
      <c r="A2" s="1755" t="s">
        <v>2524</v>
      </c>
      <c r="B2" s="1835" t="s">
        <v>2890</v>
      </c>
    </row>
    <row r="3" spans="1:11" ht="15">
      <c r="A3" s="1755" t="s">
        <v>6</v>
      </c>
      <c r="B3" s="1755" t="s">
        <v>7</v>
      </c>
    </row>
    <row r="4" spans="1:11" ht="15">
      <c r="A4" s="1755" t="s">
        <v>10</v>
      </c>
      <c r="B4" s="1755" t="s">
        <v>2526</v>
      </c>
    </row>
    <row r="6" spans="1:11" ht="15.75" customHeight="1" thickBot="1">
      <c r="A6" s="1279"/>
      <c r="B6" s="1280"/>
      <c r="C6" s="1278"/>
      <c r="D6" s="1278"/>
      <c r="E6" s="1278"/>
      <c r="F6" s="1278"/>
      <c r="G6" s="1278"/>
      <c r="H6" s="1278"/>
    </row>
    <row r="7" spans="1:11" ht="29.25" customHeight="1" thickBot="1">
      <c r="A7" s="2931" t="s">
        <v>2891</v>
      </c>
      <c r="B7" s="2932"/>
      <c r="C7" s="2932"/>
      <c r="D7" s="2932"/>
      <c r="E7" s="2932"/>
      <c r="F7" s="2932"/>
      <c r="G7" s="2932"/>
      <c r="H7" s="2932"/>
      <c r="I7" s="2932"/>
      <c r="J7" s="2933"/>
    </row>
    <row r="8" spans="1:11" s="1849" customFormat="1" ht="51.75" customHeight="1">
      <c r="A8" s="2781" t="s">
        <v>1678</v>
      </c>
      <c r="B8" s="2785" t="s">
        <v>2536</v>
      </c>
      <c r="C8" s="2785" t="s">
        <v>657</v>
      </c>
      <c r="D8" s="2952" t="s">
        <v>658</v>
      </c>
      <c r="E8" s="2952"/>
      <c r="F8" s="2952" t="s">
        <v>2734</v>
      </c>
      <c r="G8" s="2952"/>
      <c r="H8" s="2952" t="s">
        <v>2892</v>
      </c>
      <c r="I8" s="2952"/>
      <c r="J8" s="2952" t="s">
        <v>2893</v>
      </c>
    </row>
    <row r="9" spans="1:11" s="1849" customFormat="1" ht="51.75" customHeight="1">
      <c r="A9" s="2934"/>
      <c r="B9" s="2936"/>
      <c r="C9" s="2938"/>
      <c r="D9" s="1478" t="s">
        <v>2894</v>
      </c>
      <c r="E9" s="1478" t="s">
        <v>2535</v>
      </c>
      <c r="F9" s="1478" t="s">
        <v>2850</v>
      </c>
      <c r="G9" s="1478" t="s">
        <v>2535</v>
      </c>
      <c r="H9" s="1478" t="s">
        <v>2894</v>
      </c>
      <c r="I9" s="1478" t="s">
        <v>2535</v>
      </c>
      <c r="J9" s="2952"/>
    </row>
    <row r="10" spans="1:11" s="1849" customFormat="1" ht="30.75" customHeight="1">
      <c r="A10" s="2935"/>
      <c r="B10" s="2937"/>
      <c r="C10" s="2939"/>
      <c r="D10" s="1851" t="s">
        <v>1865</v>
      </c>
      <c r="E10" s="1851" t="s">
        <v>1867</v>
      </c>
      <c r="F10" s="1851" t="s">
        <v>1869</v>
      </c>
      <c r="G10" s="1851" t="s">
        <v>1871</v>
      </c>
      <c r="H10" s="1851" t="s">
        <v>1873</v>
      </c>
      <c r="I10" s="1851" t="s">
        <v>1875</v>
      </c>
      <c r="J10" s="1851" t="s">
        <v>1877</v>
      </c>
    </row>
    <row r="11" spans="1:11" s="1849" customFormat="1" ht="50.25" customHeight="1">
      <c r="A11" s="1862" t="s">
        <v>1865</v>
      </c>
      <c r="B11" s="1949">
        <v>2</v>
      </c>
      <c r="C11" s="1842" t="s">
        <v>2738</v>
      </c>
      <c r="D11" s="1950"/>
      <c r="E11" s="1907"/>
      <c r="F11" s="1922"/>
      <c r="G11" s="1922"/>
      <c r="H11" s="1951"/>
      <c r="I11" s="1951"/>
      <c r="J11" s="1952">
        <f>+J12+J13+J16+J17+J18+J19+J20+J21</f>
        <v>0</v>
      </c>
      <c r="K11" s="1953"/>
    </row>
    <row r="12" spans="1:11" s="1849" customFormat="1" ht="50.25" customHeight="1">
      <c r="A12" s="1862" t="s">
        <v>1867</v>
      </c>
      <c r="B12" s="1949">
        <v>2.1</v>
      </c>
      <c r="C12" s="1842" t="s">
        <v>2739</v>
      </c>
      <c r="D12" s="1907"/>
      <c r="E12" s="1907"/>
      <c r="F12" s="1954">
        <v>0</v>
      </c>
      <c r="G12" s="1955">
        <v>1</v>
      </c>
      <c r="H12" s="1951"/>
      <c r="I12" s="1956"/>
      <c r="J12" s="1952">
        <f>+I12*E12</f>
        <v>0</v>
      </c>
      <c r="K12" s="1953"/>
    </row>
    <row r="13" spans="1:11" s="1849" customFormat="1" ht="50.25" customHeight="1">
      <c r="A13" s="1862" t="s">
        <v>1869</v>
      </c>
      <c r="B13" s="1949">
        <v>2.2000000000000002</v>
      </c>
      <c r="C13" s="1842" t="s">
        <v>2748</v>
      </c>
      <c r="D13" s="1957"/>
      <c r="E13" s="1958"/>
      <c r="F13" s="1922"/>
      <c r="G13" s="1922"/>
      <c r="H13" s="1951"/>
      <c r="I13" s="1951"/>
      <c r="J13" s="1952">
        <f>+J14+J15</f>
        <v>0</v>
      </c>
      <c r="K13" s="1953"/>
    </row>
    <row r="14" spans="1:11" s="1849" customFormat="1" ht="50.25" customHeight="1">
      <c r="A14" s="1862" t="s">
        <v>1871</v>
      </c>
      <c r="B14" s="1959" t="s">
        <v>2751</v>
      </c>
      <c r="C14" s="1453" t="s">
        <v>2895</v>
      </c>
      <c r="D14" s="1957"/>
      <c r="E14" s="1958"/>
      <c r="F14" s="1960">
        <v>0.95</v>
      </c>
      <c r="G14" s="1960">
        <v>1</v>
      </c>
      <c r="H14" s="1961"/>
      <c r="I14" s="1962"/>
      <c r="J14" s="1952">
        <f>+D14*H14+E14*I14</f>
        <v>0</v>
      </c>
      <c r="K14" s="1953"/>
    </row>
    <row r="15" spans="1:11" ht="50.25" customHeight="1">
      <c r="A15" s="1862" t="s">
        <v>1873</v>
      </c>
      <c r="B15" s="1963" t="s">
        <v>2755</v>
      </c>
      <c r="C15" s="1453" t="s">
        <v>2896</v>
      </c>
      <c r="D15" s="1964"/>
      <c r="E15" s="1958"/>
      <c r="F15" s="1960">
        <v>0.9</v>
      </c>
      <c r="G15" s="1960">
        <v>1</v>
      </c>
      <c r="H15" s="1961"/>
      <c r="I15" s="1962"/>
      <c r="J15" s="1952">
        <f>+D15*H15+E15*I15</f>
        <v>0</v>
      </c>
      <c r="K15" s="1953"/>
    </row>
    <row r="16" spans="1:11" ht="50.25" customHeight="1">
      <c r="A16" s="1862" t="s">
        <v>1875</v>
      </c>
      <c r="B16" s="1965" t="s">
        <v>2897</v>
      </c>
      <c r="C16" s="1842" t="s">
        <v>2898</v>
      </c>
      <c r="D16" s="1964"/>
      <c r="E16" s="1867"/>
      <c r="F16" s="1960">
        <v>0.5</v>
      </c>
      <c r="G16" s="1960">
        <v>1</v>
      </c>
      <c r="H16" s="1961"/>
      <c r="I16" s="1961"/>
      <c r="J16" s="1952">
        <f>+D16*H16+E16*I16</f>
        <v>0</v>
      </c>
      <c r="K16" s="1953"/>
    </row>
    <row r="17" spans="1:11" ht="50.25" customHeight="1">
      <c r="A17" s="1862" t="s">
        <v>1877</v>
      </c>
      <c r="B17" s="1965" t="s">
        <v>2899</v>
      </c>
      <c r="C17" s="1842" t="s">
        <v>2900</v>
      </c>
      <c r="D17" s="1964"/>
      <c r="E17" s="1867"/>
      <c r="F17" s="1960">
        <v>0.5</v>
      </c>
      <c r="G17" s="1960">
        <v>1</v>
      </c>
      <c r="H17" s="1961"/>
      <c r="I17" s="1961"/>
      <c r="J17" s="1952">
        <f>+D17*H17+E17*I17</f>
        <v>0</v>
      </c>
      <c r="K17" s="1953"/>
    </row>
    <row r="18" spans="1:11" ht="50.25" customHeight="1">
      <c r="A18" s="1862" t="s">
        <v>1879</v>
      </c>
      <c r="B18" s="1965" t="s">
        <v>2901</v>
      </c>
      <c r="C18" s="1842" t="s">
        <v>2822</v>
      </c>
      <c r="D18" s="1964"/>
      <c r="E18" s="1867"/>
      <c r="F18" s="1922"/>
      <c r="G18" s="1922"/>
      <c r="H18" s="1961"/>
      <c r="I18" s="1966"/>
      <c r="J18" s="1952">
        <f>+D18*H18+E18*I18</f>
        <v>0</v>
      </c>
      <c r="K18" s="1953"/>
    </row>
    <row r="19" spans="1:11" ht="50.25" customHeight="1">
      <c r="A19" s="1862" t="s">
        <v>1881</v>
      </c>
      <c r="B19" s="1965" t="s">
        <v>2902</v>
      </c>
      <c r="C19" s="1842" t="s">
        <v>2903</v>
      </c>
      <c r="D19" s="1964"/>
      <c r="E19" s="1867"/>
      <c r="F19" s="1960">
        <v>0</v>
      </c>
      <c r="G19" s="1960">
        <v>1</v>
      </c>
      <c r="H19" s="1951"/>
      <c r="I19" s="1966"/>
      <c r="J19" s="1952">
        <f>+E19*I19</f>
        <v>0</v>
      </c>
      <c r="K19" s="1953"/>
    </row>
    <row r="20" spans="1:11" ht="50.25" customHeight="1">
      <c r="A20" s="1862" t="s">
        <v>1500</v>
      </c>
      <c r="B20" s="1965" t="s">
        <v>2904</v>
      </c>
      <c r="C20" s="1842" t="s">
        <v>2829</v>
      </c>
      <c r="D20" s="1964"/>
      <c r="E20" s="1867"/>
      <c r="F20" s="1960">
        <v>0</v>
      </c>
      <c r="G20" s="1960">
        <v>1</v>
      </c>
      <c r="H20" s="1951"/>
      <c r="I20" s="1961"/>
      <c r="J20" s="1952">
        <f>+E20*I20</f>
        <v>0</v>
      </c>
      <c r="K20" s="1953"/>
    </row>
    <row r="21" spans="1:11" ht="50.25" customHeight="1" thickBot="1">
      <c r="A21" s="1943" t="s">
        <v>1501</v>
      </c>
      <c r="B21" s="1967" t="s">
        <v>2905</v>
      </c>
      <c r="C21" s="1842" t="s">
        <v>2906</v>
      </c>
      <c r="D21" s="1968"/>
      <c r="E21" s="1969"/>
      <c r="F21" s="1970">
        <v>0</v>
      </c>
      <c r="G21" s="1970">
        <v>1</v>
      </c>
      <c r="H21" s="1971"/>
      <c r="I21" s="1972"/>
      <c r="J21" s="1973">
        <f>+E21*I21</f>
        <v>0</v>
      </c>
      <c r="K21" s="1953"/>
    </row>
    <row r="22" spans="1:11">
      <c r="H22" s="1974"/>
      <c r="I22" s="1974"/>
    </row>
    <row r="23" spans="1:11">
      <c r="H23" s="1974"/>
      <c r="I23" s="1974"/>
    </row>
    <row r="24" spans="1:11">
      <c r="B24" s="1975"/>
      <c r="C24" s="1976"/>
    </row>
    <row r="25" spans="1:11">
      <c r="B25" s="1975"/>
      <c r="C25" s="1976"/>
    </row>
    <row r="26" spans="1:11">
      <c r="C26" s="1977"/>
    </row>
  </sheetData>
  <mergeCells count="8">
    <mergeCell ref="A7:J7"/>
    <mergeCell ref="A8:A10"/>
    <mergeCell ref="B8:B10"/>
    <mergeCell ref="C8:C10"/>
    <mergeCell ref="D8:E8"/>
    <mergeCell ref="F8:G8"/>
    <mergeCell ref="H8:I8"/>
    <mergeCell ref="J8:J9"/>
  </mergeCells>
  <pageMargins left="0.70866141732283505" right="0.70866141732283505" top="0.74803149606299202" bottom="0.74803149606299202" header="0.31496062992126" footer="0.31496062992126"/>
  <pageSetup paperSize="8" scale="65" orientation="landscape" r:id="rId1"/>
  <headerFooter>
    <oddHeader>&amp;CEN
ANNEX XII</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3"/>
  <sheetViews>
    <sheetView zoomScale="60" zoomScaleNormal="60" workbookViewId="0">
      <selection activeCell="C98" sqref="C98"/>
    </sheetView>
  </sheetViews>
  <sheetFormatPr defaultColWidth="11.42578125" defaultRowHeight="14.25"/>
  <cols>
    <col min="1" max="1" width="25.140625" style="1846" customWidth="1"/>
    <col min="2" max="2" width="8.7109375" style="1847" customWidth="1"/>
    <col min="3" max="3" width="85.7109375" style="1800" customWidth="1"/>
    <col min="4" max="9" width="20.7109375" style="1800" customWidth="1"/>
    <col min="10" max="10" width="25.42578125" style="1800" customWidth="1"/>
    <col min="11" max="43" width="11.42578125" style="1978"/>
    <col min="44" max="16384" width="11.42578125" style="1800"/>
  </cols>
  <sheetData>
    <row r="1" spans="1:43" ht="15">
      <c r="A1" s="1755" t="s">
        <v>2682</v>
      </c>
      <c r="B1" s="1755" t="s">
        <v>1653</v>
      </c>
    </row>
    <row r="2" spans="1:43" ht="15">
      <c r="A2" s="1755" t="s">
        <v>2524</v>
      </c>
      <c r="B2" s="1835" t="s">
        <v>2907</v>
      </c>
    </row>
    <row r="3" spans="1:43" ht="15">
      <c r="A3" s="1755" t="s">
        <v>6</v>
      </c>
      <c r="B3" s="1755" t="s">
        <v>7</v>
      </c>
    </row>
    <row r="4" spans="1:43" ht="15">
      <c r="A4" s="1755" t="s">
        <v>10</v>
      </c>
      <c r="B4" s="1755" t="s">
        <v>2526</v>
      </c>
    </row>
    <row r="6" spans="1:43" ht="15.75" customHeight="1" thickBot="1">
      <c r="A6" s="1279"/>
      <c r="B6" s="1280"/>
      <c r="C6" s="1278"/>
      <c r="D6" s="1278"/>
      <c r="E6" s="1278"/>
      <c r="F6" s="1278"/>
      <c r="G6" s="1278"/>
      <c r="H6" s="1278"/>
    </row>
    <row r="7" spans="1:43" ht="29.25" customHeight="1" thickBot="1">
      <c r="A7" s="2931" t="s">
        <v>2891</v>
      </c>
      <c r="B7" s="2932"/>
      <c r="C7" s="2932"/>
      <c r="D7" s="2932"/>
      <c r="E7" s="2932"/>
      <c r="F7" s="2932"/>
      <c r="G7" s="2932"/>
      <c r="H7" s="2932"/>
      <c r="I7" s="2932"/>
      <c r="J7" s="2933"/>
    </row>
    <row r="8" spans="1:43" s="1849" customFormat="1" ht="51.75" customHeight="1">
      <c r="A8" s="2781" t="s">
        <v>1678</v>
      </c>
      <c r="B8" s="2785" t="s">
        <v>2536</v>
      </c>
      <c r="C8" s="2785" t="s">
        <v>657</v>
      </c>
      <c r="D8" s="2952" t="s">
        <v>658</v>
      </c>
      <c r="E8" s="2952"/>
      <c r="F8" s="2952" t="s">
        <v>2734</v>
      </c>
      <c r="G8" s="2952"/>
      <c r="H8" s="2952" t="s">
        <v>2892</v>
      </c>
      <c r="I8" s="2952"/>
      <c r="J8" s="2952" t="s">
        <v>2893</v>
      </c>
      <c r="K8" s="1979"/>
      <c r="L8" s="1979"/>
      <c r="M8" s="1979"/>
      <c r="N8" s="1979"/>
      <c r="O8" s="1979"/>
      <c r="P8" s="1979"/>
      <c r="Q8" s="1979"/>
      <c r="R8" s="1979"/>
      <c r="S8" s="1979"/>
      <c r="T8" s="1979"/>
      <c r="U8" s="1979"/>
      <c r="V8" s="1979"/>
      <c r="W8" s="1979"/>
      <c r="X8" s="1979"/>
      <c r="Y8" s="1979"/>
      <c r="Z8" s="1979"/>
      <c r="AA8" s="1979"/>
      <c r="AB8" s="1979"/>
      <c r="AC8" s="1979"/>
      <c r="AD8" s="1979"/>
      <c r="AE8" s="1979"/>
      <c r="AF8" s="1979"/>
      <c r="AG8" s="1979"/>
      <c r="AH8" s="1979"/>
      <c r="AI8" s="1979"/>
      <c r="AJ8" s="1979"/>
      <c r="AK8" s="1979"/>
      <c r="AL8" s="1979"/>
      <c r="AM8" s="1979"/>
      <c r="AN8" s="1979"/>
      <c r="AO8" s="1979"/>
      <c r="AP8" s="1979"/>
      <c r="AQ8" s="1979"/>
    </row>
    <row r="9" spans="1:43" s="1849" customFormat="1" ht="51.75" customHeight="1">
      <c r="A9" s="2934"/>
      <c r="B9" s="2936"/>
      <c r="C9" s="2938"/>
      <c r="D9" s="1478" t="s">
        <v>2894</v>
      </c>
      <c r="E9" s="1478" t="s">
        <v>2535</v>
      </c>
      <c r="F9" s="1478" t="s">
        <v>2850</v>
      </c>
      <c r="G9" s="1478" t="s">
        <v>2535</v>
      </c>
      <c r="H9" s="1478" t="s">
        <v>2894</v>
      </c>
      <c r="I9" s="1478" t="s">
        <v>2535</v>
      </c>
      <c r="J9" s="2952"/>
      <c r="K9" s="1979"/>
      <c r="L9" s="1979"/>
      <c r="M9" s="1979"/>
      <c r="N9" s="1979"/>
      <c r="O9" s="1979"/>
      <c r="P9" s="1979"/>
      <c r="Q9" s="1979"/>
      <c r="R9" s="1979"/>
      <c r="S9" s="1979"/>
      <c r="T9" s="1979"/>
      <c r="U9" s="1979"/>
      <c r="V9" s="1979"/>
      <c r="W9" s="1979"/>
      <c r="X9" s="1979"/>
      <c r="Y9" s="1979"/>
      <c r="Z9" s="1979"/>
      <c r="AA9" s="1979"/>
      <c r="AB9" s="1979"/>
      <c r="AC9" s="1979"/>
      <c r="AD9" s="1979"/>
      <c r="AE9" s="1979"/>
      <c r="AF9" s="1979"/>
      <c r="AG9" s="1979"/>
      <c r="AH9" s="1979"/>
      <c r="AI9" s="1979"/>
      <c r="AJ9" s="1979"/>
      <c r="AK9" s="1979"/>
      <c r="AL9" s="1979"/>
      <c r="AM9" s="1979"/>
      <c r="AN9" s="1979"/>
      <c r="AO9" s="1979"/>
      <c r="AP9" s="1979"/>
      <c r="AQ9" s="1979"/>
    </row>
    <row r="10" spans="1:43" s="1849" customFormat="1" ht="30.75" customHeight="1">
      <c r="A10" s="2935"/>
      <c r="B10" s="2937"/>
      <c r="C10" s="2939"/>
      <c r="D10" s="1851" t="s">
        <v>1865</v>
      </c>
      <c r="E10" s="1851" t="s">
        <v>1867</v>
      </c>
      <c r="F10" s="1851" t="s">
        <v>1869</v>
      </c>
      <c r="G10" s="1851" t="s">
        <v>1871</v>
      </c>
      <c r="H10" s="1851" t="s">
        <v>1873</v>
      </c>
      <c r="I10" s="1851" t="s">
        <v>1875</v>
      </c>
      <c r="J10" s="1851" t="s">
        <v>1877</v>
      </c>
      <c r="K10" s="1979"/>
      <c r="L10" s="1979"/>
      <c r="M10" s="1979"/>
      <c r="N10" s="1979"/>
      <c r="O10" s="1979"/>
      <c r="P10" s="1979"/>
      <c r="Q10" s="1979"/>
      <c r="R10" s="1979"/>
      <c r="S10" s="1979"/>
      <c r="T10" s="1979"/>
      <c r="U10" s="1979"/>
      <c r="V10" s="1979"/>
      <c r="W10" s="1979"/>
      <c r="X10" s="1979"/>
      <c r="Y10" s="1979"/>
      <c r="Z10" s="1979"/>
      <c r="AA10" s="1979"/>
      <c r="AB10" s="1979"/>
      <c r="AC10" s="1979"/>
      <c r="AD10" s="1979"/>
      <c r="AE10" s="1979"/>
      <c r="AF10" s="1979"/>
      <c r="AG10" s="1979"/>
      <c r="AH10" s="1979"/>
      <c r="AI10" s="1979"/>
      <c r="AJ10" s="1979"/>
      <c r="AK10" s="1979"/>
      <c r="AL10" s="1979"/>
      <c r="AM10" s="1979"/>
      <c r="AN10" s="1979"/>
      <c r="AO10" s="1979"/>
      <c r="AP10" s="1979"/>
      <c r="AQ10" s="1979"/>
    </row>
    <row r="11" spans="1:43" s="1849" customFormat="1" ht="50.25" customHeight="1">
      <c r="A11" s="1862" t="s">
        <v>1865</v>
      </c>
      <c r="B11" s="1949">
        <v>2</v>
      </c>
      <c r="C11" s="1842" t="s">
        <v>2804</v>
      </c>
      <c r="D11" s="1950"/>
      <c r="E11" s="1907"/>
      <c r="F11" s="1922"/>
      <c r="G11" s="1922"/>
      <c r="H11" s="1951"/>
      <c r="I11" s="1951"/>
      <c r="J11" s="1952">
        <f>+J12+J13+J16+J17+J18+J19+J20+J21</f>
        <v>0</v>
      </c>
      <c r="K11" s="1979"/>
      <c r="L11" s="1979"/>
      <c r="M11" s="1979"/>
      <c r="N11" s="1979"/>
      <c r="O11" s="1979"/>
      <c r="P11" s="1979"/>
      <c r="Q11" s="1979"/>
      <c r="R11" s="1979"/>
      <c r="S11" s="1979"/>
      <c r="T11" s="1979"/>
      <c r="U11" s="1979"/>
      <c r="V11" s="1979"/>
      <c r="W11" s="1979"/>
      <c r="X11" s="1979"/>
      <c r="Y11" s="1979"/>
      <c r="Z11" s="1979"/>
      <c r="AA11" s="1979"/>
      <c r="AB11" s="1979"/>
      <c r="AC11" s="1979"/>
      <c r="AD11" s="1979"/>
      <c r="AE11" s="1979"/>
      <c r="AF11" s="1979"/>
      <c r="AG11" s="1979"/>
      <c r="AH11" s="1979"/>
      <c r="AI11" s="1979"/>
      <c r="AJ11" s="1979"/>
      <c r="AK11" s="1979"/>
      <c r="AL11" s="1979"/>
      <c r="AM11" s="1979"/>
      <c r="AN11" s="1979"/>
      <c r="AO11" s="1979"/>
      <c r="AP11" s="1979"/>
      <c r="AQ11" s="1979"/>
    </row>
    <row r="12" spans="1:43" s="1849" customFormat="1" ht="50.25" customHeight="1">
      <c r="A12" s="1862" t="s">
        <v>1867</v>
      </c>
      <c r="B12" s="1949">
        <v>2.1</v>
      </c>
      <c r="C12" s="1842" t="s">
        <v>2805</v>
      </c>
      <c r="D12" s="1907"/>
      <c r="E12" s="1907"/>
      <c r="F12" s="1954">
        <v>0</v>
      </c>
      <c r="G12" s="1955">
        <v>1</v>
      </c>
      <c r="H12" s="1951"/>
      <c r="I12" s="1956"/>
      <c r="J12" s="1952">
        <f>+I12*E12</f>
        <v>0</v>
      </c>
      <c r="K12" s="1979"/>
      <c r="L12" s="1979"/>
      <c r="M12" s="1979"/>
      <c r="N12" s="1979"/>
      <c r="O12" s="1979"/>
      <c r="P12" s="1979"/>
      <c r="Q12" s="1979"/>
      <c r="R12" s="1979"/>
      <c r="S12" s="1979"/>
      <c r="T12" s="1979"/>
      <c r="U12" s="1979"/>
      <c r="V12" s="1979"/>
      <c r="W12" s="1979"/>
      <c r="X12" s="1979"/>
      <c r="Y12" s="1979"/>
      <c r="Z12" s="1979"/>
      <c r="AA12" s="1979"/>
      <c r="AB12" s="1979"/>
      <c r="AC12" s="1979"/>
      <c r="AD12" s="1979"/>
      <c r="AE12" s="1979"/>
      <c r="AF12" s="1979"/>
      <c r="AG12" s="1979"/>
      <c r="AH12" s="1979"/>
      <c r="AI12" s="1979"/>
      <c r="AJ12" s="1979"/>
      <c r="AK12" s="1979"/>
      <c r="AL12" s="1979"/>
      <c r="AM12" s="1979"/>
      <c r="AN12" s="1979"/>
      <c r="AO12" s="1979"/>
      <c r="AP12" s="1979"/>
      <c r="AQ12" s="1979"/>
    </row>
    <row r="13" spans="1:43" s="1849" customFormat="1" ht="50.25" customHeight="1">
      <c r="A13" s="1862" t="s">
        <v>1869</v>
      </c>
      <c r="B13" s="1949">
        <v>2.2000000000000002</v>
      </c>
      <c r="C13" s="1842" t="s">
        <v>2808</v>
      </c>
      <c r="D13" s="1957"/>
      <c r="E13" s="1958"/>
      <c r="F13" s="1922"/>
      <c r="G13" s="1922"/>
      <c r="H13" s="1951"/>
      <c r="I13" s="1951"/>
      <c r="J13" s="1952">
        <f>+J14+J15</f>
        <v>0</v>
      </c>
      <c r="K13" s="1979"/>
      <c r="L13" s="1979"/>
      <c r="M13" s="1979"/>
      <c r="N13" s="1979"/>
      <c r="O13" s="1979"/>
      <c r="P13" s="1979"/>
      <c r="Q13" s="1979"/>
      <c r="R13" s="1979"/>
      <c r="S13" s="1979"/>
      <c r="T13" s="1979"/>
      <c r="U13" s="1979"/>
      <c r="V13" s="1979"/>
      <c r="W13" s="1979"/>
      <c r="X13" s="1979"/>
      <c r="Y13" s="1979"/>
      <c r="Z13" s="1979"/>
      <c r="AA13" s="1979"/>
      <c r="AB13" s="1979"/>
      <c r="AC13" s="1979"/>
      <c r="AD13" s="1979"/>
      <c r="AE13" s="1979"/>
      <c r="AF13" s="1979"/>
      <c r="AG13" s="1979"/>
      <c r="AH13" s="1979"/>
      <c r="AI13" s="1979"/>
      <c r="AJ13" s="1979"/>
      <c r="AK13" s="1979"/>
      <c r="AL13" s="1979"/>
      <c r="AM13" s="1979"/>
      <c r="AN13" s="1979"/>
      <c r="AO13" s="1979"/>
      <c r="AP13" s="1979"/>
      <c r="AQ13" s="1979"/>
    </row>
    <row r="14" spans="1:43" s="1849" customFormat="1" ht="50.25" customHeight="1">
      <c r="A14" s="1862" t="s">
        <v>1871</v>
      </c>
      <c r="B14" s="1959" t="s">
        <v>909</v>
      </c>
      <c r="C14" s="1453" t="s">
        <v>2895</v>
      </c>
      <c r="D14" s="1957"/>
      <c r="E14" s="1958"/>
      <c r="F14" s="1960">
        <v>0.95</v>
      </c>
      <c r="G14" s="1960">
        <v>1</v>
      </c>
      <c r="H14" s="1961"/>
      <c r="I14" s="1962"/>
      <c r="J14" s="1952">
        <f>+D14*H14+E14*I14</f>
        <v>0</v>
      </c>
      <c r="K14" s="1979"/>
      <c r="L14" s="1979"/>
      <c r="M14" s="1979"/>
      <c r="N14" s="1979"/>
      <c r="O14" s="1979"/>
      <c r="P14" s="1979"/>
      <c r="Q14" s="1979"/>
      <c r="R14" s="1979"/>
      <c r="S14" s="1979"/>
      <c r="T14" s="1979"/>
      <c r="U14" s="1979"/>
      <c r="V14" s="1979"/>
      <c r="W14" s="1979"/>
      <c r="X14" s="1979"/>
      <c r="Y14" s="1979"/>
      <c r="Z14" s="1979"/>
      <c r="AA14" s="1979"/>
      <c r="AB14" s="1979"/>
      <c r="AC14" s="1979"/>
      <c r="AD14" s="1979"/>
      <c r="AE14" s="1979"/>
      <c r="AF14" s="1979"/>
      <c r="AG14" s="1979"/>
      <c r="AH14" s="1979"/>
      <c r="AI14" s="1979"/>
      <c r="AJ14" s="1979"/>
      <c r="AK14" s="1979"/>
      <c r="AL14" s="1979"/>
      <c r="AM14" s="1979"/>
      <c r="AN14" s="1979"/>
      <c r="AO14" s="1979"/>
      <c r="AP14" s="1979"/>
      <c r="AQ14" s="1979"/>
    </row>
    <row r="15" spans="1:43" ht="50.25" customHeight="1">
      <c r="A15" s="1862" t="s">
        <v>1873</v>
      </c>
      <c r="B15" s="1963" t="s">
        <v>911</v>
      </c>
      <c r="C15" s="1453" t="s">
        <v>2896</v>
      </c>
      <c r="D15" s="1964"/>
      <c r="E15" s="1958"/>
      <c r="F15" s="1960">
        <v>0.9</v>
      </c>
      <c r="G15" s="1960">
        <v>1</v>
      </c>
      <c r="H15" s="1961"/>
      <c r="I15" s="1962"/>
      <c r="J15" s="1952">
        <f>+D15*H15+E15*I15</f>
        <v>0</v>
      </c>
    </row>
    <row r="16" spans="1:43" ht="50.25" customHeight="1">
      <c r="A16" s="1862" t="s">
        <v>1875</v>
      </c>
      <c r="B16" s="1965" t="s">
        <v>2758</v>
      </c>
      <c r="C16" s="1842" t="s">
        <v>2898</v>
      </c>
      <c r="D16" s="1964"/>
      <c r="E16" s="1867"/>
      <c r="F16" s="1960">
        <v>0.5</v>
      </c>
      <c r="G16" s="1960">
        <v>1</v>
      </c>
      <c r="H16" s="1961"/>
      <c r="I16" s="1961"/>
      <c r="J16" s="1952">
        <f>+D16*H16+E16*I16</f>
        <v>0</v>
      </c>
    </row>
    <row r="17" spans="1:10" ht="50.25" customHeight="1">
      <c r="A17" s="1862" t="s">
        <v>1877</v>
      </c>
      <c r="B17" s="1965" t="s">
        <v>2776</v>
      </c>
      <c r="C17" s="1842" t="s">
        <v>2900</v>
      </c>
      <c r="D17" s="1964"/>
      <c r="E17" s="1867"/>
      <c r="F17" s="1960">
        <v>0.5</v>
      </c>
      <c r="G17" s="1960">
        <v>1</v>
      </c>
      <c r="H17" s="1961"/>
      <c r="I17" s="1961"/>
      <c r="J17" s="1952">
        <f>+D17*H17+E17*I17</f>
        <v>0</v>
      </c>
    </row>
    <row r="18" spans="1:10" ht="50.25" customHeight="1">
      <c r="A18" s="1862" t="s">
        <v>1879</v>
      </c>
      <c r="B18" s="1965" t="s">
        <v>2778</v>
      </c>
      <c r="C18" s="1842" t="s">
        <v>2822</v>
      </c>
      <c r="D18" s="1964"/>
      <c r="E18" s="1867"/>
      <c r="F18" s="1922"/>
      <c r="G18" s="1922"/>
      <c r="H18" s="1961"/>
      <c r="I18" s="1966"/>
      <c r="J18" s="1952">
        <f>+D18*H18+E18*I18</f>
        <v>0</v>
      </c>
    </row>
    <row r="19" spans="1:10" ht="50.25" customHeight="1">
      <c r="A19" s="1862" t="s">
        <v>1881</v>
      </c>
      <c r="B19" s="1965" t="s">
        <v>2790</v>
      </c>
      <c r="C19" s="1842" t="s">
        <v>2903</v>
      </c>
      <c r="D19" s="1964"/>
      <c r="E19" s="1867"/>
      <c r="F19" s="1960">
        <v>0</v>
      </c>
      <c r="G19" s="1960">
        <v>1</v>
      </c>
      <c r="H19" s="1951"/>
      <c r="I19" s="1966"/>
      <c r="J19" s="1952">
        <f>+E19*I19</f>
        <v>0</v>
      </c>
    </row>
    <row r="20" spans="1:10" ht="50.25" customHeight="1">
      <c r="A20" s="1862" t="s">
        <v>1500</v>
      </c>
      <c r="B20" s="1965" t="s">
        <v>2792</v>
      </c>
      <c r="C20" s="1842" t="s">
        <v>2829</v>
      </c>
      <c r="D20" s="1964"/>
      <c r="E20" s="1867"/>
      <c r="F20" s="1960">
        <v>0</v>
      </c>
      <c r="G20" s="1960">
        <v>1</v>
      </c>
      <c r="H20" s="1951"/>
      <c r="I20" s="1961"/>
      <c r="J20" s="1952">
        <f>+E20*I20</f>
        <v>0</v>
      </c>
    </row>
    <row r="21" spans="1:10" ht="50.25" customHeight="1" thickBot="1">
      <c r="A21" s="1943" t="s">
        <v>1501</v>
      </c>
      <c r="B21" s="1967" t="s">
        <v>2794</v>
      </c>
      <c r="C21" s="1842" t="s">
        <v>2906</v>
      </c>
      <c r="D21" s="1968"/>
      <c r="E21" s="1969"/>
      <c r="F21" s="1970">
        <v>0</v>
      </c>
      <c r="G21" s="1970">
        <v>1</v>
      </c>
      <c r="H21" s="1971"/>
      <c r="I21" s="1972"/>
      <c r="J21" s="1973">
        <f>+E21*I21</f>
        <v>0</v>
      </c>
    </row>
    <row r="23" spans="1:10" s="1978" customFormat="1">
      <c r="A23" s="1980"/>
      <c r="B23" s="1981"/>
      <c r="C23" s="1979"/>
      <c r="D23" s="1979"/>
      <c r="E23" s="1979"/>
      <c r="F23" s="1979"/>
    </row>
    <row r="24" spans="1:10" s="1978" customFormat="1">
      <c r="A24" s="1980"/>
      <c r="B24" s="1981"/>
      <c r="C24" s="1979"/>
      <c r="D24" s="1979"/>
      <c r="E24" s="1979"/>
      <c r="F24" s="1979"/>
    </row>
    <row r="25" spans="1:10" s="1978" customFormat="1">
      <c r="A25" s="1980"/>
      <c r="B25" s="1981"/>
      <c r="C25" s="1979"/>
      <c r="D25" s="1979"/>
      <c r="E25" s="1979"/>
      <c r="F25" s="1979"/>
    </row>
    <row r="26" spans="1:10" s="1978" customFormat="1">
      <c r="A26" s="1980"/>
      <c r="B26" s="1981"/>
      <c r="C26" s="1982"/>
      <c r="D26" s="1979"/>
      <c r="E26" s="1979"/>
      <c r="F26" s="1979"/>
    </row>
    <row r="27" spans="1:10" s="1978" customFormat="1">
      <c r="A27" s="1980"/>
      <c r="B27" s="1981"/>
      <c r="C27" s="1979"/>
      <c r="D27" s="1979"/>
      <c r="E27" s="1979"/>
      <c r="F27" s="1979"/>
    </row>
    <row r="28" spans="1:10" s="1978" customFormat="1">
      <c r="A28" s="1980"/>
      <c r="B28" s="1981"/>
      <c r="C28" s="1979"/>
      <c r="D28" s="1979"/>
      <c r="E28" s="1979"/>
      <c r="F28" s="1979"/>
    </row>
    <row r="29" spans="1:10" s="1978" customFormat="1">
      <c r="A29" s="1980"/>
      <c r="B29" s="1981"/>
      <c r="C29" s="1979"/>
      <c r="D29" s="1979"/>
      <c r="E29" s="1979"/>
      <c r="F29" s="1979"/>
    </row>
    <row r="30" spans="1:10" s="1978" customFormat="1">
      <c r="A30" s="1980"/>
      <c r="B30" s="1981"/>
      <c r="C30" s="1979"/>
      <c r="D30" s="1979"/>
      <c r="E30" s="1979"/>
      <c r="F30" s="1979"/>
    </row>
    <row r="31" spans="1:10" s="1978" customFormat="1">
      <c r="A31" s="1980"/>
      <c r="B31" s="1981"/>
      <c r="C31" s="1979"/>
      <c r="D31" s="1979"/>
      <c r="E31" s="1979"/>
      <c r="F31" s="1979"/>
    </row>
    <row r="32" spans="1:10" s="1978" customFormat="1">
      <c r="A32" s="1980"/>
      <c r="B32" s="1981"/>
      <c r="C32" s="1979"/>
      <c r="D32" s="1979"/>
      <c r="E32" s="1979"/>
      <c r="F32" s="1979"/>
    </row>
    <row r="33" spans="1:6" s="1978" customFormat="1">
      <c r="A33" s="1980"/>
      <c r="B33" s="1981"/>
      <c r="C33" s="1979"/>
      <c r="D33" s="1979"/>
      <c r="E33" s="1979"/>
      <c r="F33" s="1979"/>
    </row>
    <row r="34" spans="1:6">
      <c r="A34" s="1980"/>
      <c r="B34" s="1983"/>
      <c r="C34" s="1904"/>
      <c r="D34" s="1904"/>
      <c r="E34" s="1904"/>
      <c r="F34" s="1904"/>
    </row>
    <row r="35" spans="1:6">
      <c r="A35" s="1980"/>
      <c r="B35" s="1983"/>
      <c r="C35" s="1904"/>
      <c r="D35" s="1904"/>
      <c r="E35" s="1904"/>
      <c r="F35" s="1904"/>
    </row>
    <row r="36" spans="1:6">
      <c r="A36" s="1980"/>
      <c r="B36" s="1983"/>
      <c r="C36" s="1904"/>
      <c r="D36" s="1904"/>
      <c r="E36" s="1904"/>
      <c r="F36" s="1904"/>
    </row>
    <row r="37" spans="1:6">
      <c r="A37" s="1980"/>
      <c r="B37" s="1983"/>
      <c r="C37" s="1904"/>
      <c r="D37" s="1904"/>
      <c r="E37" s="1904"/>
      <c r="F37" s="1904"/>
    </row>
    <row r="38" spans="1:6">
      <c r="A38" s="1980"/>
      <c r="B38" s="1983"/>
      <c r="C38" s="1904"/>
      <c r="D38" s="1904"/>
      <c r="E38" s="1904"/>
      <c r="F38" s="1904"/>
    </row>
    <row r="39" spans="1:6">
      <c r="A39" s="1980"/>
      <c r="B39" s="1983"/>
      <c r="C39" s="1904"/>
      <c r="D39" s="1904"/>
      <c r="E39" s="1904"/>
      <c r="F39" s="1904"/>
    </row>
    <row r="40" spans="1:6">
      <c r="A40" s="1980"/>
      <c r="B40" s="1983"/>
      <c r="C40" s="1904"/>
      <c r="D40" s="1904"/>
      <c r="E40" s="1904"/>
      <c r="F40" s="1904"/>
    </row>
    <row r="41" spans="1:6">
      <c r="A41" s="1980"/>
      <c r="B41" s="1983"/>
      <c r="C41" s="1904"/>
      <c r="D41" s="1904"/>
      <c r="E41" s="1904"/>
      <c r="F41" s="1904"/>
    </row>
    <row r="42" spans="1:6">
      <c r="A42" s="1980"/>
      <c r="B42" s="1983"/>
      <c r="C42" s="1904"/>
      <c r="D42" s="1904"/>
      <c r="E42" s="1904"/>
      <c r="F42" s="1904"/>
    </row>
    <row r="43" spans="1:6">
      <c r="A43" s="1980"/>
      <c r="B43" s="1983"/>
      <c r="C43" s="1904"/>
      <c r="D43" s="1904"/>
      <c r="E43" s="1904"/>
      <c r="F43" s="1904"/>
    </row>
    <row r="44" spans="1:6">
      <c r="A44" s="1980"/>
      <c r="B44" s="1983"/>
      <c r="C44" s="1904"/>
      <c r="D44" s="1904"/>
      <c r="E44" s="1904"/>
      <c r="F44" s="1904"/>
    </row>
    <row r="45" spans="1:6">
      <c r="A45" s="1980"/>
      <c r="B45" s="1983"/>
      <c r="C45" s="1904"/>
      <c r="D45" s="1904"/>
      <c r="E45" s="1904"/>
      <c r="F45" s="1904"/>
    </row>
    <row r="46" spans="1:6">
      <c r="A46" s="1980"/>
      <c r="B46" s="1983"/>
      <c r="C46" s="1904"/>
      <c r="D46" s="1904"/>
      <c r="E46" s="1904"/>
      <c r="F46" s="1904"/>
    </row>
    <row r="47" spans="1:6">
      <c r="A47" s="1980"/>
      <c r="B47" s="1983"/>
      <c r="C47" s="1904"/>
      <c r="D47" s="1904"/>
      <c r="E47" s="1904"/>
      <c r="F47" s="1904"/>
    </row>
    <row r="48" spans="1:6">
      <c r="A48" s="1980"/>
      <c r="B48" s="1983"/>
      <c r="C48" s="1904"/>
      <c r="D48" s="1904"/>
      <c r="E48" s="1904"/>
      <c r="F48" s="1904"/>
    </row>
    <row r="49" spans="1:6">
      <c r="A49" s="1980"/>
      <c r="B49" s="1983"/>
      <c r="C49" s="1904"/>
      <c r="D49" s="1904"/>
      <c r="E49" s="1904"/>
      <c r="F49" s="1904"/>
    </row>
    <row r="50" spans="1:6">
      <c r="A50" s="1980"/>
      <c r="B50" s="1983"/>
      <c r="C50" s="1904"/>
      <c r="D50" s="1904"/>
      <c r="E50" s="1904"/>
      <c r="F50" s="1904"/>
    </row>
    <row r="51" spans="1:6">
      <c r="A51" s="1980"/>
      <c r="B51" s="1983"/>
      <c r="C51" s="1904"/>
      <c r="D51" s="1904"/>
      <c r="E51" s="1904"/>
      <c r="F51" s="1904"/>
    </row>
    <row r="52" spans="1:6">
      <c r="A52" s="1980"/>
      <c r="B52" s="1983"/>
      <c r="C52" s="1904"/>
      <c r="D52" s="1904"/>
      <c r="E52" s="1904"/>
      <c r="F52" s="1904"/>
    </row>
    <row r="53" spans="1:6">
      <c r="A53" s="1980"/>
      <c r="B53" s="1983"/>
      <c r="C53" s="1904"/>
      <c r="D53" s="1904"/>
      <c r="E53" s="1904"/>
      <c r="F53" s="1904"/>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
  <sheetViews>
    <sheetView zoomScale="60" zoomScaleNormal="60" workbookViewId="0">
      <selection activeCell="C98" sqref="C98"/>
    </sheetView>
  </sheetViews>
  <sheetFormatPr defaultColWidth="11.42578125" defaultRowHeight="14.25"/>
  <cols>
    <col min="1" max="1" width="24.7109375" style="1846" customWidth="1"/>
    <col min="2" max="2" width="8.7109375" style="1847" customWidth="1"/>
    <col min="3" max="3" width="85.7109375" style="1800" customWidth="1"/>
    <col min="4" max="9" width="20.7109375" style="1800" customWidth="1"/>
    <col min="10" max="10" width="25.42578125" style="1800" customWidth="1"/>
    <col min="11" max="43" width="11.42578125" style="1978"/>
    <col min="44" max="16384" width="11.42578125" style="1800"/>
  </cols>
  <sheetData>
    <row r="1" spans="1:43" ht="15">
      <c r="A1" s="1755" t="s">
        <v>2682</v>
      </c>
      <c r="B1" s="1755" t="s">
        <v>1654</v>
      </c>
    </row>
    <row r="2" spans="1:43" ht="15">
      <c r="A2" s="1755" t="s">
        <v>2524</v>
      </c>
      <c r="B2" s="1835" t="s">
        <v>2908</v>
      </c>
    </row>
    <row r="3" spans="1:43" ht="15">
      <c r="A3" s="1755" t="s">
        <v>6</v>
      </c>
      <c r="B3" s="1755" t="s">
        <v>7</v>
      </c>
    </row>
    <row r="4" spans="1:43" ht="15">
      <c r="A4" s="1755" t="s">
        <v>10</v>
      </c>
      <c r="B4" s="1755" t="s">
        <v>2526</v>
      </c>
    </row>
    <row r="6" spans="1:43" ht="15.75" customHeight="1" thickBot="1">
      <c r="A6" s="1279"/>
      <c r="B6" s="1280"/>
      <c r="C6" s="1278"/>
      <c r="D6" s="1278"/>
      <c r="E6" s="1278"/>
      <c r="F6" s="1278"/>
      <c r="G6" s="1278"/>
      <c r="H6" s="1278"/>
    </row>
    <row r="7" spans="1:43" ht="29.25" customHeight="1" thickBot="1">
      <c r="A7" s="2931" t="s">
        <v>2891</v>
      </c>
      <c r="B7" s="2932"/>
      <c r="C7" s="2932"/>
      <c r="D7" s="2932"/>
      <c r="E7" s="2932"/>
      <c r="F7" s="2932"/>
      <c r="G7" s="2932"/>
      <c r="H7" s="2932"/>
      <c r="I7" s="2932"/>
      <c r="J7" s="2933"/>
    </row>
    <row r="8" spans="1:43" s="1849" customFormat="1" ht="51.75" customHeight="1">
      <c r="A8" s="2781" t="s">
        <v>1678</v>
      </c>
      <c r="B8" s="2785" t="s">
        <v>2536</v>
      </c>
      <c r="C8" s="2785" t="s">
        <v>657</v>
      </c>
      <c r="D8" s="2952" t="s">
        <v>658</v>
      </c>
      <c r="E8" s="2952"/>
      <c r="F8" s="2952" t="s">
        <v>2734</v>
      </c>
      <c r="G8" s="2952"/>
      <c r="H8" s="2952" t="s">
        <v>2892</v>
      </c>
      <c r="I8" s="2952"/>
      <c r="J8" s="2952" t="s">
        <v>2893</v>
      </c>
      <c r="K8" s="1979"/>
      <c r="L8" s="1979"/>
      <c r="M8" s="1979"/>
      <c r="N8" s="1979"/>
      <c r="O8" s="1979"/>
      <c r="P8" s="1979"/>
      <c r="Q8" s="1979"/>
      <c r="R8" s="1979"/>
      <c r="S8" s="1979"/>
      <c r="T8" s="1979"/>
      <c r="U8" s="1979"/>
      <c r="V8" s="1979"/>
      <c r="W8" s="1979"/>
      <c r="X8" s="1979"/>
      <c r="Y8" s="1979"/>
      <c r="Z8" s="1979"/>
      <c r="AA8" s="1979"/>
      <c r="AB8" s="1979"/>
      <c r="AC8" s="1979"/>
      <c r="AD8" s="1979"/>
      <c r="AE8" s="1979"/>
      <c r="AF8" s="1979"/>
      <c r="AG8" s="1979"/>
      <c r="AH8" s="1979"/>
      <c r="AI8" s="1979"/>
      <c r="AJ8" s="1979"/>
      <c r="AK8" s="1979"/>
      <c r="AL8" s="1979"/>
      <c r="AM8" s="1979"/>
      <c r="AN8" s="1979"/>
      <c r="AO8" s="1979"/>
      <c r="AP8" s="1979"/>
      <c r="AQ8" s="1979"/>
    </row>
    <row r="9" spans="1:43" s="1849" customFormat="1" ht="51.75" customHeight="1">
      <c r="A9" s="2934"/>
      <c r="B9" s="2936"/>
      <c r="C9" s="2938"/>
      <c r="D9" s="1478" t="s">
        <v>2894</v>
      </c>
      <c r="E9" s="1478" t="s">
        <v>2535</v>
      </c>
      <c r="F9" s="1478" t="s">
        <v>2850</v>
      </c>
      <c r="G9" s="1478" t="s">
        <v>2535</v>
      </c>
      <c r="H9" s="1478" t="s">
        <v>2894</v>
      </c>
      <c r="I9" s="1478" t="s">
        <v>2535</v>
      </c>
      <c r="J9" s="2952"/>
      <c r="K9" s="1979"/>
      <c r="L9" s="1979"/>
      <c r="M9" s="1979"/>
      <c r="N9" s="1979"/>
      <c r="O9" s="1979"/>
      <c r="P9" s="1979"/>
      <c r="Q9" s="1979"/>
      <c r="R9" s="1979"/>
      <c r="S9" s="1979"/>
      <c r="T9" s="1979"/>
      <c r="U9" s="1979"/>
      <c r="V9" s="1979"/>
      <c r="W9" s="1979"/>
      <c r="X9" s="1979"/>
      <c r="Y9" s="1979"/>
      <c r="Z9" s="1979"/>
      <c r="AA9" s="1979"/>
      <c r="AB9" s="1979"/>
      <c r="AC9" s="1979"/>
      <c r="AD9" s="1979"/>
      <c r="AE9" s="1979"/>
      <c r="AF9" s="1979"/>
      <c r="AG9" s="1979"/>
      <c r="AH9" s="1979"/>
      <c r="AI9" s="1979"/>
      <c r="AJ9" s="1979"/>
      <c r="AK9" s="1979"/>
      <c r="AL9" s="1979"/>
      <c r="AM9" s="1979"/>
      <c r="AN9" s="1979"/>
      <c r="AO9" s="1979"/>
      <c r="AP9" s="1979"/>
      <c r="AQ9" s="1979"/>
    </row>
    <row r="10" spans="1:43" s="1849" customFormat="1" ht="30.75" customHeight="1">
      <c r="A10" s="2935"/>
      <c r="B10" s="2937"/>
      <c r="C10" s="2939"/>
      <c r="D10" s="1851" t="s">
        <v>1865</v>
      </c>
      <c r="E10" s="1851" t="s">
        <v>1867</v>
      </c>
      <c r="F10" s="1851" t="s">
        <v>1869</v>
      </c>
      <c r="G10" s="1851" t="s">
        <v>1871</v>
      </c>
      <c r="H10" s="1851" t="s">
        <v>1873</v>
      </c>
      <c r="I10" s="1851" t="s">
        <v>1875</v>
      </c>
      <c r="J10" s="1851" t="s">
        <v>1877</v>
      </c>
      <c r="K10" s="1979"/>
      <c r="L10" s="1979"/>
      <c r="M10" s="1979"/>
      <c r="N10" s="1979"/>
      <c r="O10" s="1979"/>
      <c r="P10" s="1979"/>
      <c r="Q10" s="1979"/>
      <c r="R10" s="1979"/>
      <c r="S10" s="1979"/>
      <c r="T10" s="1979"/>
      <c r="U10" s="1979"/>
      <c r="V10" s="1979"/>
      <c r="W10" s="1979"/>
      <c r="X10" s="1979"/>
      <c r="Y10" s="1979"/>
      <c r="Z10" s="1979"/>
      <c r="AA10" s="1979"/>
      <c r="AB10" s="1979"/>
      <c r="AC10" s="1979"/>
      <c r="AD10" s="1979"/>
      <c r="AE10" s="1979"/>
      <c r="AF10" s="1979"/>
      <c r="AG10" s="1979"/>
      <c r="AH10" s="1979"/>
      <c r="AI10" s="1979"/>
      <c r="AJ10" s="1979"/>
      <c r="AK10" s="1979"/>
      <c r="AL10" s="1979"/>
      <c r="AM10" s="1979"/>
      <c r="AN10" s="1979"/>
      <c r="AO10" s="1979"/>
      <c r="AP10" s="1979"/>
      <c r="AQ10" s="1979"/>
    </row>
    <row r="11" spans="1:43" s="1849" customFormat="1" ht="50.25" customHeight="1">
      <c r="A11" s="1862" t="s">
        <v>1865</v>
      </c>
      <c r="B11" s="1949">
        <v>2</v>
      </c>
      <c r="C11" s="1842" t="s">
        <v>2804</v>
      </c>
      <c r="D11" s="1950"/>
      <c r="E11" s="1907"/>
      <c r="F11" s="1922"/>
      <c r="G11" s="1922"/>
      <c r="H11" s="1951"/>
      <c r="I11" s="1951"/>
      <c r="J11" s="1952">
        <f>+J12+J13+J16+J17+J18+J19+J20+J21</f>
        <v>0</v>
      </c>
      <c r="K11" s="1979"/>
      <c r="L11" s="1979"/>
      <c r="M11" s="1979"/>
      <c r="N11" s="1979"/>
      <c r="O11" s="1979"/>
      <c r="P11" s="1979"/>
      <c r="Q11" s="1979"/>
      <c r="R11" s="1979"/>
      <c r="S11" s="1979"/>
      <c r="T11" s="1979"/>
      <c r="U11" s="1979"/>
      <c r="V11" s="1979"/>
      <c r="W11" s="1979"/>
      <c r="X11" s="1979"/>
      <c r="Y11" s="1979"/>
      <c r="Z11" s="1979"/>
      <c r="AA11" s="1979"/>
      <c r="AB11" s="1979"/>
      <c r="AC11" s="1979"/>
      <c r="AD11" s="1979"/>
      <c r="AE11" s="1979"/>
      <c r="AF11" s="1979"/>
      <c r="AG11" s="1979"/>
      <c r="AH11" s="1979"/>
      <c r="AI11" s="1979"/>
      <c r="AJ11" s="1979"/>
      <c r="AK11" s="1979"/>
      <c r="AL11" s="1979"/>
      <c r="AM11" s="1979"/>
      <c r="AN11" s="1979"/>
      <c r="AO11" s="1979"/>
      <c r="AP11" s="1979"/>
      <c r="AQ11" s="1979"/>
    </row>
    <row r="12" spans="1:43" s="1849" customFormat="1" ht="50.25" customHeight="1">
      <c r="A12" s="1862" t="s">
        <v>1867</v>
      </c>
      <c r="B12" s="1949">
        <v>2.1</v>
      </c>
      <c r="C12" s="1842" t="s">
        <v>2805</v>
      </c>
      <c r="D12" s="1907"/>
      <c r="E12" s="1907"/>
      <c r="F12" s="1954">
        <v>0</v>
      </c>
      <c r="G12" s="1955">
        <v>1</v>
      </c>
      <c r="H12" s="1951"/>
      <c r="I12" s="1956"/>
      <c r="J12" s="1952">
        <f>+I12*E12</f>
        <v>0</v>
      </c>
      <c r="K12" s="1979"/>
      <c r="L12" s="1979"/>
      <c r="M12" s="1979"/>
      <c r="N12" s="1979"/>
      <c r="O12" s="1979"/>
      <c r="P12" s="1979"/>
      <c r="Q12" s="1979"/>
      <c r="R12" s="1979"/>
      <c r="S12" s="1979"/>
      <c r="T12" s="1979"/>
      <c r="U12" s="1979"/>
      <c r="V12" s="1979"/>
      <c r="W12" s="1979"/>
      <c r="X12" s="1979"/>
      <c r="Y12" s="1979"/>
      <c r="Z12" s="1979"/>
      <c r="AA12" s="1979"/>
      <c r="AB12" s="1979"/>
      <c r="AC12" s="1979"/>
      <c r="AD12" s="1979"/>
      <c r="AE12" s="1979"/>
      <c r="AF12" s="1979"/>
      <c r="AG12" s="1979"/>
      <c r="AH12" s="1979"/>
      <c r="AI12" s="1979"/>
      <c r="AJ12" s="1979"/>
      <c r="AK12" s="1979"/>
      <c r="AL12" s="1979"/>
      <c r="AM12" s="1979"/>
      <c r="AN12" s="1979"/>
      <c r="AO12" s="1979"/>
      <c r="AP12" s="1979"/>
      <c r="AQ12" s="1979"/>
    </row>
    <row r="13" spans="1:43" s="1849" customFormat="1" ht="50.25" customHeight="1">
      <c r="A13" s="1862" t="s">
        <v>1869</v>
      </c>
      <c r="B13" s="1949">
        <v>2.2000000000000002</v>
      </c>
      <c r="C13" s="1842" t="s">
        <v>2808</v>
      </c>
      <c r="D13" s="1957"/>
      <c r="E13" s="1958"/>
      <c r="F13" s="1922"/>
      <c r="G13" s="1922"/>
      <c r="H13" s="1951"/>
      <c r="I13" s="1951"/>
      <c r="J13" s="1952">
        <f>+J14+J15</f>
        <v>0</v>
      </c>
      <c r="K13" s="1979"/>
      <c r="L13" s="1979"/>
      <c r="M13" s="1979"/>
      <c r="N13" s="1979"/>
      <c r="O13" s="1979"/>
      <c r="P13" s="1979"/>
      <c r="Q13" s="1979"/>
      <c r="R13" s="1979"/>
      <c r="S13" s="1979"/>
      <c r="T13" s="1979"/>
      <c r="U13" s="1979"/>
      <c r="V13" s="1979"/>
      <c r="W13" s="1979"/>
      <c r="X13" s="1979"/>
      <c r="Y13" s="1979"/>
      <c r="Z13" s="1979"/>
      <c r="AA13" s="1979"/>
      <c r="AB13" s="1979"/>
      <c r="AC13" s="1979"/>
      <c r="AD13" s="1979"/>
      <c r="AE13" s="1979"/>
      <c r="AF13" s="1979"/>
      <c r="AG13" s="1979"/>
      <c r="AH13" s="1979"/>
      <c r="AI13" s="1979"/>
      <c r="AJ13" s="1979"/>
      <c r="AK13" s="1979"/>
      <c r="AL13" s="1979"/>
      <c r="AM13" s="1979"/>
      <c r="AN13" s="1979"/>
      <c r="AO13" s="1979"/>
      <c r="AP13" s="1979"/>
      <c r="AQ13" s="1979"/>
    </row>
    <row r="14" spans="1:43" s="1849" customFormat="1" ht="50.25" customHeight="1">
      <c r="A14" s="1862" t="s">
        <v>1871</v>
      </c>
      <c r="B14" s="1959" t="s">
        <v>909</v>
      </c>
      <c r="C14" s="1453" t="s">
        <v>2895</v>
      </c>
      <c r="D14" s="1957"/>
      <c r="E14" s="1958"/>
      <c r="F14" s="1960">
        <v>0.95</v>
      </c>
      <c r="G14" s="1960">
        <v>1</v>
      </c>
      <c r="H14" s="1961"/>
      <c r="I14" s="1962"/>
      <c r="J14" s="1952">
        <f>+D14*H14+E14*I14</f>
        <v>0</v>
      </c>
      <c r="K14" s="1979"/>
      <c r="L14" s="1979"/>
      <c r="M14" s="1979"/>
      <c r="N14" s="1979"/>
      <c r="O14" s="1979"/>
      <c r="P14" s="1979"/>
      <c r="Q14" s="1979"/>
      <c r="R14" s="1979"/>
      <c r="S14" s="1979"/>
      <c r="T14" s="1979"/>
      <c r="U14" s="1979"/>
      <c r="V14" s="1979"/>
      <c r="W14" s="1979"/>
      <c r="X14" s="1979"/>
      <c r="Y14" s="1979"/>
      <c r="Z14" s="1979"/>
      <c r="AA14" s="1979"/>
      <c r="AB14" s="1979"/>
      <c r="AC14" s="1979"/>
      <c r="AD14" s="1979"/>
      <c r="AE14" s="1979"/>
      <c r="AF14" s="1979"/>
      <c r="AG14" s="1979"/>
      <c r="AH14" s="1979"/>
      <c r="AI14" s="1979"/>
      <c r="AJ14" s="1979"/>
      <c r="AK14" s="1979"/>
      <c r="AL14" s="1979"/>
      <c r="AM14" s="1979"/>
      <c r="AN14" s="1979"/>
      <c r="AO14" s="1979"/>
      <c r="AP14" s="1979"/>
      <c r="AQ14" s="1979"/>
    </row>
    <row r="15" spans="1:43" ht="50.25" customHeight="1">
      <c r="A15" s="1862" t="s">
        <v>1873</v>
      </c>
      <c r="B15" s="1963" t="s">
        <v>911</v>
      </c>
      <c r="C15" s="1453" t="s">
        <v>2896</v>
      </c>
      <c r="D15" s="1964"/>
      <c r="E15" s="1958"/>
      <c r="F15" s="1960">
        <v>0.9</v>
      </c>
      <c r="G15" s="1960">
        <v>1</v>
      </c>
      <c r="H15" s="1961"/>
      <c r="I15" s="1962"/>
      <c r="J15" s="1952">
        <f>+D15*H15+E15*I15</f>
        <v>0</v>
      </c>
    </row>
    <row r="16" spans="1:43" ht="50.25" customHeight="1">
      <c r="A16" s="1862" t="s">
        <v>1875</v>
      </c>
      <c r="B16" s="1965" t="s">
        <v>2758</v>
      </c>
      <c r="C16" s="1842" t="s">
        <v>2898</v>
      </c>
      <c r="D16" s="1964"/>
      <c r="E16" s="1867"/>
      <c r="F16" s="1960">
        <v>0.5</v>
      </c>
      <c r="G16" s="1960">
        <v>1</v>
      </c>
      <c r="H16" s="1961"/>
      <c r="I16" s="1961"/>
      <c r="J16" s="1952">
        <f>+D16*H16+E16*I16</f>
        <v>0</v>
      </c>
    </row>
    <row r="17" spans="1:10" ht="50.25" customHeight="1">
      <c r="A17" s="1862" t="s">
        <v>1877</v>
      </c>
      <c r="B17" s="1965" t="s">
        <v>2776</v>
      </c>
      <c r="C17" s="1842" t="s">
        <v>2900</v>
      </c>
      <c r="D17" s="1964"/>
      <c r="E17" s="1867"/>
      <c r="F17" s="1960">
        <v>0.5</v>
      </c>
      <c r="G17" s="1960">
        <v>1</v>
      </c>
      <c r="H17" s="1961"/>
      <c r="I17" s="1961"/>
      <c r="J17" s="1952">
        <f>+D17*H17+E17*I17</f>
        <v>0</v>
      </c>
    </row>
    <row r="18" spans="1:10" ht="50.25" customHeight="1">
      <c r="A18" s="1862" t="s">
        <v>1879</v>
      </c>
      <c r="B18" s="1965" t="s">
        <v>2778</v>
      </c>
      <c r="C18" s="1842" t="s">
        <v>2822</v>
      </c>
      <c r="D18" s="1964"/>
      <c r="E18" s="1867"/>
      <c r="F18" s="1922"/>
      <c r="G18" s="1922"/>
      <c r="H18" s="1961"/>
      <c r="I18" s="1966"/>
      <c r="J18" s="1952">
        <f>+D18*H18+E18*I18</f>
        <v>0</v>
      </c>
    </row>
    <row r="19" spans="1:10" ht="50.25" customHeight="1">
      <c r="A19" s="1862" t="s">
        <v>1881</v>
      </c>
      <c r="B19" s="1965" t="s">
        <v>2790</v>
      </c>
      <c r="C19" s="1842" t="s">
        <v>2903</v>
      </c>
      <c r="D19" s="1964"/>
      <c r="E19" s="1867"/>
      <c r="F19" s="1960">
        <v>0</v>
      </c>
      <c r="G19" s="1960">
        <v>1</v>
      </c>
      <c r="H19" s="1951"/>
      <c r="I19" s="1966"/>
      <c r="J19" s="1952">
        <f>+E19*I19</f>
        <v>0</v>
      </c>
    </row>
    <row r="20" spans="1:10" ht="50.25" customHeight="1">
      <c r="A20" s="1862" t="s">
        <v>1500</v>
      </c>
      <c r="B20" s="1965" t="s">
        <v>2792</v>
      </c>
      <c r="C20" s="1842" t="s">
        <v>2829</v>
      </c>
      <c r="D20" s="1964"/>
      <c r="E20" s="1867"/>
      <c r="F20" s="1960">
        <v>0</v>
      </c>
      <c r="G20" s="1960">
        <v>1</v>
      </c>
      <c r="H20" s="1951"/>
      <c r="I20" s="1961"/>
      <c r="J20" s="1952">
        <f>+E20*I20</f>
        <v>0</v>
      </c>
    </row>
    <row r="21" spans="1:10" ht="50.25" customHeight="1" thickBot="1">
      <c r="A21" s="1943" t="s">
        <v>1501</v>
      </c>
      <c r="B21" s="1967" t="s">
        <v>2794</v>
      </c>
      <c r="C21" s="1842" t="s">
        <v>2906</v>
      </c>
      <c r="D21" s="1968"/>
      <c r="E21" s="1969"/>
      <c r="F21" s="1970">
        <v>0</v>
      </c>
      <c r="G21" s="1970">
        <v>1</v>
      </c>
      <c r="H21" s="1971"/>
      <c r="I21" s="1972"/>
      <c r="J21" s="1973">
        <f>+E21*I21</f>
        <v>0</v>
      </c>
    </row>
    <row r="23" spans="1:10">
      <c r="A23" s="1800"/>
      <c r="B23" s="1800"/>
    </row>
    <row r="24" spans="1:10">
      <c r="A24" s="1800"/>
      <c r="B24" s="1800"/>
    </row>
    <row r="25" spans="1:10">
      <c r="A25" s="1800"/>
      <c r="B25" s="1800"/>
    </row>
    <row r="26" spans="1:10">
      <c r="A26" s="1800"/>
      <c r="B26" s="1800"/>
    </row>
    <row r="27" spans="1:10">
      <c r="A27" s="1800"/>
      <c r="B27" s="1800"/>
    </row>
    <row r="28" spans="1:10">
      <c r="A28" s="1800"/>
      <c r="B28" s="1800"/>
    </row>
    <row r="29" spans="1:10">
      <c r="A29" s="1800"/>
      <c r="B29" s="1800"/>
    </row>
    <row r="30" spans="1:10">
      <c r="A30" s="1800"/>
      <c r="B30" s="1800"/>
    </row>
    <row r="31" spans="1:10">
      <c r="A31" s="1800"/>
      <c r="B31" s="1800"/>
    </row>
    <row r="32" spans="1:10">
      <c r="A32" s="1800"/>
      <c r="B32" s="1800"/>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election activeCell="C98" sqref="C98"/>
    </sheetView>
  </sheetViews>
  <sheetFormatPr defaultColWidth="11.42578125" defaultRowHeight="14.25"/>
  <cols>
    <col min="1" max="1" width="22" style="1846" customWidth="1"/>
    <col min="2" max="2" width="13.42578125" style="1847" customWidth="1"/>
    <col min="3" max="3" width="85.7109375" style="1800" customWidth="1"/>
    <col min="4" max="9" width="20.7109375" style="1800" customWidth="1"/>
    <col min="10" max="10" width="25.42578125" style="1800" customWidth="1"/>
    <col min="11" max="43" width="11.42578125" style="1978"/>
    <col min="44" max="16384" width="11.42578125" style="1800"/>
  </cols>
  <sheetData>
    <row r="1" spans="1:43" ht="15">
      <c r="A1" s="1755" t="s">
        <v>2682</v>
      </c>
      <c r="B1" s="1755" t="s">
        <v>1655</v>
      </c>
    </row>
    <row r="2" spans="1:43" ht="15">
      <c r="A2" s="1755" t="s">
        <v>2524</v>
      </c>
      <c r="B2" s="1835" t="s">
        <v>2909</v>
      </c>
    </row>
    <row r="3" spans="1:43" ht="15">
      <c r="A3" s="1755" t="s">
        <v>6</v>
      </c>
      <c r="B3" s="1755" t="s">
        <v>7</v>
      </c>
    </row>
    <row r="4" spans="1:43" ht="15">
      <c r="A4" s="1755" t="s">
        <v>10</v>
      </c>
      <c r="B4" s="1755" t="s">
        <v>2526</v>
      </c>
    </row>
    <row r="6" spans="1:43" ht="15.75" customHeight="1" thickBot="1">
      <c r="A6" s="1279"/>
      <c r="B6" s="1280"/>
      <c r="C6" s="1278"/>
      <c r="D6" s="1278"/>
      <c r="E6" s="1278"/>
      <c r="F6" s="1278"/>
      <c r="G6" s="1278"/>
      <c r="H6" s="1278"/>
    </row>
    <row r="7" spans="1:43" ht="29.25" customHeight="1" thickBot="1">
      <c r="A7" s="2931" t="s">
        <v>2891</v>
      </c>
      <c r="B7" s="2932"/>
      <c r="C7" s="2932"/>
      <c r="D7" s="2932"/>
      <c r="E7" s="2932"/>
      <c r="F7" s="2932"/>
      <c r="G7" s="2932"/>
      <c r="H7" s="2932"/>
      <c r="I7" s="2932"/>
      <c r="J7" s="2933"/>
    </row>
    <row r="8" spans="1:43" s="1849" customFormat="1" ht="51.75" customHeight="1">
      <c r="A8" s="2781" t="s">
        <v>1678</v>
      </c>
      <c r="B8" s="2785" t="s">
        <v>2536</v>
      </c>
      <c r="C8" s="2785" t="s">
        <v>657</v>
      </c>
      <c r="D8" s="2952" t="s">
        <v>658</v>
      </c>
      <c r="E8" s="2952"/>
      <c r="F8" s="2952" t="s">
        <v>2734</v>
      </c>
      <c r="G8" s="2952"/>
      <c r="H8" s="2952" t="s">
        <v>2892</v>
      </c>
      <c r="I8" s="2952"/>
      <c r="J8" s="2952" t="s">
        <v>2893</v>
      </c>
      <c r="K8" s="1979"/>
      <c r="L8" s="1979"/>
      <c r="M8" s="1979"/>
      <c r="N8" s="1979"/>
      <c r="O8" s="1979"/>
      <c r="P8" s="1979"/>
      <c r="Q8" s="1979"/>
      <c r="R8" s="1979"/>
      <c r="S8" s="1979"/>
      <c r="T8" s="1979"/>
      <c r="U8" s="1979"/>
      <c r="V8" s="1979"/>
      <c r="W8" s="1979"/>
      <c r="X8" s="1979"/>
      <c r="Y8" s="1979"/>
      <c r="Z8" s="1979"/>
      <c r="AA8" s="1979"/>
      <c r="AB8" s="1979"/>
      <c r="AC8" s="1979"/>
      <c r="AD8" s="1979"/>
      <c r="AE8" s="1979"/>
      <c r="AF8" s="1979"/>
      <c r="AG8" s="1979"/>
      <c r="AH8" s="1979"/>
      <c r="AI8" s="1979"/>
      <c r="AJ8" s="1979"/>
      <c r="AK8" s="1979"/>
      <c r="AL8" s="1979"/>
      <c r="AM8" s="1979"/>
      <c r="AN8" s="1979"/>
      <c r="AO8" s="1979"/>
      <c r="AP8" s="1979"/>
      <c r="AQ8" s="1979"/>
    </row>
    <row r="9" spans="1:43" s="1849" customFormat="1" ht="51.75" customHeight="1">
      <c r="A9" s="2934"/>
      <c r="B9" s="2936"/>
      <c r="C9" s="2938"/>
      <c r="D9" s="1478" t="s">
        <v>2894</v>
      </c>
      <c r="E9" s="1478" t="s">
        <v>2535</v>
      </c>
      <c r="F9" s="1478" t="s">
        <v>2850</v>
      </c>
      <c r="G9" s="1478" t="s">
        <v>2535</v>
      </c>
      <c r="H9" s="1478" t="s">
        <v>2894</v>
      </c>
      <c r="I9" s="1478" t="s">
        <v>2535</v>
      </c>
      <c r="J9" s="2952"/>
      <c r="K9" s="1979"/>
      <c r="L9" s="1979"/>
      <c r="M9" s="1979"/>
      <c r="N9" s="1979"/>
      <c r="O9" s="1979"/>
      <c r="P9" s="1979"/>
      <c r="Q9" s="1979"/>
      <c r="R9" s="1979"/>
      <c r="S9" s="1979"/>
      <c r="T9" s="1979"/>
      <c r="U9" s="1979"/>
      <c r="V9" s="1979"/>
      <c r="W9" s="1979"/>
      <c r="X9" s="1979"/>
      <c r="Y9" s="1979"/>
      <c r="Z9" s="1979"/>
      <c r="AA9" s="1979"/>
      <c r="AB9" s="1979"/>
      <c r="AC9" s="1979"/>
      <c r="AD9" s="1979"/>
      <c r="AE9" s="1979"/>
      <c r="AF9" s="1979"/>
      <c r="AG9" s="1979"/>
      <c r="AH9" s="1979"/>
      <c r="AI9" s="1979"/>
      <c r="AJ9" s="1979"/>
      <c r="AK9" s="1979"/>
      <c r="AL9" s="1979"/>
      <c r="AM9" s="1979"/>
      <c r="AN9" s="1979"/>
      <c r="AO9" s="1979"/>
      <c r="AP9" s="1979"/>
      <c r="AQ9" s="1979"/>
    </row>
    <row r="10" spans="1:43" s="1849" customFormat="1" ht="30.75" customHeight="1">
      <c r="A10" s="2935"/>
      <c r="B10" s="2937"/>
      <c r="C10" s="2939"/>
      <c r="D10" s="1851" t="s">
        <v>1865</v>
      </c>
      <c r="E10" s="1851" t="s">
        <v>1867</v>
      </c>
      <c r="F10" s="1851" t="s">
        <v>1869</v>
      </c>
      <c r="G10" s="1851" t="s">
        <v>1871</v>
      </c>
      <c r="H10" s="1851" t="s">
        <v>1873</v>
      </c>
      <c r="I10" s="1851" t="s">
        <v>1875</v>
      </c>
      <c r="J10" s="1851" t="s">
        <v>1877</v>
      </c>
      <c r="K10" s="1979"/>
      <c r="L10" s="1979"/>
      <c r="M10" s="1979"/>
      <c r="N10" s="1979"/>
      <c r="O10" s="1979"/>
      <c r="P10" s="1979"/>
      <c r="Q10" s="1979"/>
      <c r="R10" s="1979"/>
      <c r="S10" s="1979"/>
      <c r="T10" s="1979"/>
      <c r="U10" s="1979"/>
      <c r="V10" s="1979"/>
      <c r="W10" s="1979"/>
      <c r="X10" s="1979"/>
      <c r="Y10" s="1979"/>
      <c r="Z10" s="1979"/>
      <c r="AA10" s="1979"/>
      <c r="AB10" s="1979"/>
      <c r="AC10" s="1979"/>
      <c r="AD10" s="1979"/>
      <c r="AE10" s="1979"/>
      <c r="AF10" s="1979"/>
      <c r="AG10" s="1979"/>
      <c r="AH10" s="1979"/>
      <c r="AI10" s="1979"/>
      <c r="AJ10" s="1979"/>
      <c r="AK10" s="1979"/>
      <c r="AL10" s="1979"/>
      <c r="AM10" s="1979"/>
      <c r="AN10" s="1979"/>
      <c r="AO10" s="1979"/>
      <c r="AP10" s="1979"/>
      <c r="AQ10" s="1979"/>
    </row>
    <row r="11" spans="1:43" s="1849" customFormat="1" ht="50.25" customHeight="1">
      <c r="A11" s="1862" t="s">
        <v>1865</v>
      </c>
      <c r="B11" s="1949">
        <v>2</v>
      </c>
      <c r="C11" s="1842" t="s">
        <v>2804</v>
      </c>
      <c r="D11" s="1950"/>
      <c r="E11" s="1907"/>
      <c r="F11" s="1922"/>
      <c r="G11" s="1922"/>
      <c r="H11" s="1951"/>
      <c r="I11" s="1951"/>
      <c r="J11" s="1952">
        <f>+J12+J13+J16+J17+J18+J19+J20+J21</f>
        <v>0</v>
      </c>
      <c r="K11" s="1979"/>
      <c r="L11" s="1979"/>
      <c r="M11" s="1979"/>
      <c r="N11" s="1979"/>
      <c r="O11" s="1979"/>
      <c r="P11" s="1979"/>
      <c r="Q11" s="1979"/>
      <c r="R11" s="1979"/>
      <c r="S11" s="1979"/>
      <c r="T11" s="1979"/>
      <c r="U11" s="1979"/>
      <c r="V11" s="1979"/>
      <c r="W11" s="1979"/>
      <c r="X11" s="1979"/>
      <c r="Y11" s="1979"/>
      <c r="Z11" s="1979"/>
      <c r="AA11" s="1979"/>
      <c r="AB11" s="1979"/>
      <c r="AC11" s="1979"/>
      <c r="AD11" s="1979"/>
      <c r="AE11" s="1979"/>
      <c r="AF11" s="1979"/>
      <c r="AG11" s="1979"/>
      <c r="AH11" s="1979"/>
      <c r="AI11" s="1979"/>
      <c r="AJ11" s="1979"/>
      <c r="AK11" s="1979"/>
      <c r="AL11" s="1979"/>
      <c r="AM11" s="1979"/>
      <c r="AN11" s="1979"/>
      <c r="AO11" s="1979"/>
      <c r="AP11" s="1979"/>
      <c r="AQ11" s="1979"/>
    </row>
    <row r="12" spans="1:43" s="1849" customFormat="1" ht="50.25" customHeight="1">
      <c r="A12" s="1862" t="s">
        <v>1867</v>
      </c>
      <c r="B12" s="1949">
        <v>2.1</v>
      </c>
      <c r="C12" s="1842" t="s">
        <v>2805</v>
      </c>
      <c r="D12" s="1907"/>
      <c r="E12" s="1907"/>
      <c r="F12" s="1954">
        <v>0</v>
      </c>
      <c r="G12" s="1955">
        <v>1</v>
      </c>
      <c r="H12" s="1951"/>
      <c r="I12" s="1956"/>
      <c r="J12" s="1952">
        <f>+I12*E12</f>
        <v>0</v>
      </c>
      <c r="K12" s="1979"/>
      <c r="L12" s="1979"/>
      <c r="M12" s="1979"/>
      <c r="N12" s="1979"/>
      <c r="O12" s="1979"/>
      <c r="P12" s="1979"/>
      <c r="Q12" s="1979"/>
      <c r="R12" s="1979"/>
      <c r="S12" s="1979"/>
      <c r="T12" s="1979"/>
      <c r="U12" s="1979"/>
      <c r="V12" s="1979"/>
      <c r="W12" s="1979"/>
      <c r="X12" s="1979"/>
      <c r="Y12" s="1979"/>
      <c r="Z12" s="1979"/>
      <c r="AA12" s="1979"/>
      <c r="AB12" s="1979"/>
      <c r="AC12" s="1979"/>
      <c r="AD12" s="1979"/>
      <c r="AE12" s="1979"/>
      <c r="AF12" s="1979"/>
      <c r="AG12" s="1979"/>
      <c r="AH12" s="1979"/>
      <c r="AI12" s="1979"/>
      <c r="AJ12" s="1979"/>
      <c r="AK12" s="1979"/>
      <c r="AL12" s="1979"/>
      <c r="AM12" s="1979"/>
      <c r="AN12" s="1979"/>
      <c r="AO12" s="1979"/>
      <c r="AP12" s="1979"/>
      <c r="AQ12" s="1979"/>
    </row>
    <row r="13" spans="1:43" s="1849" customFormat="1" ht="50.25" customHeight="1">
      <c r="A13" s="1862" t="s">
        <v>1869</v>
      </c>
      <c r="B13" s="1949">
        <v>2.2000000000000002</v>
      </c>
      <c r="C13" s="1842" t="s">
        <v>2808</v>
      </c>
      <c r="D13" s="1957"/>
      <c r="E13" s="1958"/>
      <c r="F13" s="1922"/>
      <c r="G13" s="1922"/>
      <c r="H13" s="1951"/>
      <c r="I13" s="1951"/>
      <c r="J13" s="1952">
        <f>+J14+J15</f>
        <v>0</v>
      </c>
      <c r="K13" s="1979"/>
      <c r="L13" s="1979"/>
      <c r="M13" s="1979"/>
      <c r="N13" s="1979"/>
      <c r="O13" s="1979"/>
      <c r="P13" s="1979"/>
      <c r="Q13" s="1979"/>
      <c r="R13" s="1979"/>
      <c r="S13" s="1979"/>
      <c r="T13" s="1979"/>
      <c r="U13" s="1979"/>
      <c r="V13" s="1979"/>
      <c r="W13" s="1979"/>
      <c r="X13" s="1979"/>
      <c r="Y13" s="1979"/>
      <c r="Z13" s="1979"/>
      <c r="AA13" s="1979"/>
      <c r="AB13" s="1979"/>
      <c r="AC13" s="1979"/>
      <c r="AD13" s="1979"/>
      <c r="AE13" s="1979"/>
      <c r="AF13" s="1979"/>
      <c r="AG13" s="1979"/>
      <c r="AH13" s="1979"/>
      <c r="AI13" s="1979"/>
      <c r="AJ13" s="1979"/>
      <c r="AK13" s="1979"/>
      <c r="AL13" s="1979"/>
      <c r="AM13" s="1979"/>
      <c r="AN13" s="1979"/>
      <c r="AO13" s="1979"/>
      <c r="AP13" s="1979"/>
      <c r="AQ13" s="1979"/>
    </row>
    <row r="14" spans="1:43" s="1849" customFormat="1" ht="50.25" customHeight="1">
      <c r="A14" s="1862" t="s">
        <v>1871</v>
      </c>
      <c r="B14" s="1959" t="s">
        <v>909</v>
      </c>
      <c r="C14" s="1453" t="s">
        <v>2895</v>
      </c>
      <c r="D14" s="1957"/>
      <c r="E14" s="1958"/>
      <c r="F14" s="1960">
        <v>0.95</v>
      </c>
      <c r="G14" s="1960">
        <v>1</v>
      </c>
      <c r="H14" s="1961"/>
      <c r="I14" s="1962"/>
      <c r="J14" s="1952">
        <f>+D14*H14+E14*I14</f>
        <v>0</v>
      </c>
      <c r="K14" s="1979"/>
      <c r="L14" s="1979"/>
      <c r="M14" s="1979"/>
      <c r="N14" s="1979"/>
      <c r="O14" s="1979"/>
      <c r="P14" s="1979"/>
      <c r="Q14" s="1979"/>
      <c r="R14" s="1979"/>
      <c r="S14" s="1979"/>
      <c r="T14" s="1979"/>
      <c r="U14" s="1979"/>
      <c r="V14" s="1979"/>
      <c r="W14" s="1979"/>
      <c r="X14" s="1979"/>
      <c r="Y14" s="1979"/>
      <c r="Z14" s="1979"/>
      <c r="AA14" s="1979"/>
      <c r="AB14" s="1979"/>
      <c r="AC14" s="1979"/>
      <c r="AD14" s="1979"/>
      <c r="AE14" s="1979"/>
      <c r="AF14" s="1979"/>
      <c r="AG14" s="1979"/>
      <c r="AH14" s="1979"/>
      <c r="AI14" s="1979"/>
      <c r="AJ14" s="1979"/>
      <c r="AK14" s="1979"/>
      <c r="AL14" s="1979"/>
      <c r="AM14" s="1979"/>
      <c r="AN14" s="1979"/>
      <c r="AO14" s="1979"/>
      <c r="AP14" s="1979"/>
      <c r="AQ14" s="1979"/>
    </row>
    <row r="15" spans="1:43" ht="50.25" customHeight="1">
      <c r="A15" s="1862" t="s">
        <v>1873</v>
      </c>
      <c r="B15" s="1963" t="s">
        <v>911</v>
      </c>
      <c r="C15" s="1453" t="s">
        <v>2896</v>
      </c>
      <c r="D15" s="1964"/>
      <c r="E15" s="1958"/>
      <c r="F15" s="1960">
        <v>0.9</v>
      </c>
      <c r="G15" s="1960">
        <v>1</v>
      </c>
      <c r="H15" s="1961"/>
      <c r="I15" s="1962"/>
      <c r="J15" s="1952">
        <f>+D15*H15+E15*I15</f>
        <v>0</v>
      </c>
    </row>
    <row r="16" spans="1:43" ht="50.25" customHeight="1">
      <c r="A16" s="1862" t="s">
        <v>1875</v>
      </c>
      <c r="B16" s="1965" t="s">
        <v>2758</v>
      </c>
      <c r="C16" s="1842" t="s">
        <v>2898</v>
      </c>
      <c r="D16" s="1964"/>
      <c r="E16" s="1867"/>
      <c r="F16" s="1960">
        <v>0.5</v>
      </c>
      <c r="G16" s="1960">
        <v>1</v>
      </c>
      <c r="H16" s="1961"/>
      <c r="I16" s="1961"/>
      <c r="J16" s="1952">
        <f>+D16*H16+E16*I16</f>
        <v>0</v>
      </c>
    </row>
    <row r="17" spans="1:10" ht="50.25" customHeight="1">
      <c r="A17" s="1862" t="s">
        <v>1877</v>
      </c>
      <c r="B17" s="1965" t="s">
        <v>2776</v>
      </c>
      <c r="C17" s="1842" t="s">
        <v>2900</v>
      </c>
      <c r="D17" s="1964"/>
      <c r="E17" s="1867"/>
      <c r="F17" s="1960">
        <v>0.5</v>
      </c>
      <c r="G17" s="1960">
        <v>1</v>
      </c>
      <c r="H17" s="1961"/>
      <c r="I17" s="1961"/>
      <c r="J17" s="1952">
        <f>+D17*H17+E17*I17</f>
        <v>0</v>
      </c>
    </row>
    <row r="18" spans="1:10" ht="50.25" customHeight="1">
      <c r="A18" s="1862" t="s">
        <v>1879</v>
      </c>
      <c r="B18" s="1965" t="s">
        <v>2778</v>
      </c>
      <c r="C18" s="1842" t="s">
        <v>2822</v>
      </c>
      <c r="D18" s="1964"/>
      <c r="E18" s="1867"/>
      <c r="F18" s="1922"/>
      <c r="G18" s="1922"/>
      <c r="H18" s="1961"/>
      <c r="I18" s="1966"/>
      <c r="J18" s="1952">
        <f>+D18*H18+E18*I18</f>
        <v>0</v>
      </c>
    </row>
    <row r="19" spans="1:10" ht="50.25" customHeight="1">
      <c r="A19" s="1862" t="s">
        <v>1881</v>
      </c>
      <c r="B19" s="1965" t="s">
        <v>2790</v>
      </c>
      <c r="C19" s="1842" t="s">
        <v>2903</v>
      </c>
      <c r="D19" s="1964"/>
      <c r="E19" s="1867"/>
      <c r="F19" s="1960">
        <v>0</v>
      </c>
      <c r="G19" s="1960">
        <v>1</v>
      </c>
      <c r="H19" s="1951"/>
      <c r="I19" s="1966"/>
      <c r="J19" s="1952">
        <f>+E19*I19</f>
        <v>0</v>
      </c>
    </row>
    <row r="20" spans="1:10" ht="50.25" customHeight="1">
      <c r="A20" s="1862" t="s">
        <v>1500</v>
      </c>
      <c r="B20" s="1965" t="s">
        <v>2792</v>
      </c>
      <c r="C20" s="1842" t="s">
        <v>2829</v>
      </c>
      <c r="D20" s="1964"/>
      <c r="E20" s="1867"/>
      <c r="F20" s="1960">
        <v>0</v>
      </c>
      <c r="G20" s="1960">
        <v>1</v>
      </c>
      <c r="H20" s="1951"/>
      <c r="I20" s="1961"/>
      <c r="J20" s="1952">
        <f>+E20*I20</f>
        <v>0</v>
      </c>
    </row>
    <row r="21" spans="1:10" ht="50.25" customHeight="1" thickBot="1">
      <c r="A21" s="1943" t="s">
        <v>1501</v>
      </c>
      <c r="B21" s="1967" t="s">
        <v>2794</v>
      </c>
      <c r="C21" s="1842" t="s">
        <v>2906</v>
      </c>
      <c r="D21" s="1968"/>
      <c r="E21" s="1969"/>
      <c r="F21" s="1970">
        <v>0</v>
      </c>
      <c r="G21" s="1970">
        <v>1</v>
      </c>
      <c r="H21" s="1971"/>
      <c r="I21" s="1972"/>
      <c r="J21" s="1973">
        <f>+E21*I21</f>
        <v>0</v>
      </c>
    </row>
    <row r="24" spans="1:10">
      <c r="B24" s="1975"/>
      <c r="C24" s="1976"/>
    </row>
    <row r="25" spans="1:10">
      <c r="B25" s="1975"/>
      <c r="C25" s="1976"/>
    </row>
    <row r="26" spans="1:10">
      <c r="C26" s="1977"/>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zoomScale="60" zoomScaleNormal="60" workbookViewId="0">
      <selection activeCell="C98" sqref="C98"/>
    </sheetView>
  </sheetViews>
  <sheetFormatPr defaultColWidth="11.42578125" defaultRowHeight="14.25"/>
  <cols>
    <col min="1" max="1" width="25.28515625" style="1846" customWidth="1"/>
    <col min="2" max="2" width="8.7109375" style="1847" customWidth="1"/>
    <col min="3" max="3" width="85.7109375" style="1800" customWidth="1"/>
    <col min="4" max="9" width="20.7109375" style="1800" customWidth="1"/>
    <col min="10" max="10" width="25.42578125" style="1800" customWidth="1"/>
    <col min="11" max="43" width="11.42578125" style="1978"/>
    <col min="44" max="16384" width="11.42578125" style="1800"/>
  </cols>
  <sheetData>
    <row r="1" spans="1:43" ht="15">
      <c r="A1" s="1755" t="s">
        <v>2682</v>
      </c>
      <c r="B1" s="1755" t="s">
        <v>1656</v>
      </c>
    </row>
    <row r="2" spans="1:43" ht="15">
      <c r="A2" s="1755" t="s">
        <v>2524</v>
      </c>
      <c r="B2" s="1835" t="s">
        <v>2910</v>
      </c>
    </row>
    <row r="3" spans="1:43" ht="15">
      <c r="A3" s="1755" t="s">
        <v>6</v>
      </c>
      <c r="B3" s="1755" t="s">
        <v>7</v>
      </c>
    </row>
    <row r="4" spans="1:43" ht="15">
      <c r="A4" s="1755" t="s">
        <v>10</v>
      </c>
      <c r="B4" s="1755" t="s">
        <v>2526</v>
      </c>
    </row>
    <row r="6" spans="1:43" ht="15.75" customHeight="1" thickBot="1">
      <c r="A6" s="1279"/>
      <c r="B6" s="1280"/>
      <c r="C6" s="1278"/>
      <c r="D6" s="1278"/>
      <c r="E6" s="1278"/>
      <c r="F6" s="1278"/>
      <c r="G6" s="1278"/>
      <c r="H6" s="1278"/>
    </row>
    <row r="7" spans="1:43" ht="29.25" customHeight="1" thickBot="1">
      <c r="A7" s="2931" t="s">
        <v>2891</v>
      </c>
      <c r="B7" s="2932"/>
      <c r="C7" s="2932"/>
      <c r="D7" s="2932"/>
      <c r="E7" s="2932"/>
      <c r="F7" s="2932"/>
      <c r="G7" s="2932"/>
      <c r="H7" s="2932"/>
      <c r="I7" s="2932"/>
      <c r="J7" s="2933"/>
    </row>
    <row r="8" spans="1:43" s="1849" customFormat="1" ht="51.75" customHeight="1">
      <c r="A8" s="2781" t="s">
        <v>1678</v>
      </c>
      <c r="B8" s="2785" t="s">
        <v>2536</v>
      </c>
      <c r="C8" s="2785" t="s">
        <v>657</v>
      </c>
      <c r="D8" s="2952" t="s">
        <v>658</v>
      </c>
      <c r="E8" s="2952"/>
      <c r="F8" s="2952" t="s">
        <v>2734</v>
      </c>
      <c r="G8" s="2952"/>
      <c r="H8" s="2952" t="s">
        <v>2892</v>
      </c>
      <c r="I8" s="2952"/>
      <c r="J8" s="2952" t="s">
        <v>2893</v>
      </c>
      <c r="K8" s="1979"/>
      <c r="L8" s="1979"/>
      <c r="M8" s="1979"/>
      <c r="N8" s="1979"/>
      <c r="O8" s="1979"/>
      <c r="P8" s="1979"/>
      <c r="Q8" s="1979"/>
      <c r="R8" s="1979"/>
      <c r="S8" s="1979"/>
      <c r="T8" s="1979"/>
      <c r="U8" s="1979"/>
      <c r="V8" s="1979"/>
      <c r="W8" s="1979"/>
      <c r="X8" s="1979"/>
      <c r="Y8" s="1979"/>
      <c r="Z8" s="1979"/>
      <c r="AA8" s="1979"/>
      <c r="AB8" s="1979"/>
      <c r="AC8" s="1979"/>
      <c r="AD8" s="1979"/>
      <c r="AE8" s="1979"/>
      <c r="AF8" s="1979"/>
      <c r="AG8" s="1979"/>
      <c r="AH8" s="1979"/>
      <c r="AI8" s="1979"/>
      <c r="AJ8" s="1979"/>
      <c r="AK8" s="1979"/>
      <c r="AL8" s="1979"/>
      <c r="AM8" s="1979"/>
      <c r="AN8" s="1979"/>
      <c r="AO8" s="1979"/>
      <c r="AP8" s="1979"/>
      <c r="AQ8" s="1979"/>
    </row>
    <row r="9" spans="1:43" s="1849" customFormat="1" ht="51.75" customHeight="1">
      <c r="A9" s="2934"/>
      <c r="B9" s="2936"/>
      <c r="C9" s="2938"/>
      <c r="D9" s="1478" t="s">
        <v>2894</v>
      </c>
      <c r="E9" s="1478" t="s">
        <v>2535</v>
      </c>
      <c r="F9" s="1478" t="s">
        <v>2850</v>
      </c>
      <c r="G9" s="1478" t="s">
        <v>2535</v>
      </c>
      <c r="H9" s="1478" t="s">
        <v>2894</v>
      </c>
      <c r="I9" s="1478" t="s">
        <v>2535</v>
      </c>
      <c r="J9" s="2952"/>
      <c r="K9" s="1979"/>
      <c r="L9" s="1979"/>
      <c r="M9" s="1979"/>
      <c r="N9" s="1979"/>
      <c r="O9" s="1979"/>
      <c r="P9" s="1979"/>
      <c r="Q9" s="1979"/>
      <c r="R9" s="1979"/>
      <c r="S9" s="1979"/>
      <c r="T9" s="1979"/>
      <c r="U9" s="1979"/>
      <c r="V9" s="1979"/>
      <c r="W9" s="1979"/>
      <c r="X9" s="1979"/>
      <c r="Y9" s="1979"/>
      <c r="Z9" s="1979"/>
      <c r="AA9" s="1979"/>
      <c r="AB9" s="1979"/>
      <c r="AC9" s="1979"/>
      <c r="AD9" s="1979"/>
      <c r="AE9" s="1979"/>
      <c r="AF9" s="1979"/>
      <c r="AG9" s="1979"/>
      <c r="AH9" s="1979"/>
      <c r="AI9" s="1979"/>
      <c r="AJ9" s="1979"/>
      <c r="AK9" s="1979"/>
      <c r="AL9" s="1979"/>
      <c r="AM9" s="1979"/>
      <c r="AN9" s="1979"/>
      <c r="AO9" s="1979"/>
      <c r="AP9" s="1979"/>
      <c r="AQ9" s="1979"/>
    </row>
    <row r="10" spans="1:43" s="1849" customFormat="1" ht="30.75" customHeight="1">
      <c r="A10" s="2935"/>
      <c r="B10" s="2937"/>
      <c r="C10" s="2939"/>
      <c r="D10" s="1851" t="s">
        <v>1865</v>
      </c>
      <c r="E10" s="1851" t="s">
        <v>1867</v>
      </c>
      <c r="F10" s="1851" t="s">
        <v>1869</v>
      </c>
      <c r="G10" s="1851" t="s">
        <v>1871</v>
      </c>
      <c r="H10" s="1851" t="s">
        <v>1873</v>
      </c>
      <c r="I10" s="1851" t="s">
        <v>1875</v>
      </c>
      <c r="J10" s="1851" t="s">
        <v>1877</v>
      </c>
      <c r="K10" s="1979"/>
      <c r="L10" s="1979"/>
      <c r="M10" s="1979"/>
      <c r="N10" s="1979"/>
      <c r="O10" s="1979"/>
      <c r="P10" s="1979"/>
      <c r="Q10" s="1979"/>
      <c r="R10" s="1979"/>
      <c r="S10" s="1979"/>
      <c r="T10" s="1979"/>
      <c r="U10" s="1979"/>
      <c r="V10" s="1979"/>
      <c r="W10" s="1979"/>
      <c r="X10" s="1979"/>
      <c r="Y10" s="1979"/>
      <c r="Z10" s="1979"/>
      <c r="AA10" s="1979"/>
      <c r="AB10" s="1979"/>
      <c r="AC10" s="1979"/>
      <c r="AD10" s="1979"/>
      <c r="AE10" s="1979"/>
      <c r="AF10" s="1979"/>
      <c r="AG10" s="1979"/>
      <c r="AH10" s="1979"/>
      <c r="AI10" s="1979"/>
      <c r="AJ10" s="1979"/>
      <c r="AK10" s="1979"/>
      <c r="AL10" s="1979"/>
      <c r="AM10" s="1979"/>
      <c r="AN10" s="1979"/>
      <c r="AO10" s="1979"/>
      <c r="AP10" s="1979"/>
      <c r="AQ10" s="1979"/>
    </row>
    <row r="11" spans="1:43" s="1849" customFormat="1" ht="50.25" customHeight="1">
      <c r="A11" s="1862" t="s">
        <v>1865</v>
      </c>
      <c r="B11" s="1949">
        <v>2</v>
      </c>
      <c r="C11" s="1842" t="s">
        <v>2911</v>
      </c>
      <c r="D11" s="1950"/>
      <c r="E11" s="1907"/>
      <c r="F11" s="1922"/>
      <c r="G11" s="1922"/>
      <c r="H11" s="1951"/>
      <c r="I11" s="1951"/>
      <c r="J11" s="1952">
        <f>+J12+J13+J16+J17+J18+J19+J20+J21</f>
        <v>0</v>
      </c>
      <c r="K11" s="1979"/>
      <c r="L11" s="1979"/>
      <c r="M11" s="1979"/>
      <c r="N11" s="1979"/>
      <c r="O11" s="1979"/>
      <c r="P11" s="1979"/>
      <c r="Q11" s="1979"/>
      <c r="R11" s="1979"/>
      <c r="S11" s="1979"/>
      <c r="T11" s="1979"/>
      <c r="U11" s="1979"/>
      <c r="V11" s="1979"/>
      <c r="W11" s="1979"/>
      <c r="X11" s="1979"/>
      <c r="Y11" s="1979"/>
      <c r="Z11" s="1979"/>
      <c r="AA11" s="1979"/>
      <c r="AB11" s="1979"/>
      <c r="AC11" s="1979"/>
      <c r="AD11" s="1979"/>
      <c r="AE11" s="1979"/>
      <c r="AF11" s="1979"/>
      <c r="AG11" s="1979"/>
      <c r="AH11" s="1979"/>
      <c r="AI11" s="1979"/>
      <c r="AJ11" s="1979"/>
      <c r="AK11" s="1979"/>
      <c r="AL11" s="1979"/>
      <c r="AM11" s="1979"/>
      <c r="AN11" s="1979"/>
      <c r="AO11" s="1979"/>
      <c r="AP11" s="1979"/>
      <c r="AQ11" s="1979"/>
    </row>
    <row r="12" spans="1:43" s="1849" customFormat="1" ht="50.25" customHeight="1">
      <c r="A12" s="1862" t="s">
        <v>1867</v>
      </c>
      <c r="B12" s="1949">
        <v>2.1</v>
      </c>
      <c r="C12" s="1842" t="s">
        <v>2912</v>
      </c>
      <c r="D12" s="1907"/>
      <c r="E12" s="1907"/>
      <c r="F12" s="1954">
        <v>0</v>
      </c>
      <c r="G12" s="1955">
        <v>1</v>
      </c>
      <c r="H12" s="1951"/>
      <c r="I12" s="1956"/>
      <c r="J12" s="1952">
        <f>+I12*E12</f>
        <v>0</v>
      </c>
      <c r="K12" s="1979"/>
      <c r="L12" s="1979"/>
      <c r="M12" s="1979"/>
      <c r="N12" s="1979"/>
      <c r="O12" s="1979"/>
      <c r="P12" s="1979"/>
      <c r="Q12" s="1979"/>
      <c r="R12" s="1979"/>
      <c r="S12" s="1979"/>
      <c r="T12" s="1979"/>
      <c r="U12" s="1979"/>
      <c r="V12" s="1979"/>
      <c r="W12" s="1979"/>
      <c r="X12" s="1979"/>
      <c r="Y12" s="1979"/>
      <c r="Z12" s="1979"/>
      <c r="AA12" s="1979"/>
      <c r="AB12" s="1979"/>
      <c r="AC12" s="1979"/>
      <c r="AD12" s="1979"/>
      <c r="AE12" s="1979"/>
      <c r="AF12" s="1979"/>
      <c r="AG12" s="1979"/>
      <c r="AH12" s="1979"/>
      <c r="AI12" s="1979"/>
      <c r="AJ12" s="1979"/>
      <c r="AK12" s="1979"/>
      <c r="AL12" s="1979"/>
      <c r="AM12" s="1979"/>
      <c r="AN12" s="1979"/>
      <c r="AO12" s="1979"/>
      <c r="AP12" s="1979"/>
      <c r="AQ12" s="1979"/>
    </row>
    <row r="13" spans="1:43" s="1849" customFormat="1" ht="50.25" customHeight="1">
      <c r="A13" s="1862" t="s">
        <v>1869</v>
      </c>
      <c r="B13" s="1949">
        <v>2.2000000000000002</v>
      </c>
      <c r="C13" s="1842" t="s">
        <v>2913</v>
      </c>
      <c r="D13" s="1957"/>
      <c r="E13" s="1958"/>
      <c r="F13" s="1922"/>
      <c r="G13" s="1922"/>
      <c r="H13" s="1951"/>
      <c r="I13" s="1951"/>
      <c r="J13" s="1952">
        <f>+J14+J15</f>
        <v>0</v>
      </c>
      <c r="K13" s="1979"/>
      <c r="L13" s="1979"/>
      <c r="M13" s="1979"/>
      <c r="N13" s="1979"/>
      <c r="O13" s="1979"/>
      <c r="P13" s="1979"/>
      <c r="Q13" s="1979"/>
      <c r="R13" s="1979"/>
      <c r="S13" s="1979"/>
      <c r="T13" s="1979"/>
      <c r="U13" s="1979"/>
      <c r="V13" s="1979"/>
      <c r="W13" s="1979"/>
      <c r="X13" s="1979"/>
      <c r="Y13" s="1979"/>
      <c r="Z13" s="1979"/>
      <c r="AA13" s="1979"/>
      <c r="AB13" s="1979"/>
      <c r="AC13" s="1979"/>
      <c r="AD13" s="1979"/>
      <c r="AE13" s="1979"/>
      <c r="AF13" s="1979"/>
      <c r="AG13" s="1979"/>
      <c r="AH13" s="1979"/>
      <c r="AI13" s="1979"/>
      <c r="AJ13" s="1979"/>
      <c r="AK13" s="1979"/>
      <c r="AL13" s="1979"/>
      <c r="AM13" s="1979"/>
      <c r="AN13" s="1979"/>
      <c r="AO13" s="1979"/>
      <c r="AP13" s="1979"/>
      <c r="AQ13" s="1979"/>
    </row>
    <row r="14" spans="1:43" s="1849" customFormat="1" ht="50.25" customHeight="1">
      <c r="A14" s="1862" t="s">
        <v>1871</v>
      </c>
      <c r="B14" s="1959" t="s">
        <v>909</v>
      </c>
      <c r="C14" s="1453" t="s">
        <v>2914</v>
      </c>
      <c r="D14" s="1957"/>
      <c r="E14" s="1958"/>
      <c r="F14" s="1960">
        <v>0.95</v>
      </c>
      <c r="G14" s="1960">
        <v>1</v>
      </c>
      <c r="H14" s="1961"/>
      <c r="I14" s="1962"/>
      <c r="J14" s="1952">
        <f>+D14*H14+E14*I14</f>
        <v>0</v>
      </c>
      <c r="K14" s="1979"/>
      <c r="L14" s="1979"/>
      <c r="M14" s="1979"/>
      <c r="N14" s="1979"/>
      <c r="O14" s="1979"/>
      <c r="P14" s="1979"/>
      <c r="Q14" s="1979"/>
      <c r="R14" s="1979"/>
      <c r="S14" s="1979"/>
      <c r="T14" s="1979"/>
      <c r="U14" s="1979"/>
      <c r="V14" s="1979"/>
      <c r="W14" s="1979"/>
      <c r="X14" s="1979"/>
      <c r="Y14" s="1979"/>
      <c r="Z14" s="1979"/>
      <c r="AA14" s="1979"/>
      <c r="AB14" s="1979"/>
      <c r="AC14" s="1979"/>
      <c r="AD14" s="1979"/>
      <c r="AE14" s="1979"/>
      <c r="AF14" s="1979"/>
      <c r="AG14" s="1979"/>
      <c r="AH14" s="1979"/>
      <c r="AI14" s="1979"/>
      <c r="AJ14" s="1979"/>
      <c r="AK14" s="1979"/>
      <c r="AL14" s="1979"/>
      <c r="AM14" s="1979"/>
      <c r="AN14" s="1979"/>
      <c r="AO14" s="1979"/>
      <c r="AP14" s="1979"/>
      <c r="AQ14" s="1979"/>
    </row>
    <row r="15" spans="1:43" ht="50.25" customHeight="1">
      <c r="A15" s="1862" t="s">
        <v>1873</v>
      </c>
      <c r="B15" s="1963" t="s">
        <v>911</v>
      </c>
      <c r="C15" s="1453" t="s">
        <v>2915</v>
      </c>
      <c r="D15" s="1964"/>
      <c r="E15" s="1958"/>
      <c r="F15" s="1960">
        <v>0.9</v>
      </c>
      <c r="G15" s="1960">
        <v>1</v>
      </c>
      <c r="H15" s="1961"/>
      <c r="I15" s="1962"/>
      <c r="J15" s="1952">
        <f>+D15*H15+E15*I15</f>
        <v>0</v>
      </c>
    </row>
    <row r="16" spans="1:43" ht="50.25" customHeight="1">
      <c r="A16" s="1862" t="s">
        <v>1875</v>
      </c>
      <c r="B16" s="1965" t="s">
        <v>2758</v>
      </c>
      <c r="C16" s="1842" t="s">
        <v>2916</v>
      </c>
      <c r="D16" s="1964"/>
      <c r="E16" s="1867"/>
      <c r="F16" s="1960">
        <v>0.5</v>
      </c>
      <c r="G16" s="1960">
        <v>1</v>
      </c>
      <c r="H16" s="1961"/>
      <c r="I16" s="1961"/>
      <c r="J16" s="1952">
        <f>+D16*H16+E16*I16</f>
        <v>0</v>
      </c>
    </row>
    <row r="17" spans="1:10" ht="50.25" customHeight="1">
      <c r="A17" s="1862" t="s">
        <v>1877</v>
      </c>
      <c r="B17" s="1965" t="s">
        <v>2776</v>
      </c>
      <c r="C17" s="1842" t="s">
        <v>2917</v>
      </c>
      <c r="D17" s="1964"/>
      <c r="E17" s="1867"/>
      <c r="F17" s="1960">
        <v>0.5</v>
      </c>
      <c r="G17" s="1960">
        <v>1</v>
      </c>
      <c r="H17" s="1961"/>
      <c r="I17" s="1961"/>
      <c r="J17" s="1952">
        <f>+D17*H17+E17*I17</f>
        <v>0</v>
      </c>
    </row>
    <row r="18" spans="1:10" ht="50.25" customHeight="1">
      <c r="A18" s="1862" t="s">
        <v>1879</v>
      </c>
      <c r="B18" s="1965" t="s">
        <v>2778</v>
      </c>
      <c r="C18" s="1842" t="s">
        <v>2918</v>
      </c>
      <c r="D18" s="1964"/>
      <c r="E18" s="1867"/>
      <c r="F18" s="1922"/>
      <c r="G18" s="1922"/>
      <c r="H18" s="1961"/>
      <c r="I18" s="1966"/>
      <c r="J18" s="1952">
        <f>+D18*H18+E18*I18</f>
        <v>0</v>
      </c>
    </row>
    <row r="19" spans="1:10" ht="50.25" customHeight="1">
      <c r="A19" s="1862" t="s">
        <v>1881</v>
      </c>
      <c r="B19" s="1965" t="s">
        <v>2790</v>
      </c>
      <c r="C19" s="1842" t="s">
        <v>2919</v>
      </c>
      <c r="D19" s="1964"/>
      <c r="E19" s="1867"/>
      <c r="F19" s="1960">
        <v>0</v>
      </c>
      <c r="G19" s="1960">
        <v>1</v>
      </c>
      <c r="H19" s="1951"/>
      <c r="I19" s="1966"/>
      <c r="J19" s="1952">
        <f>+E19*I19</f>
        <v>0</v>
      </c>
    </row>
    <row r="20" spans="1:10" ht="50.25" customHeight="1">
      <c r="A20" s="1862" t="s">
        <v>1500</v>
      </c>
      <c r="B20" s="1965" t="s">
        <v>2792</v>
      </c>
      <c r="C20" s="1842" t="s">
        <v>2920</v>
      </c>
      <c r="D20" s="1964"/>
      <c r="E20" s="1867"/>
      <c r="F20" s="1960">
        <v>0</v>
      </c>
      <c r="G20" s="1960">
        <v>1</v>
      </c>
      <c r="H20" s="1951"/>
      <c r="I20" s="1961"/>
      <c r="J20" s="1952">
        <f>+E20*I20</f>
        <v>0</v>
      </c>
    </row>
    <row r="21" spans="1:10" ht="50.25" customHeight="1" thickBot="1">
      <c r="A21" s="1943" t="s">
        <v>1501</v>
      </c>
      <c r="B21" s="1967" t="s">
        <v>2794</v>
      </c>
      <c r="C21" s="1984" t="s">
        <v>2921</v>
      </c>
      <c r="D21" s="1968"/>
      <c r="E21" s="1969"/>
      <c r="F21" s="1970">
        <v>0</v>
      </c>
      <c r="G21" s="1970">
        <v>1</v>
      </c>
      <c r="H21" s="1971"/>
      <c r="I21" s="1972"/>
      <c r="J21" s="1973">
        <f>+E21*I21</f>
        <v>0</v>
      </c>
    </row>
    <row r="24" spans="1:10">
      <c r="B24" s="1975"/>
      <c r="C24" s="1976"/>
    </row>
    <row r="25" spans="1:10">
      <c r="B25" s="1975"/>
      <c r="C25" s="1976"/>
    </row>
    <row r="26" spans="1:10">
      <c r="C26" s="1977"/>
    </row>
  </sheetData>
  <mergeCells count="8">
    <mergeCell ref="A7:J7"/>
    <mergeCell ref="A8:A10"/>
    <mergeCell ref="B8:B10"/>
    <mergeCell ref="C8:C10"/>
    <mergeCell ref="D8:E8"/>
    <mergeCell ref="F8:G8"/>
    <mergeCell ref="H8:I8"/>
    <mergeCell ref="J8:J9"/>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election activeCell="C98" sqref="C98"/>
    </sheetView>
  </sheetViews>
  <sheetFormatPr defaultColWidth="11.42578125" defaultRowHeight="14.25"/>
  <cols>
    <col min="1" max="1" width="22.140625" style="1846" customWidth="1"/>
    <col min="2" max="2" width="12.5703125" style="1847" customWidth="1"/>
    <col min="3" max="3" width="133.7109375" style="1800" customWidth="1"/>
    <col min="4" max="7" width="20.7109375" style="1800" customWidth="1"/>
    <col min="8" max="16384" width="11.42578125" style="1800"/>
  </cols>
  <sheetData>
    <row r="1" spans="1:7" ht="15">
      <c r="A1" s="1755" t="s">
        <v>2682</v>
      </c>
      <c r="B1" s="1755" t="s">
        <v>1657</v>
      </c>
    </row>
    <row r="2" spans="1:7" ht="15">
      <c r="A2" s="1755" t="s">
        <v>2524</v>
      </c>
      <c r="B2" s="1835" t="s">
        <v>2922</v>
      </c>
    </row>
    <row r="3" spans="1:7" ht="15">
      <c r="A3" s="1755" t="s">
        <v>6</v>
      </c>
      <c r="B3" s="1755" t="s">
        <v>7</v>
      </c>
    </row>
    <row r="4" spans="1:7" ht="15">
      <c r="A4" s="1755" t="s">
        <v>10</v>
      </c>
      <c r="B4" s="1755" t="s">
        <v>2526</v>
      </c>
    </row>
    <row r="6" spans="1:7" ht="15.75" customHeight="1" thickBot="1">
      <c r="A6" s="1279"/>
      <c r="B6" s="1280"/>
      <c r="C6" s="1278"/>
      <c r="D6" s="1278"/>
      <c r="E6" s="1278"/>
      <c r="F6" s="1278"/>
    </row>
    <row r="7" spans="1:7" ht="29.25" customHeight="1" thickBot="1">
      <c r="A7" s="2931" t="s">
        <v>2923</v>
      </c>
      <c r="B7" s="2932"/>
      <c r="C7" s="2932"/>
      <c r="D7" s="2932"/>
      <c r="E7" s="2932"/>
      <c r="F7" s="2932"/>
      <c r="G7" s="2933"/>
    </row>
    <row r="8" spans="1:7" s="1849" customFormat="1" ht="55.9" customHeight="1">
      <c r="A8" s="2781" t="s">
        <v>1678</v>
      </c>
      <c r="B8" s="2959" t="s">
        <v>2536</v>
      </c>
      <c r="C8" s="2785" t="s">
        <v>657</v>
      </c>
      <c r="D8" s="1290" t="s">
        <v>658</v>
      </c>
      <c r="E8" s="1290" t="s">
        <v>2530</v>
      </c>
      <c r="F8" s="1290" t="s">
        <v>2736</v>
      </c>
      <c r="G8" s="1291" t="s">
        <v>2924</v>
      </c>
    </row>
    <row r="9" spans="1:7" s="1849" customFormat="1" ht="30.75" customHeight="1">
      <c r="A9" s="2958"/>
      <c r="B9" s="2960"/>
      <c r="C9" s="2961"/>
      <c r="D9" s="1851" t="s">
        <v>1865</v>
      </c>
      <c r="E9" s="1851" t="s">
        <v>1867</v>
      </c>
      <c r="F9" s="1851" t="s">
        <v>1869</v>
      </c>
      <c r="G9" s="1985" t="s">
        <v>1871</v>
      </c>
    </row>
    <row r="10" spans="1:7" s="1849" customFormat="1" ht="30.75" customHeight="1">
      <c r="A10" s="1862" t="s">
        <v>1865</v>
      </c>
      <c r="B10" s="1986">
        <v>1</v>
      </c>
      <c r="C10" s="1842" t="s">
        <v>2538</v>
      </c>
      <c r="D10" s="1987">
        <f>+SUM(F1_TOT!D12:G12)</f>
        <v>0</v>
      </c>
      <c r="E10" s="1988">
        <f>+F1_TOT!P12</f>
        <v>0</v>
      </c>
      <c r="F10" s="1989"/>
      <c r="G10" s="1990"/>
    </row>
    <row r="11" spans="1:7" ht="30" customHeight="1">
      <c r="A11" s="1862" t="s">
        <v>1867</v>
      </c>
      <c r="B11" s="1866" t="s">
        <v>662</v>
      </c>
      <c r="C11" s="1344" t="s">
        <v>2540</v>
      </c>
      <c r="D11" s="1987">
        <f>+SUM(F1_TOT!D13:G13)</f>
        <v>0</v>
      </c>
      <c r="E11" s="1988">
        <f>+F1_TOT!P13</f>
        <v>0</v>
      </c>
      <c r="F11" s="1989"/>
      <c r="G11" s="1990"/>
    </row>
    <row r="12" spans="1:7" ht="30" customHeight="1">
      <c r="A12" s="1862" t="s">
        <v>1869</v>
      </c>
      <c r="B12" s="1866" t="s">
        <v>844</v>
      </c>
      <c r="C12" s="1344" t="s">
        <v>2881</v>
      </c>
      <c r="D12" s="1987">
        <f>+F1_TOT!G19</f>
        <v>0</v>
      </c>
      <c r="E12" s="1988">
        <f>+F1_TOT!P19</f>
        <v>0</v>
      </c>
      <c r="F12" s="1989"/>
      <c r="G12" s="1990"/>
    </row>
    <row r="13" spans="1:7" ht="30" customHeight="1">
      <c r="A13" s="1298" t="s">
        <v>1871</v>
      </c>
      <c r="B13" s="1866" t="s">
        <v>902</v>
      </c>
      <c r="C13" s="1344" t="s">
        <v>2580</v>
      </c>
      <c r="D13" s="1987">
        <f>+SUM(F1_TOT!D39:F39)</f>
        <v>0</v>
      </c>
      <c r="E13" s="1988">
        <f>+F1_TOT!P39</f>
        <v>0</v>
      </c>
      <c r="F13" s="1989"/>
      <c r="G13" s="1990"/>
    </row>
    <row r="14" spans="1:7" ht="30" customHeight="1">
      <c r="A14" s="1862" t="s">
        <v>1873</v>
      </c>
      <c r="B14" s="1866" t="s">
        <v>2354</v>
      </c>
      <c r="C14" s="1344" t="s">
        <v>2587</v>
      </c>
      <c r="D14" s="1987">
        <f>+SUM(F1_TOT!D43:F43)</f>
        <v>0</v>
      </c>
      <c r="E14" s="1988">
        <f>+F1_TOT!P43</f>
        <v>0</v>
      </c>
      <c r="F14" s="1991"/>
      <c r="G14" s="1992"/>
    </row>
    <row r="15" spans="1:7" ht="30" customHeight="1">
      <c r="A15" s="1862" t="s">
        <v>1875</v>
      </c>
      <c r="B15" s="1866" t="s">
        <v>2711</v>
      </c>
      <c r="C15" s="1344" t="s">
        <v>2925</v>
      </c>
      <c r="D15" s="1987">
        <f>+SUM(F1_TOT!D64:F64)</f>
        <v>0</v>
      </c>
      <c r="E15" s="1988">
        <f>+F1_TOT!P64</f>
        <v>0</v>
      </c>
      <c r="F15" s="1991"/>
      <c r="G15" s="1992"/>
    </row>
    <row r="16" spans="1:7" ht="30" customHeight="1">
      <c r="A16" s="1862" t="s">
        <v>1877</v>
      </c>
      <c r="B16" s="1866" t="s">
        <v>2712</v>
      </c>
      <c r="C16" s="1344" t="s">
        <v>2635</v>
      </c>
      <c r="D16" s="1987">
        <f>+F1_TOT!D65+F1_TOT!E65+F1_TOT!F65</f>
        <v>0</v>
      </c>
      <c r="E16" s="1988">
        <f>+F1_TOT!P65</f>
        <v>0</v>
      </c>
      <c r="F16" s="1991"/>
      <c r="G16" s="1992"/>
    </row>
    <row r="17" spans="1:8" ht="30" customHeight="1">
      <c r="A17" s="1862" t="s">
        <v>1879</v>
      </c>
      <c r="B17" s="1866" t="s">
        <v>2716</v>
      </c>
      <c r="C17" s="1344" t="s">
        <v>2647</v>
      </c>
      <c r="D17" s="1987">
        <f>+SUM(F1_TOT!D69:G69)</f>
        <v>0</v>
      </c>
      <c r="E17" s="1988">
        <f>+F1_TOT!P69</f>
        <v>0</v>
      </c>
      <c r="F17" s="1991"/>
      <c r="G17" s="1992"/>
    </row>
    <row r="18" spans="1:8" ht="30" customHeight="1">
      <c r="A18" s="1862" t="s">
        <v>1881</v>
      </c>
      <c r="B18" s="1866" t="s">
        <v>2717</v>
      </c>
      <c r="C18" s="1344" t="s">
        <v>2886</v>
      </c>
      <c r="D18" s="1987">
        <f>+SUM(F1_TOT!D70:F70)</f>
        <v>0</v>
      </c>
      <c r="E18" s="1988">
        <f>+F1_TOT!P70</f>
        <v>0</v>
      </c>
      <c r="F18" s="1991"/>
      <c r="G18" s="1992"/>
    </row>
    <row r="19" spans="1:8" ht="30" customHeight="1">
      <c r="A19" s="1862" t="s">
        <v>1500</v>
      </c>
      <c r="B19" s="1866" t="s">
        <v>2724</v>
      </c>
      <c r="C19" s="1344" t="s">
        <v>2669</v>
      </c>
      <c r="D19" s="1987">
        <f>+SUM(F1_TOT!D77:F77)</f>
        <v>0</v>
      </c>
      <c r="E19" s="1988">
        <f>+F1_TOT!P77</f>
        <v>0</v>
      </c>
      <c r="F19" s="1991"/>
      <c r="G19" s="1992"/>
    </row>
    <row r="20" spans="1:8" ht="30.75" customHeight="1">
      <c r="A20" s="1862" t="s">
        <v>1501</v>
      </c>
      <c r="B20" s="1986">
        <v>2</v>
      </c>
      <c r="C20" s="1842" t="s">
        <v>2804</v>
      </c>
      <c r="D20" s="1987">
        <f>+SUM(F2_TOT!D11:F11)</f>
        <v>0</v>
      </c>
      <c r="E20" s="1993"/>
      <c r="F20" s="1987">
        <f>+F2_TOT!M11</f>
        <v>0</v>
      </c>
      <c r="G20" s="1990"/>
      <c r="H20" s="1902"/>
    </row>
    <row r="21" spans="1:8" ht="30.75" customHeight="1">
      <c r="A21" s="1862" t="s">
        <v>1502</v>
      </c>
      <c r="B21" s="1866" t="s">
        <v>905</v>
      </c>
      <c r="C21" s="1344" t="s">
        <v>2805</v>
      </c>
      <c r="D21" s="1987">
        <f>+SUM(F2_TOT!D12:F12)</f>
        <v>0</v>
      </c>
      <c r="E21" s="1993"/>
      <c r="F21" s="1987">
        <f>+F2_TOT!M12</f>
        <v>0</v>
      </c>
      <c r="G21" s="1990"/>
    </row>
    <row r="22" spans="1:8" ht="30.75" customHeight="1">
      <c r="A22" s="1862" t="s">
        <v>1503</v>
      </c>
      <c r="B22" s="1866" t="s">
        <v>907</v>
      </c>
      <c r="C22" s="1344" t="s">
        <v>2808</v>
      </c>
      <c r="D22" s="1987">
        <f>+SUM(F2_TOT!D17:F17)</f>
        <v>0</v>
      </c>
      <c r="E22" s="1993"/>
      <c r="F22" s="1987">
        <f>+F2_TOT!M17</f>
        <v>0</v>
      </c>
      <c r="G22" s="1990"/>
    </row>
    <row r="23" spans="1:8" ht="30.75" customHeight="1">
      <c r="A23" s="1862" t="s">
        <v>1504</v>
      </c>
      <c r="B23" s="1866" t="s">
        <v>2758</v>
      </c>
      <c r="C23" s="1344" t="s">
        <v>2926</v>
      </c>
      <c r="D23" s="1987">
        <f>+SUM(F2_TOT!D23:F23)-SUM(F2_TOT!D25:F25)</f>
        <v>0</v>
      </c>
      <c r="E23" s="1993"/>
      <c r="F23" s="1987">
        <f>+F2_TOT!M23-F2_TOT!M25</f>
        <v>0</v>
      </c>
      <c r="G23" s="1990"/>
    </row>
    <row r="24" spans="1:8" ht="30.75" customHeight="1">
      <c r="A24" s="1862" t="s">
        <v>1505</v>
      </c>
      <c r="B24" s="1866" t="s">
        <v>2776</v>
      </c>
      <c r="C24" s="1344" t="s">
        <v>2900</v>
      </c>
      <c r="D24" s="1987">
        <f>+SUM(F2_TOT!D25:F25)+SUM(F2_TOT!D37:F37)</f>
        <v>0</v>
      </c>
      <c r="E24" s="1993"/>
      <c r="F24" s="1987">
        <f>+F2_TOT!M25+F2_TOT!M37</f>
        <v>0</v>
      </c>
      <c r="G24" s="1990"/>
    </row>
    <row r="25" spans="1:8" ht="30.75" customHeight="1">
      <c r="A25" s="1862" t="s">
        <v>1506</v>
      </c>
      <c r="B25" s="1866" t="s">
        <v>2778</v>
      </c>
      <c r="C25" s="1344" t="s">
        <v>2927</v>
      </c>
      <c r="D25" s="1987">
        <f>+SUM(F2_TOT!D32:F32)</f>
        <v>0</v>
      </c>
      <c r="E25" s="1993"/>
      <c r="F25" s="1987">
        <f>+F2_TOT!M32</f>
        <v>0</v>
      </c>
      <c r="G25" s="1990"/>
    </row>
    <row r="26" spans="1:8" ht="30.75" customHeight="1">
      <c r="A26" s="1862" t="s">
        <v>1508</v>
      </c>
      <c r="B26" s="1866" t="s">
        <v>2790</v>
      </c>
      <c r="C26" s="1344" t="s">
        <v>2903</v>
      </c>
      <c r="D26" s="1987">
        <f>+SUM(F2_TOT!D33:F33)-SUM(F2_TOT!D37:F37)</f>
        <v>0</v>
      </c>
      <c r="E26" s="1993"/>
      <c r="F26" s="1987">
        <f>+F2_TOT!M33-F2_TOT!M37</f>
        <v>0</v>
      </c>
      <c r="G26" s="1990"/>
    </row>
    <row r="27" spans="1:8" ht="30.75" customHeight="1">
      <c r="A27" s="1862" t="s">
        <v>1509</v>
      </c>
      <c r="B27" s="1866" t="s">
        <v>2792</v>
      </c>
      <c r="C27" s="1344" t="s">
        <v>2829</v>
      </c>
      <c r="D27" s="1987">
        <f>+SUM(F2_TOT!D40:F40)</f>
        <v>0</v>
      </c>
      <c r="E27" s="1993"/>
      <c r="F27" s="1987">
        <f>+F2_TOT!M40</f>
        <v>0</v>
      </c>
      <c r="G27" s="1990"/>
    </row>
    <row r="28" spans="1:8" ht="30.75" customHeight="1">
      <c r="A28" s="1862" t="s">
        <v>1510</v>
      </c>
      <c r="B28" s="1866" t="s">
        <v>2794</v>
      </c>
      <c r="C28" s="1344" t="s">
        <v>2906</v>
      </c>
      <c r="D28" s="1987">
        <f>+SUM(F2_TOT!D42:F42)+F2_TOT!D41</f>
        <v>0</v>
      </c>
      <c r="E28" s="1993"/>
      <c r="F28" s="1987">
        <f>+F2_TOT!M42</f>
        <v>0</v>
      </c>
      <c r="G28" s="1990"/>
    </row>
    <row r="29" spans="1:8" ht="30.75" customHeight="1" thickBot="1">
      <c r="A29" s="1943" t="s">
        <v>1511</v>
      </c>
      <c r="B29" s="1884" t="s">
        <v>1735</v>
      </c>
      <c r="C29" s="1984" t="s">
        <v>2928</v>
      </c>
      <c r="D29" s="1994"/>
      <c r="E29" s="1995"/>
      <c r="F29" s="1994"/>
      <c r="G29" s="1987" t="e">
        <f>+F20/E10</f>
        <v>#DIV/0!</v>
      </c>
    </row>
    <row r="32" spans="1:8" ht="15" thickBot="1"/>
    <row r="33" spans="1:7" ht="45" customHeight="1" thickBot="1">
      <c r="A33" s="2931" t="s">
        <v>2929</v>
      </c>
      <c r="B33" s="2932"/>
      <c r="C33" s="2932"/>
      <c r="D33" s="2932"/>
      <c r="E33" s="2932"/>
      <c r="F33" s="2932"/>
      <c r="G33" s="2933"/>
    </row>
    <row r="34" spans="1:7" s="1849" customFormat="1" ht="55.9" customHeight="1">
      <c r="A34" s="2781" t="s">
        <v>1678</v>
      </c>
      <c r="B34" s="2959" t="s">
        <v>2536</v>
      </c>
      <c r="C34" s="2785" t="s">
        <v>657</v>
      </c>
      <c r="D34" s="1290" t="s">
        <v>658</v>
      </c>
      <c r="E34" s="1290" t="s">
        <v>2530</v>
      </c>
      <c r="F34" s="1290" t="s">
        <v>2736</v>
      </c>
      <c r="G34" s="1291" t="s">
        <v>2924</v>
      </c>
    </row>
    <row r="35" spans="1:7" s="1849" customFormat="1" ht="30.75" customHeight="1">
      <c r="A35" s="2958"/>
      <c r="B35" s="2960"/>
      <c r="C35" s="2961"/>
      <c r="D35" s="1851" t="s">
        <v>1865</v>
      </c>
      <c r="E35" s="1851" t="s">
        <v>1867</v>
      </c>
      <c r="F35" s="1851" t="s">
        <v>1869</v>
      </c>
      <c r="G35" s="1985" t="s">
        <v>1871</v>
      </c>
    </row>
    <row r="36" spans="1:7" s="1849" customFormat="1" ht="30.75" customHeight="1">
      <c r="A36" s="1862" t="s">
        <v>1865</v>
      </c>
      <c r="B36" s="1986">
        <v>1</v>
      </c>
      <c r="C36" s="1842" t="s">
        <v>2538</v>
      </c>
      <c r="D36" s="1987">
        <f>+SUM(F3_TOT!D12:F12)</f>
        <v>0</v>
      </c>
      <c r="E36" s="1988">
        <f>+F3_TOT!M12</f>
        <v>0</v>
      </c>
      <c r="F36" s="1989"/>
      <c r="G36" s="1990"/>
    </row>
    <row r="37" spans="1:7" ht="30" customHeight="1">
      <c r="A37" s="1862" t="s">
        <v>1867</v>
      </c>
      <c r="B37" s="1866" t="s">
        <v>662</v>
      </c>
      <c r="C37" s="1344" t="s">
        <v>2540</v>
      </c>
      <c r="D37" s="1987">
        <f>+SUM(F3_TOT!D13:F13)</f>
        <v>0</v>
      </c>
      <c r="E37" s="1988">
        <f>+F3_TOT!M13</f>
        <v>0</v>
      </c>
      <c r="F37" s="1989"/>
      <c r="G37" s="1990"/>
    </row>
    <row r="38" spans="1:7" ht="30" customHeight="1">
      <c r="A38" s="1862" t="s">
        <v>1869</v>
      </c>
      <c r="B38" s="1866" t="s">
        <v>844</v>
      </c>
      <c r="C38" s="1344" t="s">
        <v>2881</v>
      </c>
      <c r="D38" s="1987">
        <f>+F3_TOT!F16</f>
        <v>0</v>
      </c>
      <c r="E38" s="1988">
        <f>+F3_TOT!M16</f>
        <v>0</v>
      </c>
      <c r="F38" s="1989"/>
      <c r="G38" s="1990"/>
    </row>
    <row r="39" spans="1:7" ht="30" customHeight="1">
      <c r="A39" s="1298" t="s">
        <v>1871</v>
      </c>
      <c r="B39" s="1866" t="s">
        <v>902</v>
      </c>
      <c r="C39" s="1344" t="s">
        <v>2580</v>
      </c>
      <c r="D39" s="1987">
        <f>+SUM(F3_TOT!D36:E36)</f>
        <v>0</v>
      </c>
      <c r="E39" s="1988">
        <f>+F3_TOT!M36</f>
        <v>0</v>
      </c>
      <c r="F39" s="1989"/>
      <c r="G39" s="1990"/>
    </row>
    <row r="40" spans="1:7" ht="30" customHeight="1">
      <c r="A40" s="1862" t="s">
        <v>1873</v>
      </c>
      <c r="B40" s="1866" t="s">
        <v>2354</v>
      </c>
      <c r="C40" s="1344" t="s">
        <v>2587</v>
      </c>
      <c r="D40" s="1987">
        <f>+SUM(F3_TOT!D39:E39)</f>
        <v>0</v>
      </c>
      <c r="E40" s="1988">
        <f>+F3_TOT!M39</f>
        <v>0</v>
      </c>
      <c r="F40" s="1991"/>
      <c r="G40" s="1992"/>
    </row>
    <row r="41" spans="1:7" ht="30" customHeight="1">
      <c r="A41" s="1862" t="s">
        <v>1875</v>
      </c>
      <c r="B41" s="1866" t="s">
        <v>2711</v>
      </c>
      <c r="C41" s="1344" t="s">
        <v>2925</v>
      </c>
      <c r="D41" s="1987">
        <f>+SUM(F3_TOT!D47:E47)</f>
        <v>0</v>
      </c>
      <c r="E41" s="1988">
        <f>+F3_TOT!M47</f>
        <v>0</v>
      </c>
      <c r="F41" s="1991"/>
      <c r="G41" s="1992"/>
    </row>
    <row r="42" spans="1:7" ht="30" customHeight="1">
      <c r="A42" s="1862" t="s">
        <v>1877</v>
      </c>
      <c r="B42" s="1866" t="s">
        <v>2712</v>
      </c>
      <c r="C42" s="1344" t="s">
        <v>2635</v>
      </c>
      <c r="D42" s="1987">
        <f>+SUM(F3_TOT!D48:E48)</f>
        <v>0</v>
      </c>
      <c r="E42" s="1988">
        <f>+F3_TOT!M48</f>
        <v>0</v>
      </c>
      <c r="F42" s="1991"/>
      <c r="G42" s="1992"/>
    </row>
    <row r="43" spans="1:7" ht="30" customHeight="1">
      <c r="A43" s="1862" t="s">
        <v>1879</v>
      </c>
      <c r="B43" s="1866" t="s">
        <v>2716</v>
      </c>
      <c r="C43" s="1344" t="s">
        <v>2647</v>
      </c>
      <c r="D43" s="1987">
        <f>+SUM(F3_TOT!D52:E52)</f>
        <v>0</v>
      </c>
      <c r="E43" s="1988">
        <f>+F3_TOT!M52</f>
        <v>0</v>
      </c>
      <c r="F43" s="1991"/>
      <c r="G43" s="1992"/>
    </row>
    <row r="44" spans="1:7" ht="30" customHeight="1">
      <c r="A44" s="1862" t="s">
        <v>1881</v>
      </c>
      <c r="B44" s="1866" t="s">
        <v>2717</v>
      </c>
      <c r="C44" s="1344" t="s">
        <v>2886</v>
      </c>
      <c r="D44" s="1987">
        <f>+SUM(F3_TOT!D53:E53)</f>
        <v>0</v>
      </c>
      <c r="E44" s="1988">
        <f>+F3_TOT!M53</f>
        <v>0</v>
      </c>
      <c r="F44" s="1991"/>
      <c r="G44" s="1992"/>
    </row>
    <row r="45" spans="1:7" ht="30" customHeight="1">
      <c r="A45" s="1862" t="s">
        <v>1500</v>
      </c>
      <c r="B45" s="1866" t="s">
        <v>2724</v>
      </c>
      <c r="C45" s="1344" t="s">
        <v>2669</v>
      </c>
      <c r="D45" s="1987">
        <f>+SUM(F3_TOT!D54:E54)</f>
        <v>0</v>
      </c>
      <c r="E45" s="1988">
        <f>+F3_TOT!M54</f>
        <v>0</v>
      </c>
      <c r="F45" s="1991"/>
      <c r="G45" s="1992"/>
    </row>
    <row r="46" spans="1:7" ht="30.75" customHeight="1">
      <c r="A46" s="1862" t="s">
        <v>1501</v>
      </c>
      <c r="B46" s="1986">
        <v>2</v>
      </c>
      <c r="C46" s="1842" t="s">
        <v>2804</v>
      </c>
      <c r="D46" s="1987">
        <f>+SUM(F4_TOT!D11:E11)</f>
        <v>0</v>
      </c>
      <c r="E46" s="1993"/>
      <c r="F46" s="1987">
        <f>+F4_TOT!J11</f>
        <v>0</v>
      </c>
      <c r="G46" s="1990"/>
    </row>
    <row r="47" spans="1:7" ht="30.75" customHeight="1">
      <c r="A47" s="1862" t="s">
        <v>1502</v>
      </c>
      <c r="B47" s="1866" t="s">
        <v>905</v>
      </c>
      <c r="C47" s="1344" t="s">
        <v>2805</v>
      </c>
      <c r="D47" s="1987">
        <f>+SUM(F4_TOT!D12:E12)</f>
        <v>0</v>
      </c>
      <c r="E47" s="1993"/>
      <c r="F47" s="1987">
        <f>+F4_TOT!J12</f>
        <v>0</v>
      </c>
      <c r="G47" s="1990"/>
    </row>
    <row r="48" spans="1:7" ht="30.75" customHeight="1">
      <c r="A48" s="1862" t="s">
        <v>1503</v>
      </c>
      <c r="B48" s="1866" t="s">
        <v>907</v>
      </c>
      <c r="C48" s="1344" t="s">
        <v>2808</v>
      </c>
      <c r="D48" s="1987">
        <f>+SUM(F4_TOT!D13:E13)</f>
        <v>0</v>
      </c>
      <c r="E48" s="1993"/>
      <c r="F48" s="1987">
        <f>+F4_TOT!J13</f>
        <v>0</v>
      </c>
      <c r="G48" s="1990"/>
    </row>
    <row r="49" spans="1:7" ht="30.75" customHeight="1">
      <c r="A49" s="1862" t="s">
        <v>1504</v>
      </c>
      <c r="B49" s="1866" t="s">
        <v>2758</v>
      </c>
      <c r="C49" s="1344" t="s">
        <v>2926</v>
      </c>
      <c r="D49" s="1987">
        <f>+SUM(F4_TOT!D16:E16)</f>
        <v>0</v>
      </c>
      <c r="E49" s="1993"/>
      <c r="F49" s="1987">
        <f>+F4_TOT!J16</f>
        <v>0</v>
      </c>
      <c r="G49" s="1990"/>
    </row>
    <row r="50" spans="1:7" ht="30.75" customHeight="1">
      <c r="A50" s="1862" t="s">
        <v>1505</v>
      </c>
      <c r="B50" s="1866" t="s">
        <v>2776</v>
      </c>
      <c r="C50" s="1344" t="s">
        <v>2900</v>
      </c>
      <c r="D50" s="1987">
        <f>+SUM(F4_TOT!D17:E17)</f>
        <v>0</v>
      </c>
      <c r="E50" s="1993"/>
      <c r="F50" s="1987">
        <f>+F4_TOT!J17</f>
        <v>0</v>
      </c>
      <c r="G50" s="1990"/>
    </row>
    <row r="51" spans="1:7" ht="30.75" customHeight="1">
      <c r="A51" s="1862" t="s">
        <v>1506</v>
      </c>
      <c r="B51" s="1866" t="s">
        <v>2778</v>
      </c>
      <c r="C51" s="1344" t="s">
        <v>2927</v>
      </c>
      <c r="D51" s="1987">
        <f>+SUM(F4_TOT!D18:E18)</f>
        <v>0</v>
      </c>
      <c r="E51" s="1993"/>
      <c r="F51" s="1987">
        <f>+F4_TOT!J18</f>
        <v>0</v>
      </c>
      <c r="G51" s="1990"/>
    </row>
    <row r="52" spans="1:7" ht="30.75" customHeight="1">
      <c r="A52" s="1862" t="s">
        <v>1508</v>
      </c>
      <c r="B52" s="1866" t="s">
        <v>2790</v>
      </c>
      <c r="C52" s="1344" t="s">
        <v>2903</v>
      </c>
      <c r="D52" s="1987">
        <f>+SUM(F4_TOT!D19:E19)</f>
        <v>0</v>
      </c>
      <c r="E52" s="1993"/>
      <c r="F52" s="1987">
        <f>+F4_TOT!J19</f>
        <v>0</v>
      </c>
      <c r="G52" s="1990"/>
    </row>
    <row r="53" spans="1:7" ht="30.75" customHeight="1">
      <c r="A53" s="1862" t="s">
        <v>1509</v>
      </c>
      <c r="B53" s="1866" t="s">
        <v>2792</v>
      </c>
      <c r="C53" s="1344" t="s">
        <v>2829</v>
      </c>
      <c r="D53" s="1987">
        <f>+SUM(F4_TOT!D20:E20)</f>
        <v>0</v>
      </c>
      <c r="E53" s="1993"/>
      <c r="F53" s="1987">
        <f>+F4_TOT!J20</f>
        <v>0</v>
      </c>
      <c r="G53" s="1990"/>
    </row>
    <row r="54" spans="1:7" ht="30.75" customHeight="1">
      <c r="A54" s="1862" t="s">
        <v>1510</v>
      </c>
      <c r="B54" s="1866" t="s">
        <v>2794</v>
      </c>
      <c r="C54" s="1344" t="s">
        <v>2906</v>
      </c>
      <c r="D54" s="1987">
        <f>+SUM(F4_TOT!D21:E21)</f>
        <v>0</v>
      </c>
      <c r="E54" s="1993"/>
      <c r="F54" s="1987">
        <f>+F4_TOT!J21</f>
        <v>0</v>
      </c>
      <c r="G54" s="1990"/>
    </row>
    <row r="55" spans="1:7" ht="30.75" customHeight="1" thickBot="1">
      <c r="A55" s="1943" t="s">
        <v>1511</v>
      </c>
      <c r="B55" s="1884" t="s">
        <v>1735</v>
      </c>
      <c r="C55" s="1984" t="s">
        <v>2928</v>
      </c>
      <c r="D55" s="1994"/>
      <c r="E55" s="1995"/>
      <c r="F55" s="1994"/>
      <c r="G55" s="1987"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election activeCell="C98" sqref="C98"/>
    </sheetView>
  </sheetViews>
  <sheetFormatPr defaultColWidth="11.42578125" defaultRowHeight="14.25"/>
  <cols>
    <col min="1" max="1" width="22.140625" style="1846" customWidth="1"/>
    <col min="2" max="2" width="12.5703125" style="1847" customWidth="1"/>
    <col min="3" max="3" width="133.7109375" style="1800" customWidth="1"/>
    <col min="4" max="7" width="20.7109375" style="1800" customWidth="1"/>
    <col min="8" max="16384" width="11.42578125" style="1800"/>
  </cols>
  <sheetData>
    <row r="1" spans="1:7" ht="15">
      <c r="A1" s="1755" t="s">
        <v>2682</v>
      </c>
      <c r="B1" s="1755" t="s">
        <v>1658</v>
      </c>
    </row>
    <row r="2" spans="1:7" ht="15">
      <c r="A2" s="1755" t="s">
        <v>2524</v>
      </c>
      <c r="B2" s="1835" t="s">
        <v>2930</v>
      </c>
    </row>
    <row r="3" spans="1:7" ht="15">
      <c r="A3" s="1755" t="s">
        <v>6</v>
      </c>
      <c r="B3" s="1755" t="s">
        <v>7</v>
      </c>
    </row>
    <row r="4" spans="1:7" ht="15">
      <c r="A4" s="1755" t="s">
        <v>10</v>
      </c>
      <c r="B4" s="1755" t="s">
        <v>2526</v>
      </c>
    </row>
    <row r="6" spans="1:7" ht="15.75" customHeight="1" thickBot="1">
      <c r="A6" s="1279"/>
      <c r="B6" s="1280"/>
      <c r="C6" s="1278"/>
      <c r="D6" s="1278"/>
      <c r="E6" s="1278"/>
      <c r="F6" s="1278"/>
    </row>
    <row r="7" spans="1:7" ht="29.25" customHeight="1" thickBot="1">
      <c r="A7" s="2931" t="s">
        <v>2923</v>
      </c>
      <c r="B7" s="2932"/>
      <c r="C7" s="2932"/>
      <c r="D7" s="2932"/>
      <c r="E7" s="2932"/>
      <c r="F7" s="2932"/>
      <c r="G7" s="2933"/>
    </row>
    <row r="8" spans="1:7" s="1849" customFormat="1" ht="55.9" customHeight="1">
      <c r="A8" s="2781" t="s">
        <v>1678</v>
      </c>
      <c r="B8" s="2959" t="s">
        <v>2536</v>
      </c>
      <c r="C8" s="2785" t="s">
        <v>657</v>
      </c>
      <c r="D8" s="1290" t="s">
        <v>658</v>
      </c>
      <c r="E8" s="1290" t="s">
        <v>2530</v>
      </c>
      <c r="F8" s="1290" t="s">
        <v>2736</v>
      </c>
      <c r="G8" s="1291" t="s">
        <v>2924</v>
      </c>
    </row>
    <row r="9" spans="1:7" s="1849" customFormat="1" ht="30.75" customHeight="1">
      <c r="A9" s="2958"/>
      <c r="B9" s="2960"/>
      <c r="C9" s="2961"/>
      <c r="D9" s="1851" t="s">
        <v>1865</v>
      </c>
      <c r="E9" s="1851" t="s">
        <v>1867</v>
      </c>
      <c r="F9" s="1851" t="s">
        <v>1869</v>
      </c>
      <c r="G9" s="1851" t="s">
        <v>1871</v>
      </c>
    </row>
    <row r="10" spans="1:7" s="1849" customFormat="1" ht="30.75" customHeight="1">
      <c r="A10" s="1862" t="s">
        <v>1865</v>
      </c>
      <c r="B10" s="1986">
        <v>1</v>
      </c>
      <c r="C10" s="1842" t="s">
        <v>2538</v>
      </c>
      <c r="D10" s="1987">
        <f>+SUM(F1_ALL!D12:G12)</f>
        <v>0</v>
      </c>
      <c r="E10" s="1988">
        <f>+F1_ALL!P12</f>
        <v>0</v>
      </c>
      <c r="F10" s="1989"/>
      <c r="G10" s="1990"/>
    </row>
    <row r="11" spans="1:7" ht="30" customHeight="1">
      <c r="A11" s="1862" t="s">
        <v>1867</v>
      </c>
      <c r="B11" s="1866" t="s">
        <v>662</v>
      </c>
      <c r="C11" s="1344" t="s">
        <v>2540</v>
      </c>
      <c r="D11" s="1987">
        <f>+SUM(F1_ALL!D13:G13)</f>
        <v>0</v>
      </c>
      <c r="E11" s="1988">
        <f>+F1_ALL!P13</f>
        <v>0</v>
      </c>
      <c r="F11" s="1989"/>
      <c r="G11" s="1990"/>
    </row>
    <row r="12" spans="1:7" ht="30" customHeight="1">
      <c r="A12" s="1862" t="s">
        <v>1869</v>
      </c>
      <c r="B12" s="1866" t="s">
        <v>844</v>
      </c>
      <c r="C12" s="1344" t="s">
        <v>2881</v>
      </c>
      <c r="D12" s="1987">
        <f>+F1_ALL!G19</f>
        <v>0</v>
      </c>
      <c r="E12" s="1988">
        <f>+F1_ALL!P19</f>
        <v>0</v>
      </c>
      <c r="F12" s="1989"/>
      <c r="G12" s="1990"/>
    </row>
    <row r="13" spans="1:7" ht="30" customHeight="1">
      <c r="A13" s="1298" t="s">
        <v>1871</v>
      </c>
      <c r="B13" s="1866" t="s">
        <v>902</v>
      </c>
      <c r="C13" s="1344" t="s">
        <v>2580</v>
      </c>
      <c r="D13" s="1987">
        <f>+SUM(F1_ALL!D39:F39)</f>
        <v>0</v>
      </c>
      <c r="E13" s="1988">
        <f>+F1_ALL!P39</f>
        <v>0</v>
      </c>
      <c r="F13" s="1989"/>
      <c r="G13" s="1990"/>
    </row>
    <row r="14" spans="1:7" ht="30" customHeight="1">
      <c r="A14" s="1862" t="s">
        <v>1873</v>
      </c>
      <c r="B14" s="1866" t="s">
        <v>2354</v>
      </c>
      <c r="C14" s="1344" t="s">
        <v>2587</v>
      </c>
      <c r="D14" s="1987">
        <f>+SUM(F1_ALL!D43:F43)</f>
        <v>0</v>
      </c>
      <c r="E14" s="1988">
        <f>+F1_ALL!P43</f>
        <v>0</v>
      </c>
      <c r="F14" s="1991"/>
      <c r="G14" s="1992"/>
    </row>
    <row r="15" spans="1:7" ht="30" customHeight="1">
      <c r="A15" s="1862" t="s">
        <v>1875</v>
      </c>
      <c r="B15" s="1866" t="s">
        <v>2711</v>
      </c>
      <c r="C15" s="1344" t="s">
        <v>2925</v>
      </c>
      <c r="D15" s="1987">
        <f>+SUM(F1_ALL!D64:F64)</f>
        <v>0</v>
      </c>
      <c r="E15" s="1988">
        <f>+F1_ALL!P64</f>
        <v>0</v>
      </c>
      <c r="F15" s="1991"/>
      <c r="G15" s="1992"/>
    </row>
    <row r="16" spans="1:7" ht="30" customHeight="1">
      <c r="A16" s="1862" t="s">
        <v>1877</v>
      </c>
      <c r="B16" s="1866" t="s">
        <v>2712</v>
      </c>
      <c r="C16" s="1344" t="s">
        <v>2635</v>
      </c>
      <c r="D16" s="1987">
        <f>+F1_ALL!D65+F1_ALL!E65+F1_ALL!F65</f>
        <v>0</v>
      </c>
      <c r="E16" s="1988">
        <f>+F1_ALL!P65</f>
        <v>0</v>
      </c>
      <c r="F16" s="1991"/>
      <c r="G16" s="1992"/>
    </row>
    <row r="17" spans="1:8" ht="30" customHeight="1">
      <c r="A17" s="1862" t="s">
        <v>1879</v>
      </c>
      <c r="B17" s="1866" t="s">
        <v>2716</v>
      </c>
      <c r="C17" s="1344" t="s">
        <v>2647</v>
      </c>
      <c r="D17" s="1987">
        <f>+SUM(F1_ALL!D69:G69)</f>
        <v>0</v>
      </c>
      <c r="E17" s="1988">
        <f>+F1_ALL!P69</f>
        <v>0</v>
      </c>
      <c r="F17" s="1991"/>
      <c r="G17" s="1992"/>
    </row>
    <row r="18" spans="1:8" ht="30" customHeight="1">
      <c r="A18" s="1862" t="s">
        <v>1881</v>
      </c>
      <c r="B18" s="1866" t="s">
        <v>2717</v>
      </c>
      <c r="C18" s="1344" t="s">
        <v>2886</v>
      </c>
      <c r="D18" s="1987">
        <f>+SUM(F1_ALL!D70:F70)</f>
        <v>0</v>
      </c>
      <c r="E18" s="1988">
        <f>+F1_ALL!P70</f>
        <v>0</v>
      </c>
      <c r="F18" s="1991"/>
      <c r="G18" s="1992"/>
    </row>
    <row r="19" spans="1:8" ht="30" customHeight="1">
      <c r="A19" s="1862" t="s">
        <v>1500</v>
      </c>
      <c r="B19" s="1866" t="s">
        <v>2724</v>
      </c>
      <c r="C19" s="1344" t="s">
        <v>2669</v>
      </c>
      <c r="D19" s="1987">
        <f>+SUM(F1_ALL!D77:F77)</f>
        <v>0</v>
      </c>
      <c r="E19" s="1988">
        <f>+F1_ALL!P77</f>
        <v>0</v>
      </c>
      <c r="F19" s="1991"/>
      <c r="G19" s="1992"/>
    </row>
    <row r="20" spans="1:8" ht="30.75" customHeight="1">
      <c r="A20" s="1862" t="s">
        <v>1501</v>
      </c>
      <c r="B20" s="1986">
        <v>2</v>
      </c>
      <c r="C20" s="1842" t="s">
        <v>2804</v>
      </c>
      <c r="D20" s="1987">
        <f>+SUM(F2_ALL!D11:F11)</f>
        <v>0</v>
      </c>
      <c r="E20" s="1993"/>
      <c r="F20" s="1987">
        <f>+F2_ALL!M11</f>
        <v>0</v>
      </c>
      <c r="G20" s="1990"/>
      <c r="H20" s="1902"/>
    </row>
    <row r="21" spans="1:8" ht="30.75" customHeight="1">
      <c r="A21" s="1862" t="s">
        <v>1502</v>
      </c>
      <c r="B21" s="1866" t="s">
        <v>905</v>
      </c>
      <c r="C21" s="1344" t="s">
        <v>2805</v>
      </c>
      <c r="D21" s="1987">
        <f>+SUM(F2_ALL!D12:F12)</f>
        <v>0</v>
      </c>
      <c r="E21" s="1993"/>
      <c r="F21" s="1987">
        <f>+F2_ALL!M12</f>
        <v>0</v>
      </c>
      <c r="G21" s="1990"/>
    </row>
    <row r="22" spans="1:8" ht="30.75" customHeight="1">
      <c r="A22" s="1862" t="s">
        <v>1503</v>
      </c>
      <c r="B22" s="1866" t="s">
        <v>907</v>
      </c>
      <c r="C22" s="1344" t="s">
        <v>2808</v>
      </c>
      <c r="D22" s="1987">
        <f>+SUM(F2_ALL!D17:F17)</f>
        <v>0</v>
      </c>
      <c r="E22" s="1993"/>
      <c r="F22" s="1987">
        <f>+F2_ALL!M17</f>
        <v>0</v>
      </c>
      <c r="G22" s="1990"/>
    </row>
    <row r="23" spans="1:8" ht="30.75" customHeight="1">
      <c r="A23" s="1862" t="s">
        <v>1504</v>
      </c>
      <c r="B23" s="1866" t="s">
        <v>2758</v>
      </c>
      <c r="C23" s="1344" t="s">
        <v>2926</v>
      </c>
      <c r="D23" s="1987">
        <f>+SUM(F2_ALL!D23:F23)-SUM(F2_ALL!D25:F25)</f>
        <v>0</v>
      </c>
      <c r="E23" s="1993"/>
      <c r="F23" s="1987">
        <f>+F2_ALL!M23-F2_ALL!M25</f>
        <v>0</v>
      </c>
      <c r="G23" s="1990"/>
    </row>
    <row r="24" spans="1:8" ht="30.75" customHeight="1">
      <c r="A24" s="1862" t="s">
        <v>1505</v>
      </c>
      <c r="B24" s="1866" t="s">
        <v>2776</v>
      </c>
      <c r="C24" s="1344" t="s">
        <v>2900</v>
      </c>
      <c r="D24" s="1987">
        <f>+SUM(F2_ALL!D25:F25)+SUM(F2_ALL!D37:F37)</f>
        <v>0</v>
      </c>
      <c r="E24" s="1993"/>
      <c r="F24" s="1987">
        <f>+F2_ALL!M25+F2_ALL!M37</f>
        <v>0</v>
      </c>
      <c r="G24" s="1990"/>
    </row>
    <row r="25" spans="1:8" ht="30.75" customHeight="1">
      <c r="A25" s="1862" t="s">
        <v>1506</v>
      </c>
      <c r="B25" s="1866" t="s">
        <v>2778</v>
      </c>
      <c r="C25" s="1344" t="s">
        <v>2927</v>
      </c>
      <c r="D25" s="1987">
        <f>+SUM(F2_ALL!D32:F32)</f>
        <v>0</v>
      </c>
      <c r="E25" s="1993"/>
      <c r="F25" s="1987">
        <f>+F2_ALL!M32</f>
        <v>0</v>
      </c>
      <c r="G25" s="1990"/>
    </row>
    <row r="26" spans="1:8" ht="30.75" customHeight="1">
      <c r="A26" s="1862" t="s">
        <v>1508</v>
      </c>
      <c r="B26" s="1866" t="s">
        <v>2790</v>
      </c>
      <c r="C26" s="1344" t="s">
        <v>2903</v>
      </c>
      <c r="D26" s="1987">
        <f>+SUM(F2_ALL!D33:F33)-SUM(F2_ALL!D37:F37)</f>
        <v>0</v>
      </c>
      <c r="E26" s="1993"/>
      <c r="F26" s="1987">
        <f>+F2_ALL!M33-F2_ALL!M37</f>
        <v>0</v>
      </c>
      <c r="G26" s="1990"/>
    </row>
    <row r="27" spans="1:8" ht="30.75" customHeight="1">
      <c r="A27" s="1862" t="s">
        <v>1509</v>
      </c>
      <c r="B27" s="1866" t="s">
        <v>2792</v>
      </c>
      <c r="C27" s="1344" t="s">
        <v>2829</v>
      </c>
      <c r="D27" s="1987">
        <f>+SUM(F2_ALL!D40:F40)</f>
        <v>0</v>
      </c>
      <c r="E27" s="1993"/>
      <c r="F27" s="1987">
        <f>+F2_ALL!M40</f>
        <v>0</v>
      </c>
      <c r="G27" s="1990"/>
    </row>
    <row r="28" spans="1:8" ht="30.75" customHeight="1">
      <c r="A28" s="1862" t="s">
        <v>1510</v>
      </c>
      <c r="B28" s="1866" t="s">
        <v>2794</v>
      </c>
      <c r="C28" s="1344" t="s">
        <v>2906</v>
      </c>
      <c r="D28" s="1987">
        <f>+SUM(F2_ALL!D42:F42)+F2_ALL!D41</f>
        <v>0</v>
      </c>
      <c r="E28" s="1993"/>
      <c r="F28" s="1987">
        <f>+F2_ALL!M42</f>
        <v>0</v>
      </c>
      <c r="G28" s="1990"/>
    </row>
    <row r="29" spans="1:8" ht="30.75" customHeight="1" thickBot="1">
      <c r="A29" s="1943" t="s">
        <v>1511</v>
      </c>
      <c r="B29" s="1884" t="s">
        <v>1735</v>
      </c>
      <c r="C29" s="1984" t="s">
        <v>2928</v>
      </c>
      <c r="D29" s="1994"/>
      <c r="E29" s="1995"/>
      <c r="F29" s="1994"/>
      <c r="G29" s="1987" t="e">
        <f>+F20/E10</f>
        <v>#DIV/0!</v>
      </c>
    </row>
    <row r="32" spans="1:8" ht="15" thickBot="1"/>
    <row r="33" spans="1:7" ht="60" customHeight="1" thickBot="1">
      <c r="A33" s="2931" t="s">
        <v>2929</v>
      </c>
      <c r="B33" s="2932"/>
      <c r="C33" s="2932"/>
      <c r="D33" s="2932"/>
      <c r="E33" s="2932"/>
      <c r="F33" s="2932"/>
      <c r="G33" s="2933"/>
    </row>
    <row r="34" spans="1:7" s="1849" customFormat="1" ht="55.9" customHeight="1">
      <c r="A34" s="2781" t="s">
        <v>1678</v>
      </c>
      <c r="B34" s="2959" t="s">
        <v>2536</v>
      </c>
      <c r="C34" s="2785" t="s">
        <v>657</v>
      </c>
      <c r="D34" s="1290" t="s">
        <v>2931</v>
      </c>
      <c r="E34" s="1290" t="s">
        <v>2932</v>
      </c>
      <c r="F34" s="1290" t="s">
        <v>2933</v>
      </c>
      <c r="G34" s="1291" t="s">
        <v>2934</v>
      </c>
    </row>
    <row r="35" spans="1:7" s="1849" customFormat="1" ht="30.75" customHeight="1">
      <c r="A35" s="2958"/>
      <c r="B35" s="2960"/>
      <c r="C35" s="2961"/>
      <c r="D35" s="1851" t="s">
        <v>1865</v>
      </c>
      <c r="E35" s="1851" t="s">
        <v>1867</v>
      </c>
      <c r="F35" s="1851" t="s">
        <v>1869</v>
      </c>
      <c r="G35" s="1985" t="s">
        <v>1871</v>
      </c>
    </row>
    <row r="36" spans="1:7" s="1849" customFormat="1" ht="30.75" customHeight="1">
      <c r="A36" s="1862" t="s">
        <v>1865</v>
      </c>
      <c r="B36" s="1986">
        <v>1</v>
      </c>
      <c r="C36" s="1842" t="s">
        <v>2538</v>
      </c>
      <c r="D36" s="1987">
        <f>+SUM(F3_ALL!D12:F12)</f>
        <v>0</v>
      </c>
      <c r="E36" s="1988">
        <f>+F3_ALL!M12</f>
        <v>0</v>
      </c>
      <c r="F36" s="1989"/>
      <c r="G36" s="1990"/>
    </row>
    <row r="37" spans="1:7" ht="30" customHeight="1">
      <c r="A37" s="1862" t="s">
        <v>1867</v>
      </c>
      <c r="B37" s="1866" t="s">
        <v>662</v>
      </c>
      <c r="C37" s="1344" t="s">
        <v>2540</v>
      </c>
      <c r="D37" s="1987">
        <f>+SUM(F3_ALL!D13:F13)</f>
        <v>0</v>
      </c>
      <c r="E37" s="1988">
        <f>+F3_ALL!M13</f>
        <v>0</v>
      </c>
      <c r="F37" s="1989"/>
      <c r="G37" s="1990"/>
    </row>
    <row r="38" spans="1:7" ht="30" customHeight="1">
      <c r="A38" s="1862" t="s">
        <v>1869</v>
      </c>
      <c r="B38" s="1866" t="s">
        <v>844</v>
      </c>
      <c r="C38" s="1344" t="s">
        <v>2881</v>
      </c>
      <c r="D38" s="1987">
        <f>+F3_ALL!F16</f>
        <v>0</v>
      </c>
      <c r="E38" s="1988">
        <f>+F3_ALL!M16</f>
        <v>0</v>
      </c>
      <c r="F38" s="1989"/>
      <c r="G38" s="1990"/>
    </row>
    <row r="39" spans="1:7" ht="30" customHeight="1">
      <c r="A39" s="1298" t="s">
        <v>1871</v>
      </c>
      <c r="B39" s="1866" t="s">
        <v>902</v>
      </c>
      <c r="C39" s="1344" t="s">
        <v>2580</v>
      </c>
      <c r="D39" s="1987">
        <f>+SUM(F3_ALL!D36:E36)</f>
        <v>0</v>
      </c>
      <c r="E39" s="1988">
        <f>+F3_ALL!M36</f>
        <v>0</v>
      </c>
      <c r="F39" s="1989"/>
      <c r="G39" s="1990"/>
    </row>
    <row r="40" spans="1:7" ht="30" customHeight="1">
      <c r="A40" s="1862" t="s">
        <v>1873</v>
      </c>
      <c r="B40" s="1866" t="s">
        <v>2354</v>
      </c>
      <c r="C40" s="1344" t="s">
        <v>2587</v>
      </c>
      <c r="D40" s="1987">
        <f>+SUM(F3_ALL!D39:E39)</f>
        <v>0</v>
      </c>
      <c r="E40" s="1988">
        <f>+F3_ALL!M39</f>
        <v>0</v>
      </c>
      <c r="F40" s="1991"/>
      <c r="G40" s="1992"/>
    </row>
    <row r="41" spans="1:7" ht="30" customHeight="1">
      <c r="A41" s="1862" t="s">
        <v>1875</v>
      </c>
      <c r="B41" s="1866" t="s">
        <v>2711</v>
      </c>
      <c r="C41" s="1344" t="s">
        <v>2925</v>
      </c>
      <c r="D41" s="1987">
        <f>+SUM(F3_ALL!D47:E47)</f>
        <v>0</v>
      </c>
      <c r="E41" s="1988">
        <f>+F3_ALL!M47</f>
        <v>0</v>
      </c>
      <c r="F41" s="1991"/>
      <c r="G41" s="1992"/>
    </row>
    <row r="42" spans="1:7" ht="30" customHeight="1">
      <c r="A42" s="1862" t="s">
        <v>1877</v>
      </c>
      <c r="B42" s="1866" t="s">
        <v>2712</v>
      </c>
      <c r="C42" s="1344" t="s">
        <v>2635</v>
      </c>
      <c r="D42" s="1987">
        <f>+SUM(F3_ALL!D48:E48)</f>
        <v>0</v>
      </c>
      <c r="E42" s="1988">
        <f>+F3_ALL!M48</f>
        <v>0</v>
      </c>
      <c r="F42" s="1991"/>
      <c r="G42" s="1992"/>
    </row>
    <row r="43" spans="1:7" ht="30" customHeight="1">
      <c r="A43" s="1862" t="s">
        <v>1879</v>
      </c>
      <c r="B43" s="1866" t="s">
        <v>2716</v>
      </c>
      <c r="C43" s="1344" t="s">
        <v>2647</v>
      </c>
      <c r="D43" s="1987">
        <f>+SUM(F3_ALL!D52:E52)</f>
        <v>0</v>
      </c>
      <c r="E43" s="1988">
        <f>+F3_ALL!M52</f>
        <v>0</v>
      </c>
      <c r="F43" s="1991"/>
      <c r="G43" s="1992"/>
    </row>
    <row r="44" spans="1:7" ht="30" customHeight="1">
      <c r="A44" s="1862" t="s">
        <v>1881</v>
      </c>
      <c r="B44" s="1866" t="s">
        <v>2717</v>
      </c>
      <c r="C44" s="1344" t="s">
        <v>2886</v>
      </c>
      <c r="D44" s="1987">
        <f>+SUM(F3_ALL!D53:E53)</f>
        <v>0</v>
      </c>
      <c r="E44" s="1988">
        <f>+F3_ALL!M53</f>
        <v>0</v>
      </c>
      <c r="F44" s="1991"/>
      <c r="G44" s="1992"/>
    </row>
    <row r="45" spans="1:7" ht="30" customHeight="1">
      <c r="A45" s="1862" t="s">
        <v>1500</v>
      </c>
      <c r="B45" s="1866" t="s">
        <v>2724</v>
      </c>
      <c r="C45" s="1344" t="s">
        <v>2669</v>
      </c>
      <c r="D45" s="1987">
        <f>+SUM(F3_ALL!D54:E54)</f>
        <v>0</v>
      </c>
      <c r="E45" s="1988">
        <f>+F3_ALL!M54</f>
        <v>0</v>
      </c>
      <c r="F45" s="1991"/>
      <c r="G45" s="1992"/>
    </row>
    <row r="46" spans="1:7" ht="30.75" customHeight="1">
      <c r="A46" s="1862" t="s">
        <v>1501</v>
      </c>
      <c r="B46" s="1986">
        <v>2</v>
      </c>
      <c r="C46" s="1842" t="s">
        <v>2804</v>
      </c>
      <c r="D46" s="1987">
        <f>+SUM(F4_ALL!D11:E11)</f>
        <v>0</v>
      </c>
      <c r="E46" s="1993"/>
      <c r="F46" s="1987">
        <f>+F4_ALL!J11</f>
        <v>0</v>
      </c>
      <c r="G46" s="1990"/>
    </row>
    <row r="47" spans="1:7" ht="30.75" customHeight="1">
      <c r="A47" s="1862" t="s">
        <v>1502</v>
      </c>
      <c r="B47" s="1866" t="s">
        <v>905</v>
      </c>
      <c r="C47" s="1344" t="s">
        <v>2805</v>
      </c>
      <c r="D47" s="1987">
        <f>+SUM(F4_ALL!D12:E12)</f>
        <v>0</v>
      </c>
      <c r="E47" s="1993"/>
      <c r="F47" s="1987">
        <f>+F4_ALL!J12</f>
        <v>0</v>
      </c>
      <c r="G47" s="1990"/>
    </row>
    <row r="48" spans="1:7" ht="30.75" customHeight="1">
      <c r="A48" s="1862" t="s">
        <v>1503</v>
      </c>
      <c r="B48" s="1866" t="s">
        <v>907</v>
      </c>
      <c r="C48" s="1344" t="s">
        <v>2808</v>
      </c>
      <c r="D48" s="1987">
        <f>+SUM(F4_ALL!D13:E13)</f>
        <v>0</v>
      </c>
      <c r="E48" s="1993"/>
      <c r="F48" s="1987">
        <f>+F4_ALL!J13</f>
        <v>0</v>
      </c>
      <c r="G48" s="1990"/>
    </row>
    <row r="49" spans="1:7" ht="30.75" customHeight="1">
      <c r="A49" s="1862" t="s">
        <v>1504</v>
      </c>
      <c r="B49" s="1866" t="s">
        <v>2758</v>
      </c>
      <c r="C49" s="1344" t="s">
        <v>2926</v>
      </c>
      <c r="D49" s="1987">
        <f>+SUM(F4_ALL!D16:E16)</f>
        <v>0</v>
      </c>
      <c r="E49" s="1993"/>
      <c r="F49" s="1987">
        <f>+F4_ALL!J16</f>
        <v>0</v>
      </c>
      <c r="G49" s="1990"/>
    </row>
    <row r="50" spans="1:7" ht="30.75" customHeight="1">
      <c r="A50" s="1862" t="s">
        <v>1505</v>
      </c>
      <c r="B50" s="1866" t="s">
        <v>2776</v>
      </c>
      <c r="C50" s="1344" t="s">
        <v>2900</v>
      </c>
      <c r="D50" s="1987">
        <f>+SUM(F4_ALL!D17:E17)</f>
        <v>0</v>
      </c>
      <c r="E50" s="1993"/>
      <c r="F50" s="1987">
        <f>+F4_ALL!J17</f>
        <v>0</v>
      </c>
      <c r="G50" s="1990"/>
    </row>
    <row r="51" spans="1:7" ht="30.75" customHeight="1">
      <c r="A51" s="1862" t="s">
        <v>1506</v>
      </c>
      <c r="B51" s="1866" t="s">
        <v>2778</v>
      </c>
      <c r="C51" s="1344" t="s">
        <v>2927</v>
      </c>
      <c r="D51" s="1987">
        <f>+SUM(F4_ALL!D18:E18)</f>
        <v>0</v>
      </c>
      <c r="E51" s="1993"/>
      <c r="F51" s="1987">
        <f>+F4_ALL!J18</f>
        <v>0</v>
      </c>
      <c r="G51" s="1990"/>
    </row>
    <row r="52" spans="1:7" ht="30.75" customHeight="1">
      <c r="A52" s="1862" t="s">
        <v>1508</v>
      </c>
      <c r="B52" s="1866" t="s">
        <v>2790</v>
      </c>
      <c r="C52" s="1344" t="s">
        <v>2903</v>
      </c>
      <c r="D52" s="1987">
        <f>+SUM(F4_ALL!D19:E19)</f>
        <v>0</v>
      </c>
      <c r="E52" s="1993"/>
      <c r="F52" s="1987">
        <f>+F4_ALL!J19</f>
        <v>0</v>
      </c>
      <c r="G52" s="1990"/>
    </row>
    <row r="53" spans="1:7" ht="30.75" customHeight="1">
      <c r="A53" s="1862" t="s">
        <v>1509</v>
      </c>
      <c r="B53" s="1866" t="s">
        <v>2792</v>
      </c>
      <c r="C53" s="1344" t="s">
        <v>2829</v>
      </c>
      <c r="D53" s="1987">
        <f>+SUM(F4_ALL!D20:E20)</f>
        <v>0</v>
      </c>
      <c r="E53" s="1993"/>
      <c r="F53" s="1987">
        <f>+F4_ALL!J20</f>
        <v>0</v>
      </c>
      <c r="G53" s="1990"/>
    </row>
    <row r="54" spans="1:7" ht="30.75" customHeight="1">
      <c r="A54" s="1862" t="s">
        <v>1510</v>
      </c>
      <c r="B54" s="1866" t="s">
        <v>2794</v>
      </c>
      <c r="C54" s="1344" t="s">
        <v>2906</v>
      </c>
      <c r="D54" s="1987">
        <f>+SUM(F4_ALL!D21:E21)</f>
        <v>0</v>
      </c>
      <c r="E54" s="1993"/>
      <c r="F54" s="1987">
        <f>+F4_ALL!J21</f>
        <v>0</v>
      </c>
      <c r="G54" s="1990"/>
    </row>
    <row r="55" spans="1:7" ht="30.75" customHeight="1" thickBot="1">
      <c r="A55" s="1943" t="s">
        <v>1511</v>
      </c>
      <c r="B55" s="1884" t="s">
        <v>1735</v>
      </c>
      <c r="C55" s="1984" t="s">
        <v>2928</v>
      </c>
      <c r="D55" s="1994"/>
      <c r="E55" s="1995"/>
      <c r="F55" s="1994"/>
      <c r="G55" s="1987"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election activeCell="C98" sqref="C98"/>
    </sheetView>
  </sheetViews>
  <sheetFormatPr defaultColWidth="11.42578125" defaultRowHeight="14.25"/>
  <cols>
    <col min="1" max="1" width="22.140625" style="1846" customWidth="1"/>
    <col min="2" max="2" width="12.5703125" style="1847" customWidth="1"/>
    <col min="3" max="3" width="133.7109375" style="1800" customWidth="1"/>
    <col min="4" max="7" width="20.7109375" style="1800" customWidth="1"/>
    <col min="8" max="16384" width="11.42578125" style="1800"/>
  </cols>
  <sheetData>
    <row r="1" spans="1:7" ht="15">
      <c r="A1" s="1755" t="s">
        <v>2682</v>
      </c>
      <c r="B1" s="1755" t="s">
        <v>1659</v>
      </c>
    </row>
    <row r="2" spans="1:7" ht="15">
      <c r="A2" s="1755" t="s">
        <v>2524</v>
      </c>
      <c r="B2" s="1835" t="s">
        <v>2935</v>
      </c>
    </row>
    <row r="3" spans="1:7" ht="15">
      <c r="A3" s="1755" t="s">
        <v>6</v>
      </c>
      <c r="B3" s="1755" t="s">
        <v>7</v>
      </c>
    </row>
    <row r="4" spans="1:7" ht="15">
      <c r="A4" s="1755" t="s">
        <v>10</v>
      </c>
      <c r="B4" s="1755" t="s">
        <v>2526</v>
      </c>
    </row>
    <row r="6" spans="1:7" ht="15.75" customHeight="1" thickBot="1">
      <c r="A6" s="1279"/>
      <c r="B6" s="1280"/>
      <c r="C6" s="1278"/>
      <c r="D6" s="1278"/>
      <c r="E6" s="1278"/>
      <c r="F6" s="1278"/>
    </row>
    <row r="7" spans="1:7" ht="29.25" customHeight="1" thickBot="1">
      <c r="A7" s="2931" t="s">
        <v>2923</v>
      </c>
      <c r="B7" s="2932"/>
      <c r="C7" s="2932"/>
      <c r="D7" s="2932"/>
      <c r="E7" s="2932"/>
      <c r="F7" s="2932"/>
      <c r="G7" s="2933"/>
    </row>
    <row r="8" spans="1:7" s="1849" customFormat="1" ht="55.9" customHeight="1">
      <c r="A8" s="2781" t="s">
        <v>1678</v>
      </c>
      <c r="B8" s="2959" t="s">
        <v>2536</v>
      </c>
      <c r="C8" s="2785" t="s">
        <v>657</v>
      </c>
      <c r="D8" s="1290" t="s">
        <v>658</v>
      </c>
      <c r="E8" s="1290" t="s">
        <v>2530</v>
      </c>
      <c r="F8" s="1290" t="s">
        <v>2736</v>
      </c>
      <c r="G8" s="1291" t="s">
        <v>2924</v>
      </c>
    </row>
    <row r="9" spans="1:7" s="1849" customFormat="1" ht="30.75" customHeight="1">
      <c r="A9" s="2958"/>
      <c r="B9" s="2960"/>
      <c r="C9" s="2961"/>
      <c r="D9" s="1851" t="s">
        <v>1865</v>
      </c>
      <c r="E9" s="1851" t="s">
        <v>1867</v>
      </c>
      <c r="F9" s="1851" t="s">
        <v>1869</v>
      </c>
      <c r="G9" s="1851" t="s">
        <v>1871</v>
      </c>
    </row>
    <row r="10" spans="1:7" s="1849" customFormat="1" ht="30.75" customHeight="1">
      <c r="A10" s="1862" t="s">
        <v>1865</v>
      </c>
      <c r="B10" s="1986">
        <v>1</v>
      </c>
      <c r="C10" s="1842" t="s">
        <v>2538</v>
      </c>
      <c r="D10" s="1987">
        <f>+SUM(F1_EUR!D12:G12)</f>
        <v>0</v>
      </c>
      <c r="E10" s="1988">
        <f>+F1_EUR!P12</f>
        <v>0</v>
      </c>
      <c r="F10" s="1989"/>
      <c r="G10" s="1990"/>
    </row>
    <row r="11" spans="1:7" ht="30" customHeight="1">
      <c r="A11" s="1862" t="s">
        <v>1867</v>
      </c>
      <c r="B11" s="1866" t="s">
        <v>662</v>
      </c>
      <c r="C11" s="1344" t="s">
        <v>2540</v>
      </c>
      <c r="D11" s="1987">
        <f>+SUM(F1_EUR!D13:G13)</f>
        <v>0</v>
      </c>
      <c r="E11" s="1988">
        <f>+F1_EUR!P13</f>
        <v>0</v>
      </c>
      <c r="F11" s="1989"/>
      <c r="G11" s="1990"/>
    </row>
    <row r="12" spans="1:7" ht="30" customHeight="1">
      <c r="A12" s="1862" t="s">
        <v>1869</v>
      </c>
      <c r="B12" s="1866" t="s">
        <v>844</v>
      </c>
      <c r="C12" s="1344" t="s">
        <v>2881</v>
      </c>
      <c r="D12" s="1987">
        <f>+F1_EUR!G19</f>
        <v>0</v>
      </c>
      <c r="E12" s="1988">
        <f>+F1_EUR!P19</f>
        <v>0</v>
      </c>
      <c r="F12" s="1989"/>
      <c r="G12" s="1990"/>
    </row>
    <row r="13" spans="1:7" ht="30" customHeight="1">
      <c r="A13" s="1298" t="s">
        <v>1871</v>
      </c>
      <c r="B13" s="1866" t="s">
        <v>902</v>
      </c>
      <c r="C13" s="1344" t="s">
        <v>2580</v>
      </c>
      <c r="D13" s="1987">
        <f>+SUM(F1_EUR!D39:F39)</f>
        <v>0</v>
      </c>
      <c r="E13" s="1988">
        <f>+F1_EUR!P39</f>
        <v>0</v>
      </c>
      <c r="F13" s="1989"/>
      <c r="G13" s="1990"/>
    </row>
    <row r="14" spans="1:7" ht="30" customHeight="1">
      <c r="A14" s="1862" t="s">
        <v>1873</v>
      </c>
      <c r="B14" s="1866" t="s">
        <v>2354</v>
      </c>
      <c r="C14" s="1344" t="s">
        <v>2587</v>
      </c>
      <c r="D14" s="1987">
        <f>+SUM(F1_EUR!D43:F43)</f>
        <v>0</v>
      </c>
      <c r="E14" s="1988">
        <f>+F1_EUR!P43</f>
        <v>0</v>
      </c>
      <c r="F14" s="1991"/>
      <c r="G14" s="1992"/>
    </row>
    <row r="15" spans="1:7" ht="30" customHeight="1">
      <c r="A15" s="1862" t="s">
        <v>1875</v>
      </c>
      <c r="B15" s="1866" t="s">
        <v>2711</v>
      </c>
      <c r="C15" s="1344" t="s">
        <v>2925</v>
      </c>
      <c r="D15" s="1987">
        <f>+SUM(F1_EUR!D64:F64)</f>
        <v>0</v>
      </c>
      <c r="E15" s="1988">
        <f>+F1_EUR!P64</f>
        <v>0</v>
      </c>
      <c r="F15" s="1991"/>
      <c r="G15" s="1992"/>
    </row>
    <row r="16" spans="1:7" ht="30" customHeight="1">
      <c r="A16" s="1862" t="s">
        <v>1877</v>
      </c>
      <c r="B16" s="1866" t="s">
        <v>2712</v>
      </c>
      <c r="C16" s="1344" t="s">
        <v>2635</v>
      </c>
      <c r="D16" s="1987">
        <f>+F1_EUR!D65+F1_EUR!E65+F1_EUR!F65</f>
        <v>0</v>
      </c>
      <c r="E16" s="1988">
        <f>+F1_EUR!P65</f>
        <v>0</v>
      </c>
      <c r="F16" s="1991"/>
      <c r="G16" s="1992"/>
    </row>
    <row r="17" spans="1:8" ht="30" customHeight="1">
      <c r="A17" s="1862" t="s">
        <v>1879</v>
      </c>
      <c r="B17" s="1866" t="s">
        <v>2716</v>
      </c>
      <c r="C17" s="1344" t="s">
        <v>2647</v>
      </c>
      <c r="D17" s="1987">
        <f>+SUM(F1_EUR!D69:G69)</f>
        <v>0</v>
      </c>
      <c r="E17" s="1988">
        <f>+F1_EUR!P69</f>
        <v>0</v>
      </c>
      <c r="F17" s="1991"/>
      <c r="G17" s="1992"/>
    </row>
    <row r="18" spans="1:8" ht="30" customHeight="1">
      <c r="A18" s="1862" t="s">
        <v>1881</v>
      </c>
      <c r="B18" s="1866" t="s">
        <v>2717</v>
      </c>
      <c r="C18" s="1344" t="s">
        <v>2886</v>
      </c>
      <c r="D18" s="1987">
        <f>+SUM(F1_EUR!D70:F70)</f>
        <v>0</v>
      </c>
      <c r="E18" s="1988">
        <f>+F1_EUR!P70</f>
        <v>0</v>
      </c>
      <c r="F18" s="1991"/>
      <c r="G18" s="1992"/>
    </row>
    <row r="19" spans="1:8" ht="30" customHeight="1">
      <c r="A19" s="1862" t="s">
        <v>1500</v>
      </c>
      <c r="B19" s="1866" t="s">
        <v>2724</v>
      </c>
      <c r="C19" s="1344" t="s">
        <v>2669</v>
      </c>
      <c r="D19" s="1987">
        <f>+SUM(F1_EUR!D77:F77)</f>
        <v>0</v>
      </c>
      <c r="E19" s="1988">
        <f>+F1_EUR!P77</f>
        <v>0</v>
      </c>
      <c r="F19" s="1991"/>
      <c r="G19" s="1992"/>
    </row>
    <row r="20" spans="1:8" ht="30.75" customHeight="1">
      <c r="A20" s="1862" t="s">
        <v>1501</v>
      </c>
      <c r="B20" s="1986">
        <v>2</v>
      </c>
      <c r="C20" s="1842" t="s">
        <v>2804</v>
      </c>
      <c r="D20" s="1987">
        <f>+SUM(F2_EUR!D11:F11)</f>
        <v>0</v>
      </c>
      <c r="E20" s="1993"/>
      <c r="F20" s="1987">
        <f>+F2_EUR!M11</f>
        <v>0</v>
      </c>
      <c r="G20" s="1990"/>
      <c r="H20" s="1902"/>
    </row>
    <row r="21" spans="1:8" ht="30.75" customHeight="1">
      <c r="A21" s="1862" t="s">
        <v>1502</v>
      </c>
      <c r="B21" s="1866" t="s">
        <v>905</v>
      </c>
      <c r="C21" s="1344" t="s">
        <v>2805</v>
      </c>
      <c r="D21" s="1987">
        <f>+SUM(F2_EUR!D12:F12)</f>
        <v>0</v>
      </c>
      <c r="E21" s="1993"/>
      <c r="F21" s="1987">
        <f>+F2_EUR!M12</f>
        <v>0</v>
      </c>
      <c r="G21" s="1990"/>
    </row>
    <row r="22" spans="1:8" ht="30.75" customHeight="1">
      <c r="A22" s="1862" t="s">
        <v>1503</v>
      </c>
      <c r="B22" s="1866" t="s">
        <v>907</v>
      </c>
      <c r="C22" s="1344" t="s">
        <v>2808</v>
      </c>
      <c r="D22" s="1987">
        <f>+SUM(F2_EUR!D17:F17)</f>
        <v>0</v>
      </c>
      <c r="E22" s="1993"/>
      <c r="F22" s="1987">
        <f>+F2_EUR!M17</f>
        <v>0</v>
      </c>
      <c r="G22" s="1990"/>
    </row>
    <row r="23" spans="1:8" ht="30.75" customHeight="1">
      <c r="A23" s="1862" t="s">
        <v>1504</v>
      </c>
      <c r="B23" s="1866" t="s">
        <v>2758</v>
      </c>
      <c r="C23" s="1344" t="s">
        <v>2926</v>
      </c>
      <c r="D23" s="1987">
        <f>+SUM(F2_EUR!D23:F23)-SUM(F2_EUR!D25:F25)</f>
        <v>0</v>
      </c>
      <c r="E23" s="1993"/>
      <c r="F23" s="1987">
        <f>+F2_EUR!M23-F2_EUR!M25</f>
        <v>0</v>
      </c>
      <c r="G23" s="1990"/>
    </row>
    <row r="24" spans="1:8" ht="30.75" customHeight="1">
      <c r="A24" s="1862" t="s">
        <v>1505</v>
      </c>
      <c r="B24" s="1866" t="s">
        <v>2776</v>
      </c>
      <c r="C24" s="1344" t="s">
        <v>2900</v>
      </c>
      <c r="D24" s="1987">
        <f>+SUM(F2_EUR!D25:F25)+SUM(F2_EUR!D37:F37)</f>
        <v>0</v>
      </c>
      <c r="E24" s="1993"/>
      <c r="F24" s="1987">
        <f>+F2_EUR!M25+F2_EUR!M37</f>
        <v>0</v>
      </c>
      <c r="G24" s="1990"/>
    </row>
    <row r="25" spans="1:8" ht="30.75" customHeight="1">
      <c r="A25" s="1862" t="s">
        <v>1506</v>
      </c>
      <c r="B25" s="1866" t="s">
        <v>2778</v>
      </c>
      <c r="C25" s="1344" t="s">
        <v>2927</v>
      </c>
      <c r="D25" s="1987">
        <f>+SUM(F2_EUR!D32:F32)</f>
        <v>0</v>
      </c>
      <c r="E25" s="1993"/>
      <c r="F25" s="1987">
        <f>+F2_EUR!M32</f>
        <v>0</v>
      </c>
      <c r="G25" s="1990"/>
    </row>
    <row r="26" spans="1:8" ht="30.75" customHeight="1">
      <c r="A26" s="1862" t="s">
        <v>1508</v>
      </c>
      <c r="B26" s="1866" t="s">
        <v>2790</v>
      </c>
      <c r="C26" s="1344" t="s">
        <v>2903</v>
      </c>
      <c r="D26" s="1987">
        <f>+SUM(F2_EUR!D33:F33)-SUM(F2_EUR!D37:F37)</f>
        <v>0</v>
      </c>
      <c r="E26" s="1993"/>
      <c r="F26" s="1987">
        <f>+F2_EUR!M33-F2_EUR!M37</f>
        <v>0</v>
      </c>
      <c r="G26" s="1990"/>
    </row>
    <row r="27" spans="1:8" ht="30.75" customHeight="1">
      <c r="A27" s="1862" t="s">
        <v>1509</v>
      </c>
      <c r="B27" s="1866" t="s">
        <v>2792</v>
      </c>
      <c r="C27" s="1344" t="s">
        <v>2829</v>
      </c>
      <c r="D27" s="1987">
        <f>+SUM(F2_EUR!D40:F40)</f>
        <v>0</v>
      </c>
      <c r="E27" s="1993"/>
      <c r="F27" s="1987">
        <f>+F2_EUR!M40</f>
        <v>0</v>
      </c>
      <c r="G27" s="1990"/>
    </row>
    <row r="28" spans="1:8" ht="30.75" customHeight="1">
      <c r="A28" s="1862" t="s">
        <v>1510</v>
      </c>
      <c r="B28" s="1866" t="s">
        <v>2794</v>
      </c>
      <c r="C28" s="1344" t="s">
        <v>2906</v>
      </c>
      <c r="D28" s="1987">
        <f>+SUM(F2_EUR!D42:F42)+F2_EUR!D41</f>
        <v>0</v>
      </c>
      <c r="E28" s="1993"/>
      <c r="F28" s="1987">
        <f>+F2_EUR!M42</f>
        <v>0</v>
      </c>
      <c r="G28" s="1990"/>
    </row>
    <row r="29" spans="1:8" ht="30.75" customHeight="1" thickBot="1">
      <c r="A29" s="1943" t="s">
        <v>1511</v>
      </c>
      <c r="B29" s="1884" t="s">
        <v>1735</v>
      </c>
      <c r="C29" s="1984" t="s">
        <v>2928</v>
      </c>
      <c r="D29" s="1994"/>
      <c r="E29" s="1995"/>
      <c r="F29" s="1994"/>
      <c r="G29" s="1987" t="e">
        <f>+F20/E10</f>
        <v>#DIV/0!</v>
      </c>
    </row>
    <row r="32" spans="1:8" ht="15" thickBot="1"/>
    <row r="33" spans="1:7" ht="60" customHeight="1" thickBot="1">
      <c r="A33" s="2931" t="s">
        <v>2929</v>
      </c>
      <c r="B33" s="2932"/>
      <c r="C33" s="2932"/>
      <c r="D33" s="2932"/>
      <c r="E33" s="2932"/>
      <c r="F33" s="2932"/>
      <c r="G33" s="2933"/>
    </row>
    <row r="34" spans="1:7" s="1849" customFormat="1" ht="55.9" customHeight="1">
      <c r="A34" s="2781" t="s">
        <v>1678</v>
      </c>
      <c r="B34" s="2959" t="s">
        <v>2536</v>
      </c>
      <c r="C34" s="2785" t="s">
        <v>657</v>
      </c>
      <c r="D34" s="1290" t="s">
        <v>2931</v>
      </c>
      <c r="E34" s="1290" t="s">
        <v>2932</v>
      </c>
      <c r="F34" s="1290" t="s">
        <v>2933</v>
      </c>
      <c r="G34" s="1291" t="s">
        <v>2934</v>
      </c>
    </row>
    <row r="35" spans="1:7" s="1849" customFormat="1" ht="30.75" customHeight="1">
      <c r="A35" s="2958"/>
      <c r="B35" s="2960"/>
      <c r="C35" s="2961"/>
      <c r="D35" s="1851" t="s">
        <v>1865</v>
      </c>
      <c r="E35" s="1851" t="s">
        <v>1867</v>
      </c>
      <c r="F35" s="1851" t="s">
        <v>1869</v>
      </c>
      <c r="G35" s="1985" t="s">
        <v>1871</v>
      </c>
    </row>
    <row r="36" spans="1:7" s="1849" customFormat="1" ht="30.75" customHeight="1">
      <c r="A36" s="1862" t="s">
        <v>1865</v>
      </c>
      <c r="B36" s="1986">
        <v>1</v>
      </c>
      <c r="C36" s="1842" t="s">
        <v>2538</v>
      </c>
      <c r="D36" s="1987">
        <f>+SUM(F3_EUR!D12:F12)</f>
        <v>0</v>
      </c>
      <c r="E36" s="1988">
        <f>+F3_EUR!M12</f>
        <v>0</v>
      </c>
      <c r="F36" s="1989"/>
      <c r="G36" s="1990"/>
    </row>
    <row r="37" spans="1:7" ht="30" customHeight="1">
      <c r="A37" s="1862" t="s">
        <v>1867</v>
      </c>
      <c r="B37" s="1866" t="s">
        <v>662</v>
      </c>
      <c r="C37" s="1344" t="s">
        <v>2540</v>
      </c>
      <c r="D37" s="1987">
        <f>+SUM(F3_EUR!D13:F13)</f>
        <v>0</v>
      </c>
      <c r="E37" s="1988">
        <f>+F3_EUR!M13</f>
        <v>0</v>
      </c>
      <c r="F37" s="1989"/>
      <c r="G37" s="1990"/>
    </row>
    <row r="38" spans="1:7" ht="30" customHeight="1">
      <c r="A38" s="1862" t="s">
        <v>1869</v>
      </c>
      <c r="B38" s="1866" t="s">
        <v>844</v>
      </c>
      <c r="C38" s="1344" t="s">
        <v>2881</v>
      </c>
      <c r="D38" s="1987">
        <f>+F3_EUR!F16</f>
        <v>0</v>
      </c>
      <c r="E38" s="1988">
        <f>+F3_EUR!M16</f>
        <v>0</v>
      </c>
      <c r="F38" s="1989"/>
      <c r="G38" s="1990"/>
    </row>
    <row r="39" spans="1:7" ht="30" customHeight="1">
      <c r="A39" s="1298" t="s">
        <v>1871</v>
      </c>
      <c r="B39" s="1866" t="s">
        <v>902</v>
      </c>
      <c r="C39" s="1344" t="s">
        <v>2580</v>
      </c>
      <c r="D39" s="1987">
        <f>+SUM(F3_EUR!D36:E36)</f>
        <v>0</v>
      </c>
      <c r="E39" s="1988">
        <f>+F3_EUR!M36</f>
        <v>0</v>
      </c>
      <c r="F39" s="1989"/>
      <c r="G39" s="1990"/>
    </row>
    <row r="40" spans="1:7" ht="30" customHeight="1">
      <c r="A40" s="1862" t="s">
        <v>1873</v>
      </c>
      <c r="B40" s="1866" t="s">
        <v>2354</v>
      </c>
      <c r="C40" s="1344" t="s">
        <v>2587</v>
      </c>
      <c r="D40" s="1987">
        <f>+SUM(F3_EUR!D39:E39)</f>
        <v>0</v>
      </c>
      <c r="E40" s="1988">
        <f>+F3_EUR!M39</f>
        <v>0</v>
      </c>
      <c r="F40" s="1991"/>
      <c r="G40" s="1992"/>
    </row>
    <row r="41" spans="1:7" ht="30" customHeight="1">
      <c r="A41" s="1862" t="s">
        <v>1875</v>
      </c>
      <c r="B41" s="1866" t="s">
        <v>2711</v>
      </c>
      <c r="C41" s="1344" t="s">
        <v>2925</v>
      </c>
      <c r="D41" s="1987">
        <f>+SUM(F3_EUR!D47:E47)</f>
        <v>0</v>
      </c>
      <c r="E41" s="1988">
        <f>+F3_EUR!M47</f>
        <v>0</v>
      </c>
      <c r="F41" s="1991"/>
      <c r="G41" s="1992"/>
    </row>
    <row r="42" spans="1:7" ht="30" customHeight="1">
      <c r="A42" s="1862" t="s">
        <v>1877</v>
      </c>
      <c r="B42" s="1866" t="s">
        <v>2712</v>
      </c>
      <c r="C42" s="1344" t="s">
        <v>2635</v>
      </c>
      <c r="D42" s="1987">
        <f>+SUM(F3_EUR!D48:E48)</f>
        <v>0</v>
      </c>
      <c r="E42" s="1988">
        <f>+F3_EUR!M48</f>
        <v>0</v>
      </c>
      <c r="F42" s="1991"/>
      <c r="G42" s="1992"/>
    </row>
    <row r="43" spans="1:7" ht="30" customHeight="1">
      <c r="A43" s="1862" t="s">
        <v>1879</v>
      </c>
      <c r="B43" s="1866" t="s">
        <v>2716</v>
      </c>
      <c r="C43" s="1344" t="s">
        <v>2647</v>
      </c>
      <c r="D43" s="1987">
        <f>+SUM(F3_EUR!D52:E52)</f>
        <v>0</v>
      </c>
      <c r="E43" s="1988">
        <f>+F3_EUR!M52</f>
        <v>0</v>
      </c>
      <c r="F43" s="1991"/>
      <c r="G43" s="1992"/>
    </row>
    <row r="44" spans="1:7" ht="30" customHeight="1">
      <c r="A44" s="1862" t="s">
        <v>1881</v>
      </c>
      <c r="B44" s="1866" t="s">
        <v>2717</v>
      </c>
      <c r="C44" s="1344" t="s">
        <v>2886</v>
      </c>
      <c r="D44" s="1987">
        <f>+SUM(F3_EUR!D53:E53)</f>
        <v>0</v>
      </c>
      <c r="E44" s="1988">
        <f>+F3_EUR!M53</f>
        <v>0</v>
      </c>
      <c r="F44" s="1991"/>
      <c r="G44" s="1992"/>
    </row>
    <row r="45" spans="1:7" ht="30" customHeight="1">
      <c r="A45" s="1862" t="s">
        <v>1500</v>
      </c>
      <c r="B45" s="1866" t="s">
        <v>2724</v>
      </c>
      <c r="C45" s="1344" t="s">
        <v>2669</v>
      </c>
      <c r="D45" s="1987">
        <f>+SUM(F3_EUR!D54:E54)</f>
        <v>0</v>
      </c>
      <c r="E45" s="1988">
        <f>+F3_EUR!M54</f>
        <v>0</v>
      </c>
      <c r="F45" s="1991"/>
      <c r="G45" s="1992"/>
    </row>
    <row r="46" spans="1:7" ht="30.75" customHeight="1">
      <c r="A46" s="1862" t="s">
        <v>1501</v>
      </c>
      <c r="B46" s="1986">
        <v>2</v>
      </c>
      <c r="C46" s="1842" t="s">
        <v>2804</v>
      </c>
      <c r="D46" s="1987">
        <f>+SUM(F4_EUR!D11:E11)</f>
        <v>0</v>
      </c>
      <c r="E46" s="1993"/>
      <c r="F46" s="1987">
        <f>+F4_EUR!J11</f>
        <v>0</v>
      </c>
      <c r="G46" s="1990"/>
    </row>
    <row r="47" spans="1:7" ht="30.75" customHeight="1">
      <c r="A47" s="1862" t="s">
        <v>1502</v>
      </c>
      <c r="B47" s="1866" t="s">
        <v>905</v>
      </c>
      <c r="C47" s="1344" t="s">
        <v>2805</v>
      </c>
      <c r="D47" s="1987">
        <f>+SUM(F4_EUR!D12:E12)</f>
        <v>0</v>
      </c>
      <c r="E47" s="1993"/>
      <c r="F47" s="1987">
        <f>+F4_EUR!J12</f>
        <v>0</v>
      </c>
      <c r="G47" s="1990"/>
    </row>
    <row r="48" spans="1:7" ht="30.75" customHeight="1">
      <c r="A48" s="1862" t="s">
        <v>1503</v>
      </c>
      <c r="B48" s="1866" t="s">
        <v>907</v>
      </c>
      <c r="C48" s="1344" t="s">
        <v>2808</v>
      </c>
      <c r="D48" s="1987">
        <f>+SUM(F4_EUR!D13:E13)</f>
        <v>0</v>
      </c>
      <c r="E48" s="1993"/>
      <c r="F48" s="1987">
        <f>+F4_EUR!J13</f>
        <v>0</v>
      </c>
      <c r="G48" s="1990"/>
    </row>
    <row r="49" spans="1:7" ht="30.75" customHeight="1">
      <c r="A49" s="1862" t="s">
        <v>1504</v>
      </c>
      <c r="B49" s="1866" t="s">
        <v>2758</v>
      </c>
      <c r="C49" s="1344" t="s">
        <v>2926</v>
      </c>
      <c r="D49" s="1987">
        <f>+SUM(F4_EUR!D16:E16)</f>
        <v>0</v>
      </c>
      <c r="E49" s="1993"/>
      <c r="F49" s="1987">
        <f>+F4_EUR!J16</f>
        <v>0</v>
      </c>
      <c r="G49" s="1990"/>
    </row>
    <row r="50" spans="1:7" ht="30.75" customHeight="1">
      <c r="A50" s="1862" t="s">
        <v>1505</v>
      </c>
      <c r="B50" s="1866" t="s">
        <v>2776</v>
      </c>
      <c r="C50" s="1344" t="s">
        <v>2900</v>
      </c>
      <c r="D50" s="1987">
        <f>+SUM(F4_EUR!D17:E17)</f>
        <v>0</v>
      </c>
      <c r="E50" s="1993"/>
      <c r="F50" s="1987">
        <f>+F4_EUR!J17</f>
        <v>0</v>
      </c>
      <c r="G50" s="1990"/>
    </row>
    <row r="51" spans="1:7" ht="30.75" customHeight="1">
      <c r="A51" s="1862" t="s">
        <v>1506</v>
      </c>
      <c r="B51" s="1866" t="s">
        <v>2778</v>
      </c>
      <c r="C51" s="1344" t="s">
        <v>2927</v>
      </c>
      <c r="D51" s="1987">
        <f>+SUM(F4_EUR!D18:E18)</f>
        <v>0</v>
      </c>
      <c r="E51" s="1993"/>
      <c r="F51" s="1987">
        <f>+F4_EUR!J18</f>
        <v>0</v>
      </c>
      <c r="G51" s="1990"/>
    </row>
    <row r="52" spans="1:7" ht="30.75" customHeight="1">
      <c r="A52" s="1862" t="s">
        <v>1508</v>
      </c>
      <c r="B52" s="1866" t="s">
        <v>2790</v>
      </c>
      <c r="C52" s="1344" t="s">
        <v>2903</v>
      </c>
      <c r="D52" s="1987">
        <f>+SUM(F4_EUR!D19:E19)</f>
        <v>0</v>
      </c>
      <c r="E52" s="1993"/>
      <c r="F52" s="1987">
        <f>+F4_EUR!J19</f>
        <v>0</v>
      </c>
      <c r="G52" s="1990"/>
    </row>
    <row r="53" spans="1:7" ht="30.75" customHeight="1">
      <c r="A53" s="1862" t="s">
        <v>1509</v>
      </c>
      <c r="B53" s="1866" t="s">
        <v>2792</v>
      </c>
      <c r="C53" s="1344" t="s">
        <v>2829</v>
      </c>
      <c r="D53" s="1987">
        <f>+SUM(F4_EUR!D20:E20)</f>
        <v>0</v>
      </c>
      <c r="E53" s="1993"/>
      <c r="F53" s="1987">
        <f>+F4_EUR!J20</f>
        <v>0</v>
      </c>
      <c r="G53" s="1990"/>
    </row>
    <row r="54" spans="1:7" ht="30.75" customHeight="1">
      <c r="A54" s="1862" t="s">
        <v>1510</v>
      </c>
      <c r="B54" s="1866" t="s">
        <v>2794</v>
      </c>
      <c r="C54" s="1344" t="s">
        <v>2906</v>
      </c>
      <c r="D54" s="1987">
        <f>+SUM(F4_EUR!D21:E21)</f>
        <v>0</v>
      </c>
      <c r="E54" s="1993"/>
      <c r="F54" s="1987">
        <f>+F4_EUR!J21</f>
        <v>0</v>
      </c>
      <c r="G54" s="1990"/>
    </row>
    <row r="55" spans="1:7" ht="30.75" customHeight="1" thickBot="1">
      <c r="A55" s="1943" t="s">
        <v>1511</v>
      </c>
      <c r="B55" s="1884" t="s">
        <v>1735</v>
      </c>
      <c r="C55" s="1984" t="s">
        <v>2928</v>
      </c>
      <c r="D55" s="1994"/>
      <c r="E55" s="1995"/>
      <c r="F55" s="1994"/>
      <c r="G55" s="1987"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election activeCell="C98" sqref="C98"/>
    </sheetView>
  </sheetViews>
  <sheetFormatPr defaultColWidth="11.42578125" defaultRowHeight="14.25"/>
  <cols>
    <col min="1" max="1" width="22.140625" style="1846" customWidth="1"/>
    <col min="2" max="2" width="12.5703125" style="1847" customWidth="1"/>
    <col min="3" max="3" width="133.7109375" style="1800" customWidth="1"/>
    <col min="4" max="7" width="20.7109375" style="1800" customWidth="1"/>
    <col min="8" max="16384" width="11.42578125" style="1800"/>
  </cols>
  <sheetData>
    <row r="1" spans="1:7" ht="15">
      <c r="A1" s="1755" t="s">
        <v>2682</v>
      </c>
      <c r="B1" s="1755" t="s">
        <v>1660</v>
      </c>
    </row>
    <row r="2" spans="1:7" ht="15">
      <c r="A2" s="1755" t="s">
        <v>2524</v>
      </c>
      <c r="B2" s="1835" t="s">
        <v>2936</v>
      </c>
    </row>
    <row r="3" spans="1:7" ht="15">
      <c r="A3" s="1755" t="s">
        <v>6</v>
      </c>
      <c r="B3" s="1755" t="s">
        <v>7</v>
      </c>
    </row>
    <row r="4" spans="1:7" ht="15">
      <c r="A4" s="1755" t="s">
        <v>10</v>
      </c>
      <c r="B4" s="1755" t="s">
        <v>2526</v>
      </c>
    </row>
    <row r="6" spans="1:7" ht="15.75" customHeight="1" thickBot="1">
      <c r="A6" s="1279"/>
      <c r="B6" s="1280"/>
      <c r="C6" s="1278"/>
      <c r="D6" s="1278"/>
      <c r="E6" s="1278"/>
      <c r="F6" s="1278"/>
    </row>
    <row r="7" spans="1:7" ht="29.25" customHeight="1" thickBot="1">
      <c r="A7" s="2931" t="s">
        <v>2923</v>
      </c>
      <c r="B7" s="2932"/>
      <c r="C7" s="2932"/>
      <c r="D7" s="2932"/>
      <c r="E7" s="2932"/>
      <c r="F7" s="2932"/>
      <c r="G7" s="2933"/>
    </row>
    <row r="8" spans="1:7" s="1849" customFormat="1" ht="55.9" customHeight="1">
      <c r="A8" s="2781" t="s">
        <v>2937</v>
      </c>
      <c r="B8" s="2781" t="s">
        <v>1678</v>
      </c>
      <c r="C8" s="2959" t="s">
        <v>2536</v>
      </c>
      <c r="D8" s="1290" t="s">
        <v>658</v>
      </c>
      <c r="E8" s="1290" t="s">
        <v>2530</v>
      </c>
      <c r="F8" s="1290" t="s">
        <v>2736</v>
      </c>
      <c r="G8" s="1291" t="s">
        <v>2924</v>
      </c>
    </row>
    <row r="9" spans="1:7" s="1849" customFormat="1" ht="30.75" customHeight="1">
      <c r="A9" s="2958"/>
      <c r="B9" s="2958"/>
      <c r="C9" s="2960"/>
      <c r="D9" s="1851" t="s">
        <v>1865</v>
      </c>
      <c r="E9" s="1851" t="s">
        <v>1867</v>
      </c>
      <c r="F9" s="1851" t="s">
        <v>1869</v>
      </c>
      <c r="G9" s="1851" t="s">
        <v>1871</v>
      </c>
    </row>
    <row r="10" spans="1:7" s="1849" customFormat="1" ht="30.75" customHeight="1">
      <c r="A10" s="1862" t="s">
        <v>1865</v>
      </c>
      <c r="B10" s="1986">
        <v>1</v>
      </c>
      <c r="C10" s="1842" t="s">
        <v>2538</v>
      </c>
      <c r="D10" s="1987">
        <f>+SUM(F1_USD!D12:G12)</f>
        <v>0</v>
      </c>
      <c r="E10" s="1988">
        <f>+F1_USD!P12</f>
        <v>0</v>
      </c>
      <c r="F10" s="1989"/>
      <c r="G10" s="1990"/>
    </row>
    <row r="11" spans="1:7" ht="30" customHeight="1">
      <c r="A11" s="1862" t="s">
        <v>1867</v>
      </c>
      <c r="B11" s="1866" t="s">
        <v>662</v>
      </c>
      <c r="C11" s="1344" t="s">
        <v>2540</v>
      </c>
      <c r="D11" s="1987">
        <f>+SUM(F1_USD!D13:G13)</f>
        <v>0</v>
      </c>
      <c r="E11" s="1988">
        <f>+F1_USD!P13</f>
        <v>0</v>
      </c>
      <c r="F11" s="1989"/>
      <c r="G11" s="1990"/>
    </row>
    <row r="12" spans="1:7" ht="30" customHeight="1">
      <c r="A12" s="1862" t="s">
        <v>1869</v>
      </c>
      <c r="B12" s="1866" t="s">
        <v>844</v>
      </c>
      <c r="C12" s="1344" t="s">
        <v>2881</v>
      </c>
      <c r="D12" s="1987">
        <f>+F1_USD!G19</f>
        <v>0</v>
      </c>
      <c r="E12" s="1988">
        <f>+F1_USD!P19</f>
        <v>0</v>
      </c>
      <c r="F12" s="1989"/>
      <c r="G12" s="1990"/>
    </row>
    <row r="13" spans="1:7" ht="30" customHeight="1">
      <c r="A13" s="1298" t="s">
        <v>1871</v>
      </c>
      <c r="B13" s="1866" t="s">
        <v>902</v>
      </c>
      <c r="C13" s="1344" t="s">
        <v>2580</v>
      </c>
      <c r="D13" s="1987">
        <f>+SUM(F1_USD!D39:F39)</f>
        <v>0</v>
      </c>
      <c r="E13" s="1988">
        <f>+F1_USD!P39</f>
        <v>0</v>
      </c>
      <c r="F13" s="1989"/>
      <c r="G13" s="1990"/>
    </row>
    <row r="14" spans="1:7" ht="30" customHeight="1">
      <c r="A14" s="1862" t="s">
        <v>1873</v>
      </c>
      <c r="B14" s="1866" t="s">
        <v>2354</v>
      </c>
      <c r="C14" s="1344" t="s">
        <v>2587</v>
      </c>
      <c r="D14" s="1987">
        <f>+SUM(F1_USD!D43:F43)</f>
        <v>0</v>
      </c>
      <c r="E14" s="1988">
        <f>+F1_USD!P43</f>
        <v>0</v>
      </c>
      <c r="F14" s="1991"/>
      <c r="G14" s="1992"/>
    </row>
    <row r="15" spans="1:7" ht="30" customHeight="1">
      <c r="A15" s="1862" t="s">
        <v>1875</v>
      </c>
      <c r="B15" s="1866" t="s">
        <v>2711</v>
      </c>
      <c r="C15" s="1344" t="s">
        <v>2925</v>
      </c>
      <c r="D15" s="1987">
        <f>+SUM(F1_USD!D64:F64)</f>
        <v>0</v>
      </c>
      <c r="E15" s="1988">
        <f>+F1_USD!P64</f>
        <v>0</v>
      </c>
      <c r="F15" s="1991"/>
      <c r="G15" s="1992"/>
    </row>
    <row r="16" spans="1:7" ht="30" customHeight="1">
      <c r="A16" s="1862" t="s">
        <v>1877</v>
      </c>
      <c r="B16" s="1866" t="s">
        <v>2712</v>
      </c>
      <c r="C16" s="1344" t="s">
        <v>2635</v>
      </c>
      <c r="D16" s="1987">
        <f>+F1_USD!D65+F1_USD!E65+F1_USD!F65</f>
        <v>0</v>
      </c>
      <c r="E16" s="1988">
        <f>+F1_USD!P65</f>
        <v>0</v>
      </c>
      <c r="F16" s="1991"/>
      <c r="G16" s="1992"/>
    </row>
    <row r="17" spans="1:8" ht="30" customHeight="1">
      <c r="A17" s="1862" t="s">
        <v>1879</v>
      </c>
      <c r="B17" s="1866" t="s">
        <v>2716</v>
      </c>
      <c r="C17" s="1344" t="s">
        <v>2647</v>
      </c>
      <c r="D17" s="1987">
        <f>+SUM(F1_USD!D69:G69)</f>
        <v>0</v>
      </c>
      <c r="E17" s="1988">
        <f>+F1_USD!P69</f>
        <v>0</v>
      </c>
      <c r="F17" s="1991"/>
      <c r="G17" s="1992"/>
    </row>
    <row r="18" spans="1:8" ht="30" customHeight="1">
      <c r="A18" s="1862" t="s">
        <v>1881</v>
      </c>
      <c r="B18" s="1866" t="s">
        <v>2717</v>
      </c>
      <c r="C18" s="1344" t="s">
        <v>2886</v>
      </c>
      <c r="D18" s="1987">
        <f>+SUM(F1_USD!D70:F70)</f>
        <v>0</v>
      </c>
      <c r="E18" s="1988">
        <f>+F1_USD!P70</f>
        <v>0</v>
      </c>
      <c r="F18" s="1991"/>
      <c r="G18" s="1992"/>
    </row>
    <row r="19" spans="1:8" ht="30" customHeight="1">
      <c r="A19" s="1862" t="s">
        <v>1500</v>
      </c>
      <c r="B19" s="1866" t="s">
        <v>2724</v>
      </c>
      <c r="C19" s="1344" t="s">
        <v>2669</v>
      </c>
      <c r="D19" s="1987">
        <f>+SUM(F1_USD!D77:F77)</f>
        <v>0</v>
      </c>
      <c r="E19" s="1988">
        <f>+F1_USD!P77</f>
        <v>0</v>
      </c>
      <c r="F19" s="1991"/>
      <c r="G19" s="1992"/>
    </row>
    <row r="20" spans="1:8" ht="30.75" customHeight="1">
      <c r="A20" s="1862" t="s">
        <v>1501</v>
      </c>
      <c r="B20" s="1986">
        <v>2</v>
      </c>
      <c r="C20" s="1842" t="s">
        <v>2804</v>
      </c>
      <c r="D20" s="1987">
        <f>+SUM(F2_USD!D11:F11)</f>
        <v>0</v>
      </c>
      <c r="E20" s="1993"/>
      <c r="F20" s="1987">
        <f>+F2_USD!M11</f>
        <v>0</v>
      </c>
      <c r="G20" s="1990"/>
      <c r="H20" s="1902"/>
    </row>
    <row r="21" spans="1:8" ht="30.75" customHeight="1">
      <c r="A21" s="1862" t="s">
        <v>1502</v>
      </c>
      <c r="B21" s="1866" t="s">
        <v>905</v>
      </c>
      <c r="C21" s="1344" t="s">
        <v>2805</v>
      </c>
      <c r="D21" s="1987">
        <f>+SUM(F2_USD!D12:F12)</f>
        <v>0</v>
      </c>
      <c r="E21" s="1993"/>
      <c r="F21" s="1987">
        <f>+F2_USD!M12</f>
        <v>0</v>
      </c>
      <c r="G21" s="1990"/>
    </row>
    <row r="22" spans="1:8" ht="30.75" customHeight="1">
      <c r="A22" s="1862" t="s">
        <v>1503</v>
      </c>
      <c r="B22" s="1866" t="s">
        <v>907</v>
      </c>
      <c r="C22" s="1344" t="s">
        <v>2808</v>
      </c>
      <c r="D22" s="1987">
        <f>+SUM(F2_USD!D17:F17)</f>
        <v>0</v>
      </c>
      <c r="E22" s="1993"/>
      <c r="F22" s="1987">
        <f>+F2_USD!M17</f>
        <v>0</v>
      </c>
      <c r="G22" s="1990"/>
    </row>
    <row r="23" spans="1:8" ht="30.75" customHeight="1">
      <c r="A23" s="1862" t="s">
        <v>1504</v>
      </c>
      <c r="B23" s="1866" t="s">
        <v>2758</v>
      </c>
      <c r="C23" s="1344" t="s">
        <v>2926</v>
      </c>
      <c r="D23" s="1987">
        <f>+SUM(F2_USD!D23:F23)-SUM(F2_USD!D25:F25)</f>
        <v>0</v>
      </c>
      <c r="E23" s="1993"/>
      <c r="F23" s="1987">
        <f>+F2_USD!M23-F2_USD!M25</f>
        <v>0</v>
      </c>
      <c r="G23" s="1990"/>
    </row>
    <row r="24" spans="1:8" ht="30.75" customHeight="1">
      <c r="A24" s="1862" t="s">
        <v>1505</v>
      </c>
      <c r="B24" s="1866" t="s">
        <v>2776</v>
      </c>
      <c r="C24" s="1344" t="s">
        <v>2900</v>
      </c>
      <c r="D24" s="1987">
        <f>+SUM(F2_USD!D25:F25)+SUM(F2_USD!D37:F37)</f>
        <v>0</v>
      </c>
      <c r="E24" s="1993"/>
      <c r="F24" s="1987">
        <f>+F2_USD!M25+F2_USD!M37</f>
        <v>0</v>
      </c>
      <c r="G24" s="1990"/>
    </row>
    <row r="25" spans="1:8" ht="30.75" customHeight="1">
      <c r="A25" s="1862" t="s">
        <v>1506</v>
      </c>
      <c r="B25" s="1866" t="s">
        <v>2778</v>
      </c>
      <c r="C25" s="1344" t="s">
        <v>2927</v>
      </c>
      <c r="D25" s="1987">
        <f>+SUM(F2_USD!D32:F32)</f>
        <v>0</v>
      </c>
      <c r="E25" s="1993"/>
      <c r="F25" s="1987">
        <f>+F2_USD!M32</f>
        <v>0</v>
      </c>
      <c r="G25" s="1990"/>
    </row>
    <row r="26" spans="1:8" ht="30.75" customHeight="1">
      <c r="A26" s="1862" t="s">
        <v>1508</v>
      </c>
      <c r="B26" s="1866" t="s">
        <v>2790</v>
      </c>
      <c r="C26" s="1344" t="s">
        <v>2903</v>
      </c>
      <c r="D26" s="1987">
        <f>+SUM(F2_USD!D33:F33)-SUM(F2_USD!D37:F37)</f>
        <v>0</v>
      </c>
      <c r="E26" s="1993"/>
      <c r="F26" s="1987">
        <f>+F2_USD!M33-F2_USD!M37</f>
        <v>0</v>
      </c>
      <c r="G26" s="1990"/>
    </row>
    <row r="27" spans="1:8" ht="30.75" customHeight="1">
      <c r="A27" s="1862" t="s">
        <v>1509</v>
      </c>
      <c r="B27" s="1866" t="s">
        <v>2792</v>
      </c>
      <c r="C27" s="1344" t="s">
        <v>2829</v>
      </c>
      <c r="D27" s="1987">
        <f>+SUM(F2_USD!D40:F40)</f>
        <v>0</v>
      </c>
      <c r="E27" s="1993"/>
      <c r="F27" s="1987">
        <f>+F2_USD!M40</f>
        <v>0</v>
      </c>
      <c r="G27" s="1990"/>
    </row>
    <row r="28" spans="1:8" ht="30.75" customHeight="1">
      <c r="A28" s="1862" t="s">
        <v>1510</v>
      </c>
      <c r="B28" s="1866" t="s">
        <v>2794</v>
      </c>
      <c r="C28" s="1344" t="s">
        <v>2906</v>
      </c>
      <c r="D28" s="1987">
        <f>+SUM(F2_USD!D42:F42)+F2_USD!D41</f>
        <v>0</v>
      </c>
      <c r="E28" s="1993"/>
      <c r="F28" s="1987">
        <f>+F2_USD!M42</f>
        <v>0</v>
      </c>
      <c r="G28" s="1990"/>
    </row>
    <row r="29" spans="1:8" ht="30.75" customHeight="1" thickBot="1">
      <c r="A29" s="1943" t="s">
        <v>1511</v>
      </c>
      <c r="B29" s="1884" t="s">
        <v>1735</v>
      </c>
      <c r="C29" s="1984" t="s">
        <v>2928</v>
      </c>
      <c r="D29" s="1994"/>
      <c r="E29" s="1995"/>
      <c r="F29" s="1994"/>
      <c r="G29" s="1987" t="e">
        <f>+F20/E10</f>
        <v>#DIV/0!</v>
      </c>
    </row>
    <row r="32" spans="1:8" ht="15" thickBot="1"/>
    <row r="33" spans="1:7" ht="60" customHeight="1" thickBot="1">
      <c r="A33" s="2931" t="s">
        <v>2929</v>
      </c>
      <c r="B33" s="2932"/>
      <c r="C33" s="2932"/>
      <c r="D33" s="2932"/>
      <c r="E33" s="2932"/>
      <c r="F33" s="2932"/>
      <c r="G33" s="2933"/>
    </row>
    <row r="34" spans="1:7" s="1849" customFormat="1" ht="55.9" customHeight="1">
      <c r="A34" s="2781" t="s">
        <v>2937</v>
      </c>
      <c r="B34" s="2781" t="s">
        <v>1678</v>
      </c>
      <c r="C34" s="2959" t="s">
        <v>2536</v>
      </c>
      <c r="D34" s="2785" t="s">
        <v>657</v>
      </c>
      <c r="E34" s="1290" t="s">
        <v>2932</v>
      </c>
      <c r="F34" s="1290" t="s">
        <v>2933</v>
      </c>
      <c r="G34" s="1291" t="s">
        <v>2934</v>
      </c>
    </row>
    <row r="35" spans="1:7" s="1849" customFormat="1" ht="30.75" customHeight="1">
      <c r="A35" s="2958"/>
      <c r="B35" s="2958"/>
      <c r="C35" s="2960"/>
      <c r="D35" s="2961"/>
      <c r="E35" s="1851" t="s">
        <v>1867</v>
      </c>
      <c r="F35" s="1851" t="s">
        <v>1869</v>
      </c>
      <c r="G35" s="1985" t="s">
        <v>1871</v>
      </c>
    </row>
    <row r="36" spans="1:7" s="1849" customFormat="1" ht="30.75" customHeight="1">
      <c r="A36" s="1862" t="s">
        <v>1865</v>
      </c>
      <c r="B36" s="1986">
        <v>1</v>
      </c>
      <c r="C36" s="1842" t="s">
        <v>2538</v>
      </c>
      <c r="D36" s="1987">
        <f>+SUM(F3_USD!D12:F12)</f>
        <v>0</v>
      </c>
      <c r="E36" s="1988">
        <f>+F3_USD!M12</f>
        <v>0</v>
      </c>
      <c r="F36" s="1989"/>
      <c r="G36" s="1990"/>
    </row>
    <row r="37" spans="1:7" ht="30" customHeight="1">
      <c r="A37" s="1862" t="s">
        <v>1867</v>
      </c>
      <c r="B37" s="1866" t="s">
        <v>662</v>
      </c>
      <c r="C37" s="1344" t="s">
        <v>2540</v>
      </c>
      <c r="D37" s="1987">
        <f>+SUM(F3_USD!D13:F13)</f>
        <v>0</v>
      </c>
      <c r="E37" s="1988">
        <f>+F3_USD!M13</f>
        <v>0</v>
      </c>
      <c r="F37" s="1989"/>
      <c r="G37" s="1990"/>
    </row>
    <row r="38" spans="1:7" ht="30" customHeight="1">
      <c r="A38" s="1862" t="s">
        <v>1869</v>
      </c>
      <c r="B38" s="1866" t="s">
        <v>844</v>
      </c>
      <c r="C38" s="1344" t="s">
        <v>2881</v>
      </c>
      <c r="D38" s="1987">
        <f>+F3_USD!F16</f>
        <v>0</v>
      </c>
      <c r="E38" s="1988">
        <f>+F3_USD!M16</f>
        <v>0</v>
      </c>
      <c r="F38" s="1989"/>
      <c r="G38" s="1990"/>
    </row>
    <row r="39" spans="1:7" ht="30" customHeight="1">
      <c r="A39" s="1298" t="s">
        <v>1871</v>
      </c>
      <c r="B39" s="1866" t="s">
        <v>902</v>
      </c>
      <c r="C39" s="1344" t="s">
        <v>2580</v>
      </c>
      <c r="D39" s="1987">
        <f>+SUM(F3_USD!D36:E36)</f>
        <v>0</v>
      </c>
      <c r="E39" s="1988">
        <f>+F3_USD!M36</f>
        <v>0</v>
      </c>
      <c r="F39" s="1989"/>
      <c r="G39" s="1990"/>
    </row>
    <row r="40" spans="1:7" ht="30" customHeight="1">
      <c r="A40" s="1862" t="s">
        <v>1873</v>
      </c>
      <c r="B40" s="1866" t="s">
        <v>2354</v>
      </c>
      <c r="C40" s="1344" t="s">
        <v>2587</v>
      </c>
      <c r="D40" s="1987">
        <f>+SUM(F3_USD!D39:E39)</f>
        <v>0</v>
      </c>
      <c r="E40" s="1988">
        <f>+F3_USD!M39</f>
        <v>0</v>
      </c>
      <c r="F40" s="1991"/>
      <c r="G40" s="1992"/>
    </row>
    <row r="41" spans="1:7" ht="30" customHeight="1">
      <c r="A41" s="1862" t="s">
        <v>1875</v>
      </c>
      <c r="B41" s="1866" t="s">
        <v>2711</v>
      </c>
      <c r="C41" s="1344" t="s">
        <v>2925</v>
      </c>
      <c r="D41" s="1987">
        <f>+SUM(F3_USD!D47:E47)</f>
        <v>0</v>
      </c>
      <c r="E41" s="1988">
        <f>+F3_USD!M47</f>
        <v>0</v>
      </c>
      <c r="F41" s="1991"/>
      <c r="G41" s="1992"/>
    </row>
    <row r="42" spans="1:7" ht="30" customHeight="1">
      <c r="A42" s="1862" t="s">
        <v>1877</v>
      </c>
      <c r="B42" s="1866" t="s">
        <v>2712</v>
      </c>
      <c r="C42" s="1344" t="s">
        <v>2635</v>
      </c>
      <c r="D42" s="1987">
        <f>+SUM(F3_USD!D48:E48)</f>
        <v>0</v>
      </c>
      <c r="E42" s="1988">
        <f>+F3_USD!M48</f>
        <v>0</v>
      </c>
      <c r="F42" s="1991"/>
      <c r="G42" s="1992"/>
    </row>
    <row r="43" spans="1:7" ht="30" customHeight="1">
      <c r="A43" s="1862" t="s">
        <v>1879</v>
      </c>
      <c r="B43" s="1866" t="s">
        <v>2716</v>
      </c>
      <c r="C43" s="1344" t="s">
        <v>2647</v>
      </c>
      <c r="D43" s="1987">
        <f>+SUM(F3_USD!D52:E52)</f>
        <v>0</v>
      </c>
      <c r="E43" s="1988">
        <f>+F3_USD!M52</f>
        <v>0</v>
      </c>
      <c r="F43" s="1991"/>
      <c r="G43" s="1992"/>
    </row>
    <row r="44" spans="1:7" ht="30" customHeight="1">
      <c r="A44" s="1862" t="s">
        <v>1881</v>
      </c>
      <c r="B44" s="1866" t="s">
        <v>2717</v>
      </c>
      <c r="C44" s="1344" t="s">
        <v>2886</v>
      </c>
      <c r="D44" s="1987">
        <f>+SUM(F3_USD!D53:E53)</f>
        <v>0</v>
      </c>
      <c r="E44" s="1988">
        <f>+F3_USD!M53</f>
        <v>0</v>
      </c>
      <c r="F44" s="1991"/>
      <c r="G44" s="1992"/>
    </row>
    <row r="45" spans="1:7" ht="30" customHeight="1">
      <c r="A45" s="1862" t="s">
        <v>1500</v>
      </c>
      <c r="B45" s="1866" t="s">
        <v>2724</v>
      </c>
      <c r="C45" s="1344" t="s">
        <v>2669</v>
      </c>
      <c r="D45" s="1987">
        <f>+SUM(F3_USD!D54:E54)</f>
        <v>0</v>
      </c>
      <c r="E45" s="1988">
        <f>+F3_USD!M54</f>
        <v>0</v>
      </c>
      <c r="F45" s="1991"/>
      <c r="G45" s="1992"/>
    </row>
    <row r="46" spans="1:7" ht="30.75" customHeight="1">
      <c r="A46" s="1862" t="s">
        <v>1501</v>
      </c>
      <c r="B46" s="1986">
        <v>2</v>
      </c>
      <c r="C46" s="1842" t="s">
        <v>2804</v>
      </c>
      <c r="D46" s="1987">
        <f>+SUM(F4_USD!D11:E11)</f>
        <v>0</v>
      </c>
      <c r="E46" s="1993"/>
      <c r="F46" s="1987">
        <f>+F4_USD!J11</f>
        <v>0</v>
      </c>
      <c r="G46" s="1990"/>
    </row>
    <row r="47" spans="1:7" ht="30.75" customHeight="1">
      <c r="A47" s="1862" t="s">
        <v>1502</v>
      </c>
      <c r="B47" s="1866" t="s">
        <v>905</v>
      </c>
      <c r="C47" s="1344" t="s">
        <v>2805</v>
      </c>
      <c r="D47" s="1987">
        <f>+SUM(F4_USD!D12:E12)</f>
        <v>0</v>
      </c>
      <c r="E47" s="1993"/>
      <c r="F47" s="1987">
        <f>+F4_USD!J12</f>
        <v>0</v>
      </c>
      <c r="G47" s="1990"/>
    </row>
    <row r="48" spans="1:7" ht="30.75" customHeight="1">
      <c r="A48" s="1862" t="s">
        <v>1503</v>
      </c>
      <c r="B48" s="1866" t="s">
        <v>907</v>
      </c>
      <c r="C48" s="1344" t="s">
        <v>2808</v>
      </c>
      <c r="D48" s="1987">
        <f>+SUM(F4_USD!D13:E13)</f>
        <v>0</v>
      </c>
      <c r="E48" s="1993"/>
      <c r="F48" s="1987">
        <f>+F4_USD!J13</f>
        <v>0</v>
      </c>
      <c r="G48" s="1990"/>
    </row>
    <row r="49" spans="1:7" ht="30.75" customHeight="1">
      <c r="A49" s="1862" t="s">
        <v>1504</v>
      </c>
      <c r="B49" s="1866" t="s">
        <v>2758</v>
      </c>
      <c r="C49" s="1344" t="s">
        <v>2926</v>
      </c>
      <c r="D49" s="1987">
        <f>+SUM(F4_USD!D16:E16)</f>
        <v>0</v>
      </c>
      <c r="E49" s="1993"/>
      <c r="F49" s="1987">
        <f>+F4_USD!J16</f>
        <v>0</v>
      </c>
      <c r="G49" s="1990"/>
    </row>
    <row r="50" spans="1:7" ht="30.75" customHeight="1">
      <c r="A50" s="1862" t="s">
        <v>1505</v>
      </c>
      <c r="B50" s="1866" t="s">
        <v>2776</v>
      </c>
      <c r="C50" s="1344" t="s">
        <v>2900</v>
      </c>
      <c r="D50" s="1987">
        <f>+SUM(F4_USD!D17:E17)</f>
        <v>0</v>
      </c>
      <c r="E50" s="1993"/>
      <c r="F50" s="1987">
        <f>+F4_USD!J17</f>
        <v>0</v>
      </c>
      <c r="G50" s="1990"/>
    </row>
    <row r="51" spans="1:7" ht="30.75" customHeight="1">
      <c r="A51" s="1862" t="s">
        <v>1506</v>
      </c>
      <c r="B51" s="1866" t="s">
        <v>2778</v>
      </c>
      <c r="C51" s="1344" t="s">
        <v>2927</v>
      </c>
      <c r="D51" s="1987">
        <f>+SUM(F4_USD!D18:E18)</f>
        <v>0</v>
      </c>
      <c r="E51" s="1993"/>
      <c r="F51" s="1987">
        <f>+F4_USD!J18</f>
        <v>0</v>
      </c>
      <c r="G51" s="1990"/>
    </row>
    <row r="52" spans="1:7" ht="30.75" customHeight="1">
      <c r="A52" s="1862" t="s">
        <v>1508</v>
      </c>
      <c r="B52" s="1866" t="s">
        <v>2790</v>
      </c>
      <c r="C52" s="1344" t="s">
        <v>2903</v>
      </c>
      <c r="D52" s="1987">
        <f>+SUM(F4_USD!D19:E19)</f>
        <v>0</v>
      </c>
      <c r="E52" s="1993"/>
      <c r="F52" s="1987">
        <f>+F4_USD!J19</f>
        <v>0</v>
      </c>
      <c r="G52" s="1990"/>
    </row>
    <row r="53" spans="1:7" ht="30.75" customHeight="1">
      <c r="A53" s="1862" t="s">
        <v>1509</v>
      </c>
      <c r="B53" s="1866" t="s">
        <v>2792</v>
      </c>
      <c r="C53" s="1344" t="s">
        <v>2829</v>
      </c>
      <c r="D53" s="1987">
        <f>+SUM(F4_USD!D20:E20)</f>
        <v>0</v>
      </c>
      <c r="E53" s="1993"/>
      <c r="F53" s="1987">
        <f>+F4_USD!J20</f>
        <v>0</v>
      </c>
      <c r="G53" s="1990"/>
    </row>
    <row r="54" spans="1:7" ht="30.75" customHeight="1">
      <c r="A54" s="1862" t="s">
        <v>1510</v>
      </c>
      <c r="B54" s="1866" t="s">
        <v>2794</v>
      </c>
      <c r="C54" s="1344" t="s">
        <v>2906</v>
      </c>
      <c r="D54" s="1987">
        <f>+SUM(F4_USD!D21:E21)</f>
        <v>0</v>
      </c>
      <c r="E54" s="1993"/>
      <c r="F54" s="1987">
        <f>+F4_USD!J21</f>
        <v>0</v>
      </c>
      <c r="G54" s="1990"/>
    </row>
    <row r="55" spans="1:7" ht="30.75" customHeight="1" thickBot="1">
      <c r="A55" s="1943" t="s">
        <v>1511</v>
      </c>
      <c r="B55" s="1884" t="s">
        <v>1735</v>
      </c>
      <c r="C55" s="1984" t="s">
        <v>2928</v>
      </c>
      <c r="D55" s="1994"/>
      <c r="E55" s="1995"/>
      <c r="F55" s="1994"/>
      <c r="G55" s="1987" t="e">
        <f>+F46/E36</f>
        <v>#DIV/0!</v>
      </c>
    </row>
  </sheetData>
  <mergeCells count="9">
    <mergeCell ref="A34:A35"/>
    <mergeCell ref="B34:B35"/>
    <mergeCell ref="C34:C35"/>
    <mergeCell ref="D34:D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zoomScale="70" zoomScaleNormal="70" workbookViewId="0">
      <selection activeCell="C98" sqref="C98"/>
    </sheetView>
  </sheetViews>
  <sheetFormatPr defaultColWidth="11.42578125" defaultRowHeight="14.25"/>
  <cols>
    <col min="1" max="1" width="22.140625" style="1846" customWidth="1"/>
    <col min="2" max="2" width="12.5703125" style="1847" customWidth="1"/>
    <col min="3" max="3" width="133.7109375" style="1800" customWidth="1"/>
    <col min="4" max="7" width="20.7109375" style="1800" customWidth="1"/>
    <col min="8" max="16384" width="11.42578125" style="1800"/>
  </cols>
  <sheetData>
    <row r="1" spans="1:7" ht="15">
      <c r="A1" s="1755" t="s">
        <v>2682</v>
      </c>
      <c r="B1" s="1755" t="s">
        <v>1661</v>
      </c>
    </row>
    <row r="2" spans="1:7" ht="15">
      <c r="A2" s="1755" t="s">
        <v>2524</v>
      </c>
      <c r="B2" s="1835" t="s">
        <v>2938</v>
      </c>
    </row>
    <row r="3" spans="1:7" ht="15">
      <c r="A3" s="1755" t="s">
        <v>6</v>
      </c>
      <c r="B3" s="1755" t="s">
        <v>7</v>
      </c>
    </row>
    <row r="4" spans="1:7" ht="15">
      <c r="A4" s="1755" t="s">
        <v>10</v>
      </c>
      <c r="B4" s="1755" t="s">
        <v>2526</v>
      </c>
    </row>
    <row r="6" spans="1:7" ht="15.75" customHeight="1" thickBot="1">
      <c r="A6" s="1279"/>
      <c r="B6" s="1280"/>
      <c r="C6" s="1278"/>
      <c r="D6" s="1278"/>
      <c r="E6" s="1278"/>
      <c r="F6" s="1278"/>
    </row>
    <row r="7" spans="1:7" ht="29.25" customHeight="1" thickBot="1">
      <c r="A7" s="2931" t="s">
        <v>2923</v>
      </c>
      <c r="B7" s="2932"/>
      <c r="C7" s="2932"/>
      <c r="D7" s="2932"/>
      <c r="E7" s="2932"/>
      <c r="F7" s="2932"/>
      <c r="G7" s="2933"/>
    </row>
    <row r="8" spans="1:7" s="1849" customFormat="1" ht="55.9" customHeight="1">
      <c r="A8" s="2781" t="s">
        <v>1678</v>
      </c>
      <c r="B8" s="2959" t="s">
        <v>2536</v>
      </c>
      <c r="C8" s="2785" t="s">
        <v>657</v>
      </c>
      <c r="D8" s="1290" t="s">
        <v>658</v>
      </c>
      <c r="E8" s="1290" t="s">
        <v>2530</v>
      </c>
      <c r="F8" s="1290" t="s">
        <v>2736</v>
      </c>
      <c r="G8" s="1291" t="s">
        <v>2924</v>
      </c>
    </row>
    <row r="9" spans="1:7" s="1849" customFormat="1" ht="30.75" customHeight="1">
      <c r="A9" s="2958"/>
      <c r="B9" s="2960"/>
      <c r="C9" s="2961"/>
      <c r="D9" s="1851" t="s">
        <v>1865</v>
      </c>
      <c r="E9" s="1851" t="s">
        <v>1867</v>
      </c>
      <c r="F9" s="1851" t="s">
        <v>1869</v>
      </c>
      <c r="G9" s="1985" t="s">
        <v>1871</v>
      </c>
    </row>
    <row r="10" spans="1:7" s="1849" customFormat="1" ht="30.75" customHeight="1">
      <c r="A10" s="1862" t="s">
        <v>1865</v>
      </c>
      <c r="B10" s="1986">
        <v>1</v>
      </c>
      <c r="C10" s="1842" t="s">
        <v>2538</v>
      </c>
      <c r="D10" s="1987">
        <f>+SUM(F1_FC!D12:G12)</f>
        <v>0</v>
      </c>
      <c r="E10" s="1988">
        <f>+F1_FC!P12</f>
        <v>0</v>
      </c>
      <c r="F10" s="1989"/>
      <c r="G10" s="1990"/>
    </row>
    <row r="11" spans="1:7" ht="30" customHeight="1">
      <c r="A11" s="1862" t="s">
        <v>1867</v>
      </c>
      <c r="B11" s="1866" t="s">
        <v>662</v>
      </c>
      <c r="C11" s="1344" t="s">
        <v>2540</v>
      </c>
      <c r="D11" s="1987">
        <f>+SUM(F1_FC!D13:G13)</f>
        <v>0</v>
      </c>
      <c r="E11" s="1988">
        <f>+F1_FC!P13</f>
        <v>0</v>
      </c>
      <c r="F11" s="1989"/>
      <c r="G11" s="1990"/>
    </row>
    <row r="12" spans="1:7" ht="30" customHeight="1">
      <c r="A12" s="1862" t="s">
        <v>1869</v>
      </c>
      <c r="B12" s="1866" t="s">
        <v>844</v>
      </c>
      <c r="C12" s="1344" t="s">
        <v>2881</v>
      </c>
      <c r="D12" s="1987">
        <f>+F1_FC!G19</f>
        <v>0</v>
      </c>
      <c r="E12" s="1988">
        <f>+F1_FC!P19</f>
        <v>0</v>
      </c>
      <c r="F12" s="1989"/>
      <c r="G12" s="1990"/>
    </row>
    <row r="13" spans="1:7" ht="30" customHeight="1">
      <c r="A13" s="1298" t="s">
        <v>1871</v>
      </c>
      <c r="B13" s="1866" t="s">
        <v>902</v>
      </c>
      <c r="C13" s="1344" t="s">
        <v>2580</v>
      </c>
      <c r="D13" s="1987">
        <f>+SUM(F1_FC!D39:F39)</f>
        <v>0</v>
      </c>
      <c r="E13" s="1988">
        <f>+F1_FC!P39</f>
        <v>0</v>
      </c>
      <c r="F13" s="1989"/>
      <c r="G13" s="1990"/>
    </row>
    <row r="14" spans="1:7" ht="30" customHeight="1">
      <c r="A14" s="1862" t="s">
        <v>1873</v>
      </c>
      <c r="B14" s="1866" t="s">
        <v>2354</v>
      </c>
      <c r="C14" s="1344" t="s">
        <v>2587</v>
      </c>
      <c r="D14" s="1987">
        <f>+SUM(F1_FC!D43:F43)</f>
        <v>0</v>
      </c>
      <c r="E14" s="1988">
        <f>+F1_FC!P43</f>
        <v>0</v>
      </c>
      <c r="F14" s="1991"/>
      <c r="G14" s="1992"/>
    </row>
    <row r="15" spans="1:7" ht="30" customHeight="1">
      <c r="A15" s="1862" t="s">
        <v>1875</v>
      </c>
      <c r="B15" s="1866" t="s">
        <v>2711</v>
      </c>
      <c r="C15" s="1344" t="s">
        <v>2925</v>
      </c>
      <c r="D15" s="1987">
        <f>+SUM(F1_FC!D64:F64)</f>
        <v>0</v>
      </c>
      <c r="E15" s="1988">
        <f>+F1_FC!P64</f>
        <v>0</v>
      </c>
      <c r="F15" s="1991"/>
      <c r="G15" s="1992"/>
    </row>
    <row r="16" spans="1:7" ht="30" customHeight="1">
      <c r="A16" s="1862" t="s">
        <v>1877</v>
      </c>
      <c r="B16" s="1866" t="s">
        <v>2712</v>
      </c>
      <c r="C16" s="1344" t="s">
        <v>2635</v>
      </c>
      <c r="D16" s="1987">
        <f>+F1_FC!D65+F1_FC!E65+F1_FC!F65</f>
        <v>0</v>
      </c>
      <c r="E16" s="1988">
        <f>+F1_FC!P65</f>
        <v>0</v>
      </c>
      <c r="F16" s="1991"/>
      <c r="G16" s="1992"/>
    </row>
    <row r="17" spans="1:8" ht="30" customHeight="1">
      <c r="A17" s="1862" t="s">
        <v>1879</v>
      </c>
      <c r="B17" s="1866" t="s">
        <v>2716</v>
      </c>
      <c r="C17" s="1344" t="s">
        <v>2647</v>
      </c>
      <c r="D17" s="1987">
        <f>+SUM(F1_FC!D69:G69)</f>
        <v>0</v>
      </c>
      <c r="E17" s="1988">
        <f>+F1_FC!P69</f>
        <v>0</v>
      </c>
      <c r="F17" s="1991"/>
      <c r="G17" s="1992"/>
    </row>
    <row r="18" spans="1:8" ht="30" customHeight="1">
      <c r="A18" s="1862" t="s">
        <v>1881</v>
      </c>
      <c r="B18" s="1866" t="s">
        <v>2717</v>
      </c>
      <c r="C18" s="1344" t="s">
        <v>2886</v>
      </c>
      <c r="D18" s="1987">
        <f>+SUM(F1_FC!D70:F70)</f>
        <v>0</v>
      </c>
      <c r="E18" s="1988">
        <f>+F1_FC!P70</f>
        <v>0</v>
      </c>
      <c r="F18" s="1991"/>
      <c r="G18" s="1992"/>
    </row>
    <row r="19" spans="1:8" ht="30" customHeight="1">
      <c r="A19" s="1862" t="s">
        <v>1500</v>
      </c>
      <c r="B19" s="1866" t="s">
        <v>2724</v>
      </c>
      <c r="C19" s="1344" t="s">
        <v>2669</v>
      </c>
      <c r="D19" s="1987">
        <f>+SUM(F1_FC!D77:F77)</f>
        <v>0</v>
      </c>
      <c r="E19" s="1988">
        <f>+F1_FC!P77</f>
        <v>0</v>
      </c>
      <c r="F19" s="1991"/>
      <c r="G19" s="1992"/>
    </row>
    <row r="20" spans="1:8" ht="30.75" customHeight="1">
      <c r="A20" s="1862" t="s">
        <v>1501</v>
      </c>
      <c r="B20" s="1986">
        <v>2</v>
      </c>
      <c r="C20" s="1842" t="s">
        <v>2804</v>
      </c>
      <c r="D20" s="1987">
        <f>+SUM(F2_FC!D11:F11)</f>
        <v>0</v>
      </c>
      <c r="E20" s="1993"/>
      <c r="F20" s="1987">
        <f>+F2_FC!M11</f>
        <v>0</v>
      </c>
      <c r="G20" s="1990"/>
      <c r="H20" s="1902"/>
    </row>
    <row r="21" spans="1:8" ht="30.75" customHeight="1">
      <c r="A21" s="1862" t="s">
        <v>1502</v>
      </c>
      <c r="B21" s="1866" t="s">
        <v>905</v>
      </c>
      <c r="C21" s="1344" t="s">
        <v>2805</v>
      </c>
      <c r="D21" s="1987">
        <f>+SUM(F2_FC!D12:F12)</f>
        <v>0</v>
      </c>
      <c r="E21" s="1993"/>
      <c r="F21" s="1987">
        <f>+F2_FC!M12</f>
        <v>0</v>
      </c>
      <c r="G21" s="1990"/>
    </row>
    <row r="22" spans="1:8" ht="30.75" customHeight="1">
      <c r="A22" s="1862" t="s">
        <v>1503</v>
      </c>
      <c r="B22" s="1866" t="s">
        <v>907</v>
      </c>
      <c r="C22" s="1344" t="s">
        <v>2808</v>
      </c>
      <c r="D22" s="1987">
        <f>+SUM(F2_FC!D17:F17)</f>
        <v>0</v>
      </c>
      <c r="E22" s="1993"/>
      <c r="F22" s="1987">
        <f>+F2_FC!M17</f>
        <v>0</v>
      </c>
      <c r="G22" s="1990"/>
    </row>
    <row r="23" spans="1:8" ht="30.75" customHeight="1">
      <c r="A23" s="1862" t="s">
        <v>1504</v>
      </c>
      <c r="B23" s="1866" t="s">
        <v>2758</v>
      </c>
      <c r="C23" s="1344" t="s">
        <v>2926</v>
      </c>
      <c r="D23" s="1987">
        <f>+SUM(F2_FC!D23:F23)-SUM(F2_FC!D25:F25)</f>
        <v>0</v>
      </c>
      <c r="E23" s="1993"/>
      <c r="F23" s="1987">
        <f>+F2_FC!M23-F2_FC!M25</f>
        <v>0</v>
      </c>
      <c r="G23" s="1990"/>
    </row>
    <row r="24" spans="1:8" ht="30.75" customHeight="1">
      <c r="A24" s="1862" t="s">
        <v>1505</v>
      </c>
      <c r="B24" s="1866" t="s">
        <v>2776</v>
      </c>
      <c r="C24" s="1344" t="s">
        <v>2900</v>
      </c>
      <c r="D24" s="1987">
        <f>+SUM(F2_FC!D25:F25)+SUM(F2_FC!D37:F37)</f>
        <v>0</v>
      </c>
      <c r="E24" s="1993"/>
      <c r="F24" s="1987">
        <f>+F2_FC!M25+F2_FC!M37</f>
        <v>0</v>
      </c>
      <c r="G24" s="1990"/>
    </row>
    <row r="25" spans="1:8" ht="30.75" customHeight="1">
      <c r="A25" s="1862" t="s">
        <v>1506</v>
      </c>
      <c r="B25" s="1866" t="s">
        <v>2778</v>
      </c>
      <c r="C25" s="1344" t="s">
        <v>2927</v>
      </c>
      <c r="D25" s="1987">
        <f>+SUM(F2_FC!D32:F32)</f>
        <v>0</v>
      </c>
      <c r="E25" s="1993"/>
      <c r="F25" s="1987">
        <f>+F2_FC!M32</f>
        <v>0</v>
      </c>
      <c r="G25" s="1990"/>
    </row>
    <row r="26" spans="1:8" ht="30.75" customHeight="1">
      <c r="A26" s="1862" t="s">
        <v>1508</v>
      </c>
      <c r="B26" s="1866" t="s">
        <v>2790</v>
      </c>
      <c r="C26" s="1344" t="s">
        <v>2903</v>
      </c>
      <c r="D26" s="1987">
        <f>+SUM(F2_FC!D33:F33)-SUM(F2_FC!D37:F37)</f>
        <v>0</v>
      </c>
      <c r="E26" s="1993"/>
      <c r="F26" s="1987">
        <f>+F2_FC!M33-F2_FC!M37</f>
        <v>0</v>
      </c>
      <c r="G26" s="1990"/>
    </row>
    <row r="27" spans="1:8" ht="30.75" customHeight="1">
      <c r="A27" s="1862" t="s">
        <v>1509</v>
      </c>
      <c r="B27" s="1866" t="s">
        <v>2792</v>
      </c>
      <c r="C27" s="1344" t="s">
        <v>2829</v>
      </c>
      <c r="D27" s="1987">
        <f>+SUM(F2_FC!D40:F40)</f>
        <v>0</v>
      </c>
      <c r="E27" s="1993"/>
      <c r="F27" s="1987">
        <f>+F2_FC!M40</f>
        <v>0</v>
      </c>
      <c r="G27" s="1990"/>
    </row>
    <row r="28" spans="1:8" ht="30.75" customHeight="1">
      <c r="A28" s="1862" t="s">
        <v>1510</v>
      </c>
      <c r="B28" s="1866" t="s">
        <v>2794</v>
      </c>
      <c r="C28" s="1344" t="s">
        <v>2906</v>
      </c>
      <c r="D28" s="1987">
        <f>+SUM(F2_FC!D42:F42)+F2_FC!D41</f>
        <v>0</v>
      </c>
      <c r="E28" s="1993"/>
      <c r="F28" s="1987">
        <f>+F2_FC!M42</f>
        <v>0</v>
      </c>
      <c r="G28" s="1990"/>
    </row>
    <row r="29" spans="1:8" ht="30.75" customHeight="1" thickBot="1">
      <c r="A29" s="1943" t="s">
        <v>1511</v>
      </c>
      <c r="B29" s="1884" t="s">
        <v>1735</v>
      </c>
      <c r="C29" s="1984" t="s">
        <v>2928</v>
      </c>
      <c r="D29" s="1994"/>
      <c r="E29" s="1995"/>
      <c r="F29" s="1994"/>
      <c r="G29" s="1987" t="e">
        <f>+F20/E10</f>
        <v>#DIV/0!</v>
      </c>
    </row>
    <row r="32" spans="1:8" ht="15" thickBot="1"/>
    <row r="33" spans="1:7" ht="60" customHeight="1" thickBot="1">
      <c r="A33" s="2931" t="s">
        <v>2929</v>
      </c>
      <c r="B33" s="2932"/>
      <c r="C33" s="2932"/>
      <c r="D33" s="2932"/>
      <c r="E33" s="2932"/>
      <c r="F33" s="2932"/>
      <c r="G33" s="2933"/>
    </row>
    <row r="34" spans="1:7" s="1849" customFormat="1" ht="55.9" customHeight="1">
      <c r="A34" s="2781" t="s">
        <v>1678</v>
      </c>
      <c r="B34" s="2959" t="s">
        <v>2536</v>
      </c>
      <c r="C34" s="2785" t="s">
        <v>657</v>
      </c>
      <c r="D34" s="1290" t="s">
        <v>658</v>
      </c>
      <c r="E34" s="1290" t="s">
        <v>2530</v>
      </c>
      <c r="F34" s="1290" t="s">
        <v>2736</v>
      </c>
      <c r="G34" s="1291" t="s">
        <v>2924</v>
      </c>
    </row>
    <row r="35" spans="1:7" s="1849" customFormat="1" ht="30.75" customHeight="1">
      <c r="A35" s="2958"/>
      <c r="B35" s="2960"/>
      <c r="C35" s="2961"/>
      <c r="D35" s="1851" t="s">
        <v>1865</v>
      </c>
      <c r="E35" s="1851" t="s">
        <v>1867</v>
      </c>
      <c r="F35" s="1851" t="s">
        <v>1869</v>
      </c>
      <c r="G35" s="1985" t="s">
        <v>1871</v>
      </c>
    </row>
    <row r="36" spans="1:7" s="1849" customFormat="1" ht="30.75" customHeight="1">
      <c r="A36" s="1862" t="s">
        <v>1865</v>
      </c>
      <c r="B36" s="1986">
        <v>1</v>
      </c>
      <c r="C36" s="1842" t="s">
        <v>2538</v>
      </c>
      <c r="D36" s="1987">
        <f>+SUM(F3_FC!D12:F12)</f>
        <v>0</v>
      </c>
      <c r="E36" s="1988">
        <f>+F3_FC!M12</f>
        <v>0</v>
      </c>
      <c r="F36" s="1989"/>
      <c r="G36" s="1990"/>
    </row>
    <row r="37" spans="1:7" ht="30" customHeight="1">
      <c r="A37" s="1862" t="s">
        <v>1867</v>
      </c>
      <c r="B37" s="1866" t="s">
        <v>662</v>
      </c>
      <c r="C37" s="1344" t="s">
        <v>2540</v>
      </c>
      <c r="D37" s="1987">
        <f>+SUM(F3_FC!D13:F13)</f>
        <v>0</v>
      </c>
      <c r="E37" s="1988">
        <f>+F3_FC!M13</f>
        <v>0</v>
      </c>
      <c r="F37" s="1989"/>
      <c r="G37" s="1990"/>
    </row>
    <row r="38" spans="1:7" ht="30" customHeight="1">
      <c r="A38" s="1862" t="s">
        <v>1869</v>
      </c>
      <c r="B38" s="1866" t="s">
        <v>844</v>
      </c>
      <c r="C38" s="1344" t="s">
        <v>2881</v>
      </c>
      <c r="D38" s="1987">
        <f>+F3_FC!F16</f>
        <v>0</v>
      </c>
      <c r="E38" s="1988">
        <f>+F3_FC!M16</f>
        <v>0</v>
      </c>
      <c r="F38" s="1989"/>
      <c r="G38" s="1990"/>
    </row>
    <row r="39" spans="1:7" ht="30" customHeight="1">
      <c r="A39" s="1298" t="s">
        <v>1871</v>
      </c>
      <c r="B39" s="1866" t="s">
        <v>902</v>
      </c>
      <c r="C39" s="1344" t="s">
        <v>2580</v>
      </c>
      <c r="D39" s="1987">
        <f>+SUM(F3_FC!D36:E36)</f>
        <v>0</v>
      </c>
      <c r="E39" s="1988">
        <f>+F3_FC!M36</f>
        <v>0</v>
      </c>
      <c r="F39" s="1989"/>
      <c r="G39" s="1990"/>
    </row>
    <row r="40" spans="1:7" ht="30" customHeight="1">
      <c r="A40" s="1862" t="s">
        <v>1873</v>
      </c>
      <c r="B40" s="1866" t="s">
        <v>2354</v>
      </c>
      <c r="C40" s="1344" t="s">
        <v>2587</v>
      </c>
      <c r="D40" s="1987">
        <f>+SUM(F3_FC!D39:E39)</f>
        <v>0</v>
      </c>
      <c r="E40" s="1988">
        <f>+F3_FC!M39</f>
        <v>0</v>
      </c>
      <c r="F40" s="1991"/>
      <c r="G40" s="1992"/>
    </row>
    <row r="41" spans="1:7" ht="30" customHeight="1">
      <c r="A41" s="1862" t="s">
        <v>1875</v>
      </c>
      <c r="B41" s="1866" t="s">
        <v>2711</v>
      </c>
      <c r="C41" s="1344" t="s">
        <v>2925</v>
      </c>
      <c r="D41" s="1987">
        <f>+SUM(F3_FC!D47:E47)</f>
        <v>0</v>
      </c>
      <c r="E41" s="1988">
        <f>+F3_FC!M47</f>
        <v>0</v>
      </c>
      <c r="F41" s="1991"/>
      <c r="G41" s="1992"/>
    </row>
    <row r="42" spans="1:7" ht="30" customHeight="1">
      <c r="A42" s="1862" t="s">
        <v>1877</v>
      </c>
      <c r="B42" s="1866" t="s">
        <v>2712</v>
      </c>
      <c r="C42" s="1344" t="s">
        <v>2635</v>
      </c>
      <c r="D42" s="1987">
        <f>+SUM(F3_FC!D48:E48)</f>
        <v>0</v>
      </c>
      <c r="E42" s="1988">
        <f>+F3_FC!M48</f>
        <v>0</v>
      </c>
      <c r="F42" s="1991"/>
      <c r="G42" s="1992"/>
    </row>
    <row r="43" spans="1:7" ht="30" customHeight="1">
      <c r="A43" s="1862" t="s">
        <v>1879</v>
      </c>
      <c r="B43" s="1866" t="s">
        <v>2716</v>
      </c>
      <c r="C43" s="1344" t="s">
        <v>2647</v>
      </c>
      <c r="D43" s="1987">
        <f>+SUM(F3_FC!D52:E52)</f>
        <v>0</v>
      </c>
      <c r="E43" s="1988">
        <f>+F3_FC!M52</f>
        <v>0</v>
      </c>
      <c r="F43" s="1991"/>
      <c r="G43" s="1992"/>
    </row>
    <row r="44" spans="1:7" ht="30" customHeight="1">
      <c r="A44" s="1862" t="s">
        <v>1881</v>
      </c>
      <c r="B44" s="1866" t="s">
        <v>2717</v>
      </c>
      <c r="C44" s="1344" t="s">
        <v>2886</v>
      </c>
      <c r="D44" s="1987">
        <f>+SUM(F3_FC!D53:E53)</f>
        <v>0</v>
      </c>
      <c r="E44" s="1988">
        <f>+F3_FC!M53</f>
        <v>0</v>
      </c>
      <c r="F44" s="1991"/>
      <c r="G44" s="1992"/>
    </row>
    <row r="45" spans="1:7" ht="30" customHeight="1">
      <c r="A45" s="1862" t="s">
        <v>1500</v>
      </c>
      <c r="B45" s="1866" t="s">
        <v>2724</v>
      </c>
      <c r="C45" s="1344" t="s">
        <v>2669</v>
      </c>
      <c r="D45" s="1987">
        <f>+SUM(F3_FC!D54:E54)</f>
        <v>0</v>
      </c>
      <c r="E45" s="1988">
        <f>+F3_FC!M54</f>
        <v>0</v>
      </c>
      <c r="F45" s="1991"/>
      <c r="G45" s="1992"/>
    </row>
    <row r="46" spans="1:7" ht="30.75" customHeight="1">
      <c r="A46" s="1862" t="s">
        <v>1501</v>
      </c>
      <c r="B46" s="1986">
        <v>2</v>
      </c>
      <c r="C46" s="1842" t="s">
        <v>2804</v>
      </c>
      <c r="D46" s="1987">
        <f>+SUM(F4_FC!D11:E11)</f>
        <v>0</v>
      </c>
      <c r="E46" s="1993"/>
      <c r="F46" s="1987">
        <f>+F4_FC!J11</f>
        <v>0</v>
      </c>
      <c r="G46" s="1990"/>
    </row>
    <row r="47" spans="1:7" ht="30.75" customHeight="1">
      <c r="A47" s="1862" t="s">
        <v>1502</v>
      </c>
      <c r="B47" s="1866" t="s">
        <v>905</v>
      </c>
      <c r="C47" s="1344" t="s">
        <v>2805</v>
      </c>
      <c r="D47" s="1987">
        <f>+SUM(F4_FC!D12:E12)</f>
        <v>0</v>
      </c>
      <c r="E47" s="1993"/>
      <c r="F47" s="1987">
        <f>+F4_FC!J12</f>
        <v>0</v>
      </c>
      <c r="G47" s="1990"/>
    </row>
    <row r="48" spans="1:7" ht="30.75" customHeight="1">
      <c r="A48" s="1862" t="s">
        <v>1503</v>
      </c>
      <c r="B48" s="1866" t="s">
        <v>907</v>
      </c>
      <c r="C48" s="1344" t="s">
        <v>2808</v>
      </c>
      <c r="D48" s="1987">
        <f>+SUM(F4_FC!D13:E13)</f>
        <v>0</v>
      </c>
      <c r="E48" s="1993"/>
      <c r="F48" s="1987">
        <f>+F4_FC!J13</f>
        <v>0</v>
      </c>
      <c r="G48" s="1990"/>
    </row>
    <row r="49" spans="1:7" ht="30.75" customHeight="1">
      <c r="A49" s="1862" t="s">
        <v>1504</v>
      </c>
      <c r="B49" s="1866" t="s">
        <v>2758</v>
      </c>
      <c r="C49" s="1344" t="s">
        <v>2926</v>
      </c>
      <c r="D49" s="1987">
        <f>+SUM(F4_FC!D16:E16)</f>
        <v>0</v>
      </c>
      <c r="E49" s="1993"/>
      <c r="F49" s="1987">
        <f>+F4_FC!J16</f>
        <v>0</v>
      </c>
      <c r="G49" s="1990"/>
    </row>
    <row r="50" spans="1:7" ht="30.75" customHeight="1">
      <c r="A50" s="1862" t="s">
        <v>1505</v>
      </c>
      <c r="B50" s="1866" t="s">
        <v>2776</v>
      </c>
      <c r="C50" s="1344" t="s">
        <v>2900</v>
      </c>
      <c r="D50" s="1987">
        <f>+SUM(F4_FC!D17:E17)</f>
        <v>0</v>
      </c>
      <c r="E50" s="1993"/>
      <c r="F50" s="1987">
        <f>+F4_FC!J17</f>
        <v>0</v>
      </c>
      <c r="G50" s="1990"/>
    </row>
    <row r="51" spans="1:7" ht="30.75" customHeight="1">
      <c r="A51" s="1862" t="s">
        <v>1506</v>
      </c>
      <c r="B51" s="1866" t="s">
        <v>2778</v>
      </c>
      <c r="C51" s="1344" t="s">
        <v>2927</v>
      </c>
      <c r="D51" s="1987">
        <f>+SUM(F4_FC!D18:E18)</f>
        <v>0</v>
      </c>
      <c r="E51" s="1993"/>
      <c r="F51" s="1987">
        <f>+F4_FC!J18</f>
        <v>0</v>
      </c>
      <c r="G51" s="1990"/>
    </row>
    <row r="52" spans="1:7" ht="30.75" customHeight="1">
      <c r="A52" s="1862" t="s">
        <v>1508</v>
      </c>
      <c r="B52" s="1866" t="s">
        <v>2790</v>
      </c>
      <c r="C52" s="1344" t="s">
        <v>2903</v>
      </c>
      <c r="D52" s="1987">
        <f>+SUM(F4_FC!D19:E19)</f>
        <v>0</v>
      </c>
      <c r="E52" s="1993"/>
      <c r="F52" s="1987">
        <f>+F4_FC!J19</f>
        <v>0</v>
      </c>
      <c r="G52" s="1990"/>
    </row>
    <row r="53" spans="1:7" ht="30.75" customHeight="1">
      <c r="A53" s="1862" t="s">
        <v>1509</v>
      </c>
      <c r="B53" s="1866" t="s">
        <v>2792</v>
      </c>
      <c r="C53" s="1344" t="s">
        <v>2829</v>
      </c>
      <c r="D53" s="1987">
        <f>+SUM(F4_FC!D20:E20)</f>
        <v>0</v>
      </c>
      <c r="E53" s="1993"/>
      <c r="F53" s="1987">
        <f>+F4_FC!J20</f>
        <v>0</v>
      </c>
      <c r="G53" s="1990"/>
    </row>
    <row r="54" spans="1:7" ht="30.75" customHeight="1">
      <c r="A54" s="1862" t="s">
        <v>1510</v>
      </c>
      <c r="B54" s="1866" t="s">
        <v>2794</v>
      </c>
      <c r="C54" s="1344" t="s">
        <v>2906</v>
      </c>
      <c r="D54" s="1987">
        <f>+SUM(F4_FC!D21:E21)</f>
        <v>0</v>
      </c>
      <c r="E54" s="1993"/>
      <c r="F54" s="1987">
        <f>+F4_FC!J21</f>
        <v>0</v>
      </c>
      <c r="G54" s="1990"/>
    </row>
    <row r="55" spans="1:7" ht="30.75" customHeight="1" thickBot="1">
      <c r="A55" s="1943" t="s">
        <v>1511</v>
      </c>
      <c r="B55" s="1884" t="s">
        <v>1735</v>
      </c>
      <c r="C55" s="1984" t="s">
        <v>2928</v>
      </c>
      <c r="D55" s="1994"/>
      <c r="E55" s="1995"/>
      <c r="F55" s="1994"/>
      <c r="G55" s="1987" t="e">
        <f>+F46/E36</f>
        <v>#DIV/0!</v>
      </c>
    </row>
  </sheetData>
  <mergeCells count="8">
    <mergeCell ref="A34:A35"/>
    <mergeCell ref="B34:B35"/>
    <mergeCell ref="C34:C35"/>
    <mergeCell ref="A7:G7"/>
    <mergeCell ref="A8:A9"/>
    <mergeCell ref="B8:B9"/>
    <mergeCell ref="C8:C9"/>
    <mergeCell ref="A33:G33"/>
  </mergeCells>
  <pageMargins left="0.70866141732283505" right="0.70866141732283505" top="0.74803149606299202" bottom="0.74803149606299202" header="0.31496062992126" footer="0.31496062992126"/>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111</vt:i4>
      </vt:variant>
      <vt:variant>
        <vt:lpstr>Named Ranges</vt:lpstr>
      </vt:variant>
      <vt:variant>
        <vt:i4>9</vt:i4>
      </vt:variant>
    </vt:vector>
  </HeadingPairs>
  <TitlesOfParts>
    <vt:vector size="120" baseType="lpstr">
      <vt:lpstr>Përmbajtja</vt:lpstr>
      <vt:lpstr>Kons20_21</vt:lpstr>
      <vt:lpstr>Kons22</vt:lpstr>
      <vt:lpstr>Kons22_1</vt:lpstr>
      <vt:lpstr>Kons23</vt:lpstr>
      <vt:lpstr>Kons30</vt:lpstr>
      <vt:lpstr>Kons30.1</vt:lpstr>
      <vt:lpstr>Kons31</vt:lpstr>
      <vt:lpstr>Kons_RMK</vt:lpstr>
      <vt:lpstr>Kons_TreguesKapitali</vt:lpstr>
      <vt:lpstr>Kons_CR_SA_(1)</vt:lpstr>
      <vt:lpstr>Kons_CR_SA_(2)</vt:lpstr>
      <vt:lpstr>Kons_CR_SA_(3)</vt:lpstr>
      <vt:lpstr>Kons_CR_SA_(4)</vt:lpstr>
      <vt:lpstr>Kons_CR_SA_(5)</vt:lpstr>
      <vt:lpstr>Kons_CR_SA_(6)</vt:lpstr>
      <vt:lpstr>Kons_CR_SA_(7)</vt:lpstr>
      <vt:lpstr>Kons_CR_SA_(8)</vt:lpstr>
      <vt:lpstr>Kons_CR_SA_(9)</vt:lpstr>
      <vt:lpstr>Kons_CR_SA_(10)</vt:lpstr>
      <vt:lpstr>Kons_CR_SA_(11)</vt:lpstr>
      <vt:lpstr>Kons_CR_SA_(12)</vt:lpstr>
      <vt:lpstr>Kons_CR_SA_(13)</vt:lpstr>
      <vt:lpstr>Kons_CR_SA_(14)</vt:lpstr>
      <vt:lpstr>Kons_CR_SA_(16)</vt:lpstr>
      <vt:lpstr>Kons_CR_SA_(17)</vt:lpstr>
      <vt:lpstr>Kons_CR_SA_(15)</vt:lpstr>
      <vt:lpstr>Kons_CR_SEC_SA</vt:lpstr>
      <vt:lpstr>Kons_CR_SEC_ERBA</vt:lpstr>
      <vt:lpstr>Kons_IndGrup1</vt:lpstr>
      <vt:lpstr>Kons_IndGrup2</vt:lpstr>
      <vt:lpstr>Kons_IndGrup3</vt:lpstr>
      <vt:lpstr>Kons_EksMadh</vt:lpstr>
      <vt:lpstr>Kons_PMV</vt:lpstr>
      <vt:lpstr>Kons_InvestTregtar</vt:lpstr>
      <vt:lpstr>TRBG</vt:lpstr>
      <vt:lpstr>F1</vt:lpstr>
      <vt:lpstr>F2</vt:lpstr>
      <vt:lpstr>F3</vt:lpstr>
      <vt:lpstr>F4</vt:lpstr>
      <vt:lpstr>F5</vt:lpstr>
      <vt:lpstr>F6</vt:lpstr>
      <vt:lpstr>F1  </vt:lpstr>
      <vt:lpstr>F2 </vt:lpstr>
      <vt:lpstr>F3 </vt:lpstr>
      <vt:lpstr>F1 LCR TOTAL</vt:lpstr>
      <vt:lpstr>F1 LCR - CORE FCY</vt:lpstr>
      <vt:lpstr>F1 LCR - ALL</vt:lpstr>
      <vt:lpstr>F1 LCR - EUR</vt:lpstr>
      <vt:lpstr>F1 LCR - USD</vt:lpstr>
      <vt:lpstr>F2 LCR TOTAL</vt:lpstr>
      <vt:lpstr>F2 LCR - CORE FCY</vt:lpstr>
      <vt:lpstr>F2 LCR - ALL</vt:lpstr>
      <vt:lpstr>F2 LCR - EUR</vt:lpstr>
      <vt:lpstr>F2 LCR - USD</vt:lpstr>
      <vt:lpstr>F3 LCR TOTAL</vt:lpstr>
      <vt:lpstr>F3 LCR - CORE FCY</vt:lpstr>
      <vt:lpstr>F3 LCR - ALL</vt:lpstr>
      <vt:lpstr>F3 LCR - EUR</vt:lpstr>
      <vt:lpstr>F3 LCR - USD</vt:lpstr>
      <vt:lpstr>F4 LCR TOTAL</vt:lpstr>
      <vt:lpstr>F4 LCR - CORE FCY</vt:lpstr>
      <vt:lpstr>F4 LCR - ALL</vt:lpstr>
      <vt:lpstr>F4 LCR - EUR</vt:lpstr>
      <vt:lpstr>F4 LCR - USD</vt:lpstr>
      <vt:lpstr>F5 LCR TOTAL</vt:lpstr>
      <vt:lpstr>F5 LCR - CORE FCY</vt:lpstr>
      <vt:lpstr>F5 LCR - ALL</vt:lpstr>
      <vt:lpstr>F5 LCR - EUR</vt:lpstr>
      <vt:lpstr>F5 LCR - USD</vt:lpstr>
      <vt:lpstr>F6 LCR TOTAL</vt:lpstr>
      <vt:lpstr>F6 LCR - ALL</vt:lpstr>
      <vt:lpstr>F6 LCR - EUR</vt:lpstr>
      <vt:lpstr>F6 LCR - USD</vt:lpstr>
      <vt:lpstr>F1_TOT</vt:lpstr>
      <vt:lpstr>F1_ALL</vt:lpstr>
      <vt:lpstr>F1_EUR</vt:lpstr>
      <vt:lpstr>F1_USD</vt:lpstr>
      <vt:lpstr>F1_FC</vt:lpstr>
      <vt:lpstr>F2_TOT</vt:lpstr>
      <vt:lpstr>F2_ALL</vt:lpstr>
      <vt:lpstr>F2_EUR</vt:lpstr>
      <vt:lpstr>F2_USD</vt:lpstr>
      <vt:lpstr>F2_FC</vt:lpstr>
      <vt:lpstr>F3_TOT</vt:lpstr>
      <vt:lpstr>F3_ALL</vt:lpstr>
      <vt:lpstr>F3_EUR</vt:lpstr>
      <vt:lpstr>F3_USD</vt:lpstr>
      <vt:lpstr>F3_FC</vt:lpstr>
      <vt:lpstr>F4_TOT</vt:lpstr>
      <vt:lpstr>F4_ALL</vt:lpstr>
      <vt:lpstr>F4_EUR</vt:lpstr>
      <vt:lpstr>F4_USD</vt:lpstr>
      <vt:lpstr>F4_FC</vt:lpstr>
      <vt:lpstr>F5_TOT</vt:lpstr>
      <vt:lpstr>F5_ALL</vt:lpstr>
      <vt:lpstr>F5_EUR</vt:lpstr>
      <vt:lpstr>F5_USD</vt:lpstr>
      <vt:lpstr>F5_FC</vt:lpstr>
      <vt:lpstr>Kons_Shlyerje</vt:lpstr>
      <vt:lpstr>Kons_MKR_SA_TDI_(17)</vt:lpstr>
      <vt:lpstr>Kons_MKR_SA_TDI_(18)</vt:lpstr>
      <vt:lpstr>Kons_MKR_SA_TDI_(19)</vt:lpstr>
      <vt:lpstr>Kons_MKR_SA_TDI_(20)</vt:lpstr>
      <vt:lpstr>Kons_MKR_SA_TDI_(total)</vt:lpstr>
      <vt:lpstr>Kons_MKR_SA_EQU</vt:lpstr>
      <vt:lpstr>Kons_MKR_SA_FX</vt:lpstr>
      <vt:lpstr>Kons_MKR_SA_COM</vt:lpstr>
      <vt:lpstr>Kons_MKR_SA_SEC</vt:lpstr>
      <vt:lpstr>Kons_MKR_SA_CTP</vt:lpstr>
      <vt:lpstr>Kons_OPR</vt:lpstr>
      <vt:lpstr>F1_TOT!Print_Area</vt:lpstr>
      <vt:lpstr>'F2 '!Print_Area</vt:lpstr>
      <vt:lpstr>'F2 LCR TOTAL'!Print_Area</vt:lpstr>
      <vt:lpstr>'F3 '!Print_Area</vt:lpstr>
      <vt:lpstr>F4_TOT!Print_Area</vt:lpstr>
      <vt:lpstr>F1_TOT!Print_Titles</vt:lpstr>
      <vt:lpstr>'F2 '!Print_Titles</vt:lpstr>
      <vt:lpstr>'F2 LCR TOTAL'!Print_Titles</vt:lpstr>
      <vt:lpstr>F3_TOT!Print_Titles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Manjola Mançe</dc:creator>
  <cp:lastModifiedBy>Aida Guxho</cp:lastModifiedBy>
  <cp:lastPrinted>2023-08-14T13:52:12Z</cp:lastPrinted>
  <dcterms:created xsi:type="dcterms:W3CDTF">2017-12-26T10:18:55Z</dcterms:created>
  <dcterms:modified xsi:type="dcterms:W3CDTF">2025-10-15T06:54:54Z</dcterms:modified>
</cp:coreProperties>
</file>